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HE_LSIP\"/>
    </mc:Choice>
  </mc:AlternateContent>
  <xr:revisionPtr revIDLastSave="0" documentId="13_ncr:1_{54738928-00E8-40D6-8C4D-8F565223E104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T17" i="105" l="1"/>
  <c r="T21" i="105"/>
  <c r="T25" i="105"/>
  <c r="U29" i="105"/>
  <c r="U33" i="105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<sst xmlns="http://schemas.openxmlformats.org/spreadsheetml/2006/main" count="2354" uniqueCount="530">
  <si>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</si>
  <si>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</si>
  <si>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</si>
  <si>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</si>
  <si>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</si>
  <si>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</si>
  <si>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</si>
  <si>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</si>
  <si>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</si>
  <si>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</si>
  <si>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</si>
  <si>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</si>
  <si>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</si>
  <si>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</si>
  <si>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</si>
  <si>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</si>
  <si>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</si>
  <si>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</si>
  <si>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</si>
  <si>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</si>
  <si>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</si>
  <si>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</si>
  <si>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</si>
  <si>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</si>
  <si>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</si>
  <si>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</si>
  <si>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</si>
  <si>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</si>
  <si>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</si>
  <si>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</si>
  <si>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</si>
  <si>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</si>
  <si>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</si>
  <si>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</si>
  <si>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</si>
  <si>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</si>
  <si>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</si>
  <si>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</si>
  <si>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</si>
  <si>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</si>
  <si>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</si>
  <si>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</si>
  <si>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</si>
  <si>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</si>
  <si>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</si>
  <si>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</si>
  <si>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</si>
  <si>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</si>
  <si>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</si>
  <si>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</si>
  <si>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</si>
  <si>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</si>
  <si>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</si>
  <si>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</si>
  <si>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</si>
  <si>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</si>
  <si>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</si>
  <si>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</si>
  <si>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</si>
  <si>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</si>
  <si>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</si>
  <si>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</si>
  <si>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</si>
  <si>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</si>
  <si>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</si>
  <si>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</si>
  <si>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</si>
  <si>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</si>
  <si>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</si>
  <si>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</si>
  <si>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</si>
  <si>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</si>
  <si>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</si>
  <si>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</si>
  <si>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</si>
  <si>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</si>
  <si>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</si>
  <si>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</si>
  <si>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</si>
  <si>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</si>
  <si>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</si>
  <si>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</si>
  <si>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</si>
  <si>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</si>
  <si>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</si>
  <si>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</si>
  <si>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</si>
  <si>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</si>
  <si>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</si>
  <si>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</si>
  <si>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</si>
  <si>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</si>
  <si>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</si>
  <si>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</si>
  <si>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</si>
  <si>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</si>
  <si>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</si>
  <si>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</si>
  <si>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</si>
  <si>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</si>
  <si>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</si>
  <si>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</si>
  <si>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</si>
  <si>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</si>
  <si>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</si>
  <si>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</si>
  <si>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</si>
  <si>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</si>
  <si>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</si>
  <si>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</si>
  <si>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</si>
  <si>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</si>
  <si>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</si>
  <si>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</si>
  <si>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</si>
  <si>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</si>
  <si>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</si>
  <si>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</si>
  <si>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</si>
  <si>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</si>
  <si>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</si>
  <si>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</si>
  <si>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</si>
  <si>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</si>
  <si>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</si>
  <si>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</si>
  <si>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</si>
  <si>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</si>
  <si>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</si>
  <si>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</si>
  <si>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</si>
  <si>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</si>
  <si>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</si>
  <si>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</si>
  <si>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</si>
  <si>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</si>
  <si>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</si>
  <si>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</si>
  <si>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</si>
  <si>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</si>
  <si>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</si>
  <si>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</si>
  <si>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</si>
  <si>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</si>
  <si>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</si>
  <si>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</si>
  <si>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</si>
  <si>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</si>
  <si>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</si>
  <si>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</si>
  <si>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</si>
  <si>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</si>
  <si>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</si>
  <si>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</si>
  <si>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</si>
  <si>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</si>
  <si>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</si>
  <si>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</si>
  <si>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</si>
  <si>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</si>
  <si>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</si>
  <si>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</si>
  <si>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</si>
  <si>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</si>
  <si>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</si>
  <si>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</si>
  <si>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</si>
  <si>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</si>
  <si>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</si>
  <si>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</si>
  <si>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</si>
  <si>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</si>
  <si>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</si>
  <si>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</si>
  <si>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</si>
  <si>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</si>
  <si>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</si>
  <si>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</si>
  <si>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</si>
  <si>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</si>
  <si>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</si>
  <si>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</si>
  <si>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</si>
  <si>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</si>
  <si>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</si>
  <si>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</si>
  <si>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</si>
  <si>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</si>
  <si>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</si>
  <si>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</si>
  <si>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</si>
  <si>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</si>
  <si>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</si>
  <si>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</si>
  <si>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</si>
  <si>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</si>
  <si>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</si>
  <si>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</si>
  <si>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</si>
  <si>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</si>
  <si>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</si>
  <si>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</si>
  <si>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</si>
  <si>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</si>
  <si>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</si>
  <si>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</si>
  <si>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</si>
  <si>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</si>
  <si>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</si>
  <si>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</si>
  <si>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</si>
  <si>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</si>
  <si>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</si>
  <si>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</si>
  <si>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</si>
  <si>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</si>
  <si>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</si>
  <si>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</si>
  <si>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</si>
  <si>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</si>
  <si>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</si>
  <si>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</si>
  <si>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</si>
  <si>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</si>
  <si>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</si>
  <si>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</si>
  <si>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</si>
  <si>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</si>
  <si>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</si>
  <si>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</si>
  <si>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</si>
  <si>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</si>
  <si>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</si>
  <si>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</si>
  <si>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</si>
  <si>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</si>
  <si>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</si>
  <si>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</si>
  <si>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</si>
  <si>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</si>
  <si>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</si>
  <si>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</si>
  <si>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</si>
  <si>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</si>
  <si>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</si>
  <si>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</si>
  <si>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</si>
  <si>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</si>
  <si>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</si>
  <si>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</si>
  <si>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</si>
  <si>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</si>
  <si>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</si>
  <si>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</si>
  <si>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</si>
  <si>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</si>
  <si>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</si>
  <si>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</si>
  <si>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</si>
  <si>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</si>
  <si>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</si>
  <si>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</si>
  <si>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</si>
  <si>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</si>
  <si>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</si>
  <si>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</si>
  <si>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</si>
  <si>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</si>
  <si>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</si>
  <si>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</si>
  <si>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</si>
  <si>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</si>
  <si>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</si>
  <si>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</si>
  <si>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</si>
  <si>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</si>
  <si>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</si>
  <si>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</si>
  <si>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</si>
  <si>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</si>
  <si>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</si>
  <si>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</si>
  <si>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</si>
  <si>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</si>
  <si>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</si>
  <si>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</si>
  <si>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</si>
  <si>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</si>
  <si>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</si>
  <si>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</si>
  <si>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</si>
  <si>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</si>
  <si>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</si>
  <si>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</si>
  <si>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</si>
  <si>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</si>
  <si>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</si>
  <si>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</si>
  <si>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</si>
  <si>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</si>
  <si>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</si>
  <si>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</si>
  <si>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</si>
  <si>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</si>
  <si>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</si>
  <si>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</si>
  <si>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</si>
  <si>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</si>
  <si>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</si>
  <si>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</si>
  <si>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</si>
  <si>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</si>
  <si>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</si>
  <si>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</si>
  <si>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</si>
  <si>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</si>
  <si>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</si>
  <si>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</si>
  <si>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</si>
  <si>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</si>
  <si>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</si>
  <si>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</si>
  <si>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</si>
  <si>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</si>
  <si>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</si>
  <si>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</si>
  <si>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</si>
  <si>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</si>
  <si>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</si>
  <si>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</si>
  <si>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</si>
  <si>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</si>
  <si>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</si>
  <si>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</si>
  <si>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</si>
  <si>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</si>
  <si>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</si>
  <si>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</si>
  <si>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</si>
  <si>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</si>
  <si>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</si>
  <si>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</si>
  <si>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</si>
  <si>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</si>
  <si>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</si>
  <si>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</si>
  <si>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</si>
  <si>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</si>
  <si>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</si>
  <si>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</si>
  <si>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</si>
  <si>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</si>
  <si>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</si>
  <si>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</si>
  <si>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</si>
  <si>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</si>
  <si>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</si>
  <si>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</si>
  <si>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</si>
  <si>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</si>
  <si>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</si>
  <si>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</si>
  <si>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</si>
  <si>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</si>
  <si>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</si>
  <si>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</si>
  <si>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</si>
  <si>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</si>
  <si>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</si>
  <si>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</si>
  <si>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</si>
  <si>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</si>
  <si>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</si>
  <si>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</si>
  <si>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</si>
  <si>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</si>
  <si>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</si>
  <si>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</si>
  <si>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</si>
  <si>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</si>
  <si>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</si>
  <si>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</si>
  <si>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</si>
  <si>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</si>
  <si>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</si>
  <si>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</si>
  <si>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</si>
  <si>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</si>
  <si>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</si>
  <si>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</si>
  <si>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</si>
  <si>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</si>
  <si>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</si>
  <si>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</si>
  <si>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</si>
  <si>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</si>
  <si>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</si>
  <si>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</si>
  <si>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</si>
  <si>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</si>
  <si>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</si>
  <si>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</si>
  <si>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</si>
  <si>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</si>
  <si>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</si>
  <si>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</si>
  <si>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</si>
  <si>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</si>
  <si>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</si>
  <si>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</si>
  <si>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</si>
  <si>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</si>
  <si>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</si>
  <si>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</si>
  <si>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</si>
  <si>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</si>
  <si>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</si>
  <si>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</si>
  <si>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</si>
  <si>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</si>
  <si>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</si>
  <si>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</si>
  <si>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</si>
  <si>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</si>
  <si>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</si>
  <si>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</si>
  <si>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</si>
  <si>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</si>
  <si>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</si>
  <si>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</si>
  <si>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</si>
  <si>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</si>
  <si>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</si>
  <si>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</si>
  <si>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</si>
  <si>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</si>
  <si>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</si>
  <si>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</si>
  <si>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</si>
  <si>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</si>
  <si>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</si>
  <si>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</si>
  <si>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</si>
  <si>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</si>
  <si>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</si>
  <si>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</si>
  <si>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</si>
  <si>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</si>
  <si>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</si>
  <si>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</si>
  <si>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</si>
  <si>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</si>
  <si>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</si>
  <si>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</si>
  <si>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</si>
  <si>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</si>
  <si>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</si>
  <si>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</si>
  <si>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</si>
  <si>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</si>
  <si>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</si>
  <si>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</si>
  <si>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</si>
  <si>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</si>
  <si>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</si>
  <si>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</si>
  <si>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</si>
  <si>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</si>
  <si>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</si>
  <si>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</si>
  <si>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</si>
  <si>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</si>
  <si>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</si>
  <si>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</si>
  <si>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</si>
  <si>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</si>
  <si>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</si>
  <si>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</si>
  <si>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</si>
  <si>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</si>
  <si>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</si>
  <si>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</si>
  <si>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</si>
  <si>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</si>
  <si>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</si>
  <si>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</si>
  <si>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</si>
  <si>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</si>
  <si>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</si>
  <si>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</si>
  <si>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</si>
  <si>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</si>
  <si>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</si>
  <si>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</si>
  <si>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</si>
  <si>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</si>
  <si>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</si>
  <si>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</si>
  <si>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</si>
  <si>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</si>
  <si>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</si>
  <si>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</si>
  <si>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</si>
  <si>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</si>
  <si>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</si>
  <si>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</si>
  <si>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</si>
  <si>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</si>
  <si>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</si>
  <si>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</si>
  <si>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</si>
  <si>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</si>
  <si>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</si>
  <si>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</si>
  <si>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</si>
  <si>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</si>
  <si>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</si>
  <si>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</si>
  <si>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</si>
  <si>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</si>
  <si>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</si>
  <si>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</si>
  <si>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</si>
  <si>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</si>
  <si>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automation/Data/Results/Workbooks/LSIPs/HE_LSIP/HE_LSIP_Database.Main.xlsx</t>
  </si>
  <si>
    <t>LSIP</t>
  </si>
  <si>
    <t>16. Hertfordshire</t>
  </si>
  <si>
    <t>LSIP name</t>
  </si>
  <si>
    <t>Hertfordshire</t>
  </si>
  <si>
    <t>09 03 2023 10:29:04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</si>
</sst>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1.6781794729616051</c:v>
                </c:pt>
                <c:pt idx="2">
                  <c:v>2.2967604250619278</c:v>
                </c:pt>
                <c:pt idx="3">
                  <c:v>1.4478487785884786</c:v>
                </c:pt>
                <c:pt idx="4">
                  <c:v>-3.2084463602758406</c:v>
                </c:pt>
                <c:pt idx="5">
                  <c:v>1.2780492095296303</c:v>
                </c:pt>
                <c:pt idx="7">
                  <c:v>1.206274702191501</c:v>
                </c:pt>
                <c:pt idx="8">
                  <c:v>7.5759222825385164</c:v>
                </c:pt>
                <c:pt idx="9">
                  <c:v>2.1073055160135912</c:v>
                </c:pt>
                <c:pt idx="10">
                  <c:v>1.5713302531994211</c:v>
                </c:pt>
                <c:pt idx="11">
                  <c:v>2.1146375358722436</c:v>
                </c:pt>
                <c:pt idx="12">
                  <c:v>3.0008773708447123</c:v>
                </c:pt>
                <c:pt idx="13">
                  <c:v>0.34028382696806858</c:v>
                </c:pt>
                <c:pt idx="14">
                  <c:v>-0.1536630106680148</c:v>
                </c:pt>
                <c:pt idx="15">
                  <c:v>2.0101271881284966</c:v>
                </c:pt>
                <c:pt idx="17">
                  <c:v>1.9926421659637983</c:v>
                </c:pt>
                <c:pt idx="18">
                  <c:v>5.7335370656810714</c:v>
                </c:pt>
                <c:pt idx="19">
                  <c:v>0.15765254304394016</c:v>
                </c:pt>
                <c:pt idx="20">
                  <c:v>1.3533817868119691</c:v>
                </c:pt>
                <c:pt idx="22">
                  <c:v>3.857520120763458</c:v>
                </c:pt>
                <c:pt idx="24">
                  <c:v>-0.33012346865151088</c:v>
                </c:pt>
                <c:pt idx="25">
                  <c:v>-2.4753511215681701</c:v>
                </c:pt>
                <c:pt idx="26">
                  <c:v>2.3338462059742326</c:v>
                </c:pt>
                <c:pt idx="27">
                  <c:v>-0.53361325935341597</c:v>
                </c:pt>
                <c:pt idx="29">
                  <c:v>3.3397678923724028</c:v>
                </c:pt>
                <c:pt idx="30">
                  <c:v>-5.7633717133875333</c:v>
                </c:pt>
                <c:pt idx="31">
                  <c:v>-7.7059108016250821</c:v>
                </c:pt>
                <c:pt idx="32">
                  <c:v>-4.9868676718560545</c:v>
                </c:pt>
                <c:pt idx="33">
                  <c:v>-1.4941378687380658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0.57043219051473582</c:v>
                </c:pt>
                <c:pt idx="2">
                  <c:v>0.96884843286342281</c:v>
                </c:pt>
                <c:pt idx="3">
                  <c:v>8.6585366554814414E-3</c:v>
                </c:pt>
                <c:pt idx="4">
                  <c:v>0.9574424336747045</c:v>
                </c:pt>
                <c:pt idx="5">
                  <c:v>0.58844383849883108</c:v>
                </c:pt>
                <c:pt idx="7">
                  <c:v>3.4660798385299785E-2</c:v>
                </c:pt>
                <c:pt idx="8">
                  <c:v>1.7175710747463491E-2</c:v>
                </c:pt>
                <c:pt idx="9">
                  <c:v>0.83714898983162644</c:v>
                </c:pt>
                <c:pt idx="10">
                  <c:v>0.89801418634072316</c:v>
                </c:pt>
                <c:pt idx="11">
                  <c:v>0.97999954485890051</c:v>
                </c:pt>
                <c:pt idx="12">
                  <c:v>-0.87538584890866078</c:v>
                </c:pt>
                <c:pt idx="13">
                  <c:v>0.62666975129310742</c:v>
                </c:pt>
                <c:pt idx="14">
                  <c:v>-0.30890665100294923</c:v>
                </c:pt>
                <c:pt idx="15">
                  <c:v>0.60063084731971639</c:v>
                </c:pt>
                <c:pt idx="17">
                  <c:v>1.0099631245394702</c:v>
                </c:pt>
                <c:pt idx="18">
                  <c:v>0.6528492289420651</c:v>
                </c:pt>
                <c:pt idx="19">
                  <c:v>0.17021821101066426</c:v>
                </c:pt>
                <c:pt idx="20">
                  <c:v>0.44463458025447711</c:v>
                </c:pt>
                <c:pt idx="22">
                  <c:v>1.4460343533490683</c:v>
                </c:pt>
                <c:pt idx="24">
                  <c:v>-1.0770605717073445</c:v>
                </c:pt>
                <c:pt idx="25">
                  <c:v>-1.0252790309704385</c:v>
                </c:pt>
                <c:pt idx="26">
                  <c:v>0.89520683351314023</c:v>
                </c:pt>
                <c:pt idx="27">
                  <c:v>-0.87221012694119748</c:v>
                </c:pt>
                <c:pt idx="29">
                  <c:v>0.8365911684995897</c:v>
                </c:pt>
                <c:pt idx="30">
                  <c:v>-0.6925299866419099</c:v>
                </c:pt>
                <c:pt idx="31">
                  <c:v>-2.5797546547639549</c:v>
                </c:pt>
                <c:pt idx="32">
                  <c:v>0.16600659545225049</c:v>
                </c:pt>
                <c:pt idx="33">
                  <c:v>0.37141455716582783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4.8479999999999954</c:v>
                </c:pt>
                <c:pt idx="1">
                  <c:v>3.5329999999999901</c:v>
                </c:pt>
                <c:pt idx="2">
                  <c:v>4.5579999999999936</c:v>
                </c:pt>
                <c:pt idx="3">
                  <c:v>3.4859999999999918</c:v>
                </c:pt>
                <c:pt idx="4">
                  <c:v>4.6399999999999944</c:v>
                </c:pt>
                <c:pt idx="5">
                  <c:v>3.6910000000000096</c:v>
                </c:pt>
                <c:pt idx="6">
                  <c:v>4.5109999999999921</c:v>
                </c:pt>
                <c:pt idx="7">
                  <c:v>2.5759999999999996</c:v>
                </c:pt>
                <c:pt idx="8">
                  <c:v>3.2499999999999911</c:v>
                </c:pt>
                <c:pt idx="9">
                  <c:v>4.9559999999999995</c:v>
                </c:pt>
                <c:pt idx="10">
                  <c:v>2.8579999999999939</c:v>
                </c:pt>
                <c:pt idx="11">
                  <c:v>2.8949999999999916</c:v>
                </c:pt>
                <c:pt idx="12">
                  <c:v>2.9369999999999998</c:v>
                </c:pt>
                <c:pt idx="13">
                  <c:v>2.9709999999999983</c:v>
                </c:pt>
                <c:pt idx="14">
                  <c:v>3.0040000000000004</c:v>
                </c:pt>
                <c:pt idx="15">
                  <c:v>2.9940000000000011</c:v>
                </c:pt>
                <c:pt idx="16">
                  <c:v>2.987999999999996</c:v>
                </c:pt>
                <c:pt idx="17">
                  <c:v>2.9810000000000012</c:v>
                </c:pt>
                <c:pt idx="18">
                  <c:v>2.9740000000000042</c:v>
                </c:pt>
                <c:pt idx="19">
                  <c:v>2.9669999999999974</c:v>
                </c:pt>
                <c:pt idx="20">
                  <c:v>2.960999999999999</c:v>
                </c:pt>
                <c:pt idx="21">
                  <c:v>2.9549999999999983</c:v>
                </c:pt>
                <c:pt idx="22">
                  <c:v>2.9490000000000007</c:v>
                </c:pt>
                <c:pt idx="23">
                  <c:v>2.94199999999999</c:v>
                </c:pt>
                <c:pt idx="24" formatCode="#,##0.00">
                  <c:v>2.9360000000000017</c:v>
                </c:pt>
                <c:pt idx="25">
                  <c:v>2.9299999999999939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0.14700000000000046</c:v>
                </c:pt>
                <c:pt idx="1">
                  <c:v>0.21700000000000028</c:v>
                </c:pt>
                <c:pt idx="2">
                  <c:v>6.7999999999999658E-2</c:v>
                </c:pt>
                <c:pt idx="3">
                  <c:v>9.1999999999999915E-2</c:v>
                </c:pt>
                <c:pt idx="4">
                  <c:v>9.2000000000000193E-2</c:v>
                </c:pt>
                <c:pt idx="5">
                  <c:v>0.22100000000000006</c:v>
                </c:pt>
                <c:pt idx="6">
                  <c:v>9.8999999999999935E-2</c:v>
                </c:pt>
                <c:pt idx="7">
                  <c:v>0.31899999999999901</c:v>
                </c:pt>
                <c:pt idx="8">
                  <c:v>0.21000000000000085</c:v>
                </c:pt>
                <c:pt idx="9">
                  <c:v>0.12199999999999986</c:v>
                </c:pt>
                <c:pt idx="10">
                  <c:v>0.14800000000000021</c:v>
                </c:pt>
                <c:pt idx="11">
                  <c:v>0.14299999999999999</c:v>
                </c:pt>
                <c:pt idx="12">
                  <c:v>0.14100000000000004</c:v>
                </c:pt>
                <c:pt idx="13">
                  <c:v>0.13700000000000007</c:v>
                </c:pt>
                <c:pt idx="14">
                  <c:v>0.13199999999999981</c:v>
                </c:pt>
                <c:pt idx="15">
                  <c:v>0.12800000000000009</c:v>
                </c:pt>
                <c:pt idx="16">
                  <c:v>0.12500000000000008</c:v>
                </c:pt>
                <c:pt idx="17">
                  <c:v>0.12199999999999997</c:v>
                </c:pt>
                <c:pt idx="18">
                  <c:v>0.11899999999999991</c:v>
                </c:pt>
                <c:pt idx="19">
                  <c:v>0.11600000000000005</c:v>
                </c:pt>
                <c:pt idx="20">
                  <c:v>0.11299999999999995</c:v>
                </c:pt>
                <c:pt idx="21">
                  <c:v>0.10999999999999997</c:v>
                </c:pt>
                <c:pt idx="22">
                  <c:v>0.107</c:v>
                </c:pt>
                <c:pt idx="23">
                  <c:v>0.10499999999999986</c:v>
                </c:pt>
                <c:pt idx="24" formatCode="#,##0.00">
                  <c:v>0.10199999999999994</c:v>
                </c:pt>
                <c:pt idx="25">
                  <c:v>9.999999999999995E-2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0.9570000000000024</c:v>
                </c:pt>
                <c:pt idx="1">
                  <c:v>1.0940000000000034</c:v>
                </c:pt>
                <c:pt idx="2">
                  <c:v>1.1069999999999987</c:v>
                </c:pt>
                <c:pt idx="3">
                  <c:v>1.2389999999999979</c:v>
                </c:pt>
                <c:pt idx="4">
                  <c:v>1.1990000000000012</c:v>
                </c:pt>
                <c:pt idx="5">
                  <c:v>1.4679999999999935</c:v>
                </c:pt>
                <c:pt idx="6">
                  <c:v>1.1649999999999989</c:v>
                </c:pt>
                <c:pt idx="7">
                  <c:v>1.5760000000000043</c:v>
                </c:pt>
                <c:pt idx="8">
                  <c:v>1.7930000000000015</c:v>
                </c:pt>
                <c:pt idx="9">
                  <c:v>1.2580000000000009</c:v>
                </c:pt>
                <c:pt idx="10">
                  <c:v>1.0910000000000022</c:v>
                </c:pt>
                <c:pt idx="11">
                  <c:v>1.0639999999999974</c:v>
                </c:pt>
                <c:pt idx="12">
                  <c:v>1.0369999999999999</c:v>
                </c:pt>
                <c:pt idx="13">
                  <c:v>1.0290000000000017</c:v>
                </c:pt>
                <c:pt idx="14">
                  <c:v>1.0239999999999987</c:v>
                </c:pt>
                <c:pt idx="15">
                  <c:v>1.0200000000000014</c:v>
                </c:pt>
                <c:pt idx="16">
                  <c:v>1.0159999999999985</c:v>
                </c:pt>
                <c:pt idx="17">
                  <c:v>1.0120000000000007</c:v>
                </c:pt>
                <c:pt idx="18">
                  <c:v>1.0079999999999967</c:v>
                </c:pt>
                <c:pt idx="19">
                  <c:v>1.0039999999999969</c:v>
                </c:pt>
                <c:pt idx="20">
                  <c:v>0.99999999999999889</c:v>
                </c:pt>
                <c:pt idx="21">
                  <c:v>0.99699999999999878</c:v>
                </c:pt>
                <c:pt idx="22">
                  <c:v>0.99300000000000255</c:v>
                </c:pt>
                <c:pt idx="23">
                  <c:v>0.99</c:v>
                </c:pt>
                <c:pt idx="24" formatCode="#,##0.00">
                  <c:v>0.98599999999999888</c:v>
                </c:pt>
                <c:pt idx="25">
                  <c:v>0.98300000000000021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3.3240000000000012</c:v>
                </c:pt>
                <c:pt idx="1">
                  <c:v>2.8740000000000028</c:v>
                </c:pt>
                <c:pt idx="2">
                  <c:v>3.5139999999999967</c:v>
                </c:pt>
                <c:pt idx="3">
                  <c:v>2.6530000000000049</c:v>
                </c:pt>
                <c:pt idx="4">
                  <c:v>2.8150000000000062</c:v>
                </c:pt>
                <c:pt idx="5">
                  <c:v>3.557000000000003</c:v>
                </c:pt>
                <c:pt idx="6">
                  <c:v>4.444</c:v>
                </c:pt>
                <c:pt idx="7">
                  <c:v>3.6740000000000061</c:v>
                </c:pt>
                <c:pt idx="8">
                  <c:v>5.1510000000000087</c:v>
                </c:pt>
                <c:pt idx="9">
                  <c:v>4.8419999999999872</c:v>
                </c:pt>
                <c:pt idx="10">
                  <c:v>4.1919999999999931</c:v>
                </c:pt>
                <c:pt idx="11">
                  <c:v>4.1269999999999989</c:v>
                </c:pt>
                <c:pt idx="12">
                  <c:v>4.1079999999999997</c:v>
                </c:pt>
                <c:pt idx="13">
                  <c:v>4.1669999999999865</c:v>
                </c:pt>
                <c:pt idx="14">
                  <c:v>4.3199999999999985</c:v>
                </c:pt>
                <c:pt idx="15">
                  <c:v>4.405999999999997</c:v>
                </c:pt>
                <c:pt idx="16">
                  <c:v>4.4700000000000069</c:v>
                </c:pt>
                <c:pt idx="17">
                  <c:v>4.5180000000000016</c:v>
                </c:pt>
                <c:pt idx="18">
                  <c:v>4.5570000000000013</c:v>
                </c:pt>
                <c:pt idx="19">
                  <c:v>4.5899999999999865</c:v>
                </c:pt>
                <c:pt idx="20">
                  <c:v>4.620000000000001</c:v>
                </c:pt>
                <c:pt idx="21">
                  <c:v>4.6479999999999961</c:v>
                </c:pt>
                <c:pt idx="22">
                  <c:v>4.6750000000000238</c:v>
                </c:pt>
                <c:pt idx="23">
                  <c:v>4.6999999999999913</c:v>
                </c:pt>
                <c:pt idx="24" formatCode="#,##0.00">
                  <c:v>4.7249999999999934</c:v>
                </c:pt>
                <c:pt idx="25">
                  <c:v>4.7499999999999947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1.9309999999999952</c:v>
                </c:pt>
                <c:pt idx="1">
                  <c:v>1.7769999999999975</c:v>
                </c:pt>
                <c:pt idx="2">
                  <c:v>2.0229999999999992</c:v>
                </c:pt>
                <c:pt idx="3">
                  <c:v>1.8629999999999984</c:v>
                </c:pt>
                <c:pt idx="4">
                  <c:v>2.7750000000000039</c:v>
                </c:pt>
                <c:pt idx="5">
                  <c:v>2.928000000000011</c:v>
                </c:pt>
                <c:pt idx="6">
                  <c:v>3.178000000000003</c:v>
                </c:pt>
                <c:pt idx="7">
                  <c:v>4.0410000000000172</c:v>
                </c:pt>
                <c:pt idx="8">
                  <c:v>3.774999999999995</c:v>
                </c:pt>
                <c:pt idx="9">
                  <c:v>3.4059999999999886</c:v>
                </c:pt>
                <c:pt idx="10">
                  <c:v>3.2860000000000009</c:v>
                </c:pt>
                <c:pt idx="11">
                  <c:v>3.3530000000000033</c:v>
                </c:pt>
                <c:pt idx="12">
                  <c:v>3.4319999999999924</c:v>
                </c:pt>
                <c:pt idx="13">
                  <c:v>3.4750000000000014</c:v>
                </c:pt>
                <c:pt idx="14">
                  <c:v>3.5099999999999993</c:v>
                </c:pt>
                <c:pt idx="15">
                  <c:v>3.54</c:v>
                </c:pt>
                <c:pt idx="16">
                  <c:v>3.5610000000000017</c:v>
                </c:pt>
                <c:pt idx="17">
                  <c:v>3.5819999999999923</c:v>
                </c:pt>
                <c:pt idx="18">
                  <c:v>3.6039999999999952</c:v>
                </c:pt>
                <c:pt idx="19">
                  <c:v>3.6240000000000063</c:v>
                </c:pt>
                <c:pt idx="20">
                  <c:v>3.6480000000000006</c:v>
                </c:pt>
                <c:pt idx="21">
                  <c:v>3.6719999999999935</c:v>
                </c:pt>
                <c:pt idx="22">
                  <c:v>3.6950000000000034</c:v>
                </c:pt>
                <c:pt idx="23">
                  <c:v>3.716000000000002</c:v>
                </c:pt>
                <c:pt idx="24" formatCode="#,##0.00">
                  <c:v>3.7370000000000014</c:v>
                </c:pt>
                <c:pt idx="25">
                  <c:v>3.7559999999999998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8.6769999999999872</c:v>
                </c:pt>
                <c:pt idx="1">
                  <c:v>7.0969999999999969</c:v>
                </c:pt>
                <c:pt idx="2">
                  <c:v>7.4590000000000076</c:v>
                </c:pt>
                <c:pt idx="3">
                  <c:v>8.1890000000000231</c:v>
                </c:pt>
                <c:pt idx="4">
                  <c:v>7.2230000000000008</c:v>
                </c:pt>
                <c:pt idx="5">
                  <c:v>7.8189999999999928</c:v>
                </c:pt>
                <c:pt idx="6">
                  <c:v>7.6959999999999908</c:v>
                </c:pt>
                <c:pt idx="7">
                  <c:v>7.9799999999999969</c:v>
                </c:pt>
                <c:pt idx="8">
                  <c:v>7.9089999999999971</c:v>
                </c:pt>
                <c:pt idx="9">
                  <c:v>7.1640000000000033</c:v>
                </c:pt>
                <c:pt idx="10">
                  <c:v>6.8979999999999961</c:v>
                </c:pt>
                <c:pt idx="11">
                  <c:v>7.0160000000000098</c:v>
                </c:pt>
                <c:pt idx="12">
                  <c:v>6.9690000000000039</c:v>
                </c:pt>
                <c:pt idx="13">
                  <c:v>6.9540000000000015</c:v>
                </c:pt>
                <c:pt idx="14">
                  <c:v>6.9179999999999895</c:v>
                </c:pt>
                <c:pt idx="15">
                  <c:v>6.8600000000000119</c:v>
                </c:pt>
                <c:pt idx="16">
                  <c:v>6.7630000000000079</c:v>
                </c:pt>
                <c:pt idx="17">
                  <c:v>6.6649999999999912</c:v>
                </c:pt>
                <c:pt idx="18">
                  <c:v>6.5679999999999827</c:v>
                </c:pt>
                <c:pt idx="19">
                  <c:v>6.4709999999999974</c:v>
                </c:pt>
                <c:pt idx="20">
                  <c:v>6.3800000000000194</c:v>
                </c:pt>
                <c:pt idx="21">
                  <c:v>6.2859999999999934</c:v>
                </c:pt>
                <c:pt idx="22">
                  <c:v>6.192000000000033</c:v>
                </c:pt>
                <c:pt idx="23">
                  <c:v>6.0979999999999892</c:v>
                </c:pt>
                <c:pt idx="24" formatCode="#,##0.00">
                  <c:v>6.0040000000000155</c:v>
                </c:pt>
                <c:pt idx="25">
                  <c:v>5.9100000000000037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27.488</c:v>
                </c:pt>
                <c:pt idx="1">
                  <c:v>29.053000000000115</c:v>
                </c:pt>
                <c:pt idx="2">
                  <c:v>30.811000000000117</c:v>
                </c:pt>
                <c:pt idx="3">
                  <c:v>28.325000000000021</c:v>
                </c:pt>
                <c:pt idx="4">
                  <c:v>28.817000000000046</c:v>
                </c:pt>
                <c:pt idx="5">
                  <c:v>27.930999999999973</c:v>
                </c:pt>
                <c:pt idx="6">
                  <c:v>28.885000000000037</c:v>
                </c:pt>
                <c:pt idx="7">
                  <c:v>28.745999999999952</c:v>
                </c:pt>
                <c:pt idx="8">
                  <c:v>26.988000000000081</c:v>
                </c:pt>
                <c:pt idx="9">
                  <c:v>28.328999999999983</c:v>
                </c:pt>
                <c:pt idx="10">
                  <c:v>27.472999999999974</c:v>
                </c:pt>
                <c:pt idx="11">
                  <c:v>27.154999999999937</c:v>
                </c:pt>
                <c:pt idx="12">
                  <c:v>26.743999999999986</c:v>
                </c:pt>
                <c:pt idx="13">
                  <c:v>26.303999999999991</c:v>
                </c:pt>
                <c:pt idx="14">
                  <c:v>26.048000000000034</c:v>
                </c:pt>
                <c:pt idx="15">
                  <c:v>25.71199999999995</c:v>
                </c:pt>
                <c:pt idx="16">
                  <c:v>25.439999999999987</c:v>
                </c:pt>
                <c:pt idx="17">
                  <c:v>25.166999999999994</c:v>
                </c:pt>
                <c:pt idx="18">
                  <c:v>24.904000000000053</c:v>
                </c:pt>
                <c:pt idx="19">
                  <c:v>24.650999999999978</c:v>
                </c:pt>
                <c:pt idx="20">
                  <c:v>24.425999999999977</c:v>
                </c:pt>
                <c:pt idx="21">
                  <c:v>24.194000000000081</c:v>
                </c:pt>
                <c:pt idx="22">
                  <c:v>23.970000000000102</c:v>
                </c:pt>
                <c:pt idx="23">
                  <c:v>23.754000000000019</c:v>
                </c:pt>
                <c:pt idx="24" formatCode="#,##0.00">
                  <c:v>23.547000000000008</c:v>
                </c:pt>
                <c:pt idx="25">
                  <c:v>23.354000000000006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48.310999999999986</c:v>
                </c:pt>
                <c:pt idx="1">
                  <c:v>50.225000000000094</c:v>
                </c:pt>
                <c:pt idx="2">
                  <c:v>48.737999999999978</c:v>
                </c:pt>
                <c:pt idx="3">
                  <c:v>48.655000000000001</c:v>
                </c:pt>
                <c:pt idx="4">
                  <c:v>52.759999999999984</c:v>
                </c:pt>
                <c:pt idx="5">
                  <c:v>55.168999999999883</c:v>
                </c:pt>
                <c:pt idx="6">
                  <c:v>56.900999999999996</c:v>
                </c:pt>
                <c:pt idx="7">
                  <c:v>58.359999999999935</c:v>
                </c:pt>
                <c:pt idx="8">
                  <c:v>58.458999999999932</c:v>
                </c:pt>
                <c:pt idx="9">
                  <c:v>56.964999999999911</c:v>
                </c:pt>
                <c:pt idx="10">
                  <c:v>66.662999999999869</c:v>
                </c:pt>
                <c:pt idx="11">
                  <c:v>66.256000000000085</c:v>
                </c:pt>
                <c:pt idx="12">
                  <c:v>67.570999999999955</c:v>
                </c:pt>
                <c:pt idx="13">
                  <c:v>70.445999999999742</c:v>
                </c:pt>
                <c:pt idx="14">
                  <c:v>72.654999999999987</c:v>
                </c:pt>
                <c:pt idx="15">
                  <c:v>73.638000000000076</c:v>
                </c:pt>
                <c:pt idx="16">
                  <c:v>74.540999999999954</c:v>
                </c:pt>
                <c:pt idx="17">
                  <c:v>75.277000000000115</c:v>
                </c:pt>
                <c:pt idx="18">
                  <c:v>76.109000000000137</c:v>
                </c:pt>
                <c:pt idx="19">
                  <c:v>76.90600000000012</c:v>
                </c:pt>
                <c:pt idx="20">
                  <c:v>77.810999999999936</c:v>
                </c:pt>
                <c:pt idx="21">
                  <c:v>78.739000000000161</c:v>
                </c:pt>
                <c:pt idx="22">
                  <c:v>79.695000000000107</c:v>
                </c:pt>
                <c:pt idx="23">
                  <c:v>80.674000000000007</c:v>
                </c:pt>
                <c:pt idx="24" formatCode="#,##0.00">
                  <c:v>81.670000000000115</c:v>
                </c:pt>
                <c:pt idx="25">
                  <c:v>82.682000000000002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117.71500000000023</c:v>
                </c:pt>
                <c:pt idx="1">
                  <c:v>122.64800000000005</c:v>
                </c:pt>
                <c:pt idx="2">
                  <c:v>119.40000000000006</c:v>
                </c:pt>
                <c:pt idx="3">
                  <c:v>113.27400000000041</c:v>
                </c:pt>
                <c:pt idx="4">
                  <c:v>112.97300000000027</c:v>
                </c:pt>
                <c:pt idx="5">
                  <c:v>111.16000000000018</c:v>
                </c:pt>
                <c:pt idx="6">
                  <c:v>112.02199999999989</c:v>
                </c:pt>
                <c:pt idx="7">
                  <c:v>117.12900000000016</c:v>
                </c:pt>
                <c:pt idx="8">
                  <c:v>117.25200000000002</c:v>
                </c:pt>
                <c:pt idx="9">
                  <c:v>114.40599999999989</c:v>
                </c:pt>
                <c:pt idx="10">
                  <c:v>112.03900000000016</c:v>
                </c:pt>
                <c:pt idx="11">
                  <c:v>112.72199999999985</c:v>
                </c:pt>
                <c:pt idx="12">
                  <c:v>112.99499999999986</c:v>
                </c:pt>
                <c:pt idx="13">
                  <c:v>113.05800000000004</c:v>
                </c:pt>
                <c:pt idx="14">
                  <c:v>113.27800000000012</c:v>
                </c:pt>
                <c:pt idx="15">
                  <c:v>113.5319999999997</c:v>
                </c:pt>
                <c:pt idx="16">
                  <c:v>113.68300000000015</c:v>
                </c:pt>
                <c:pt idx="17">
                  <c:v>113.80499999999995</c:v>
                </c:pt>
                <c:pt idx="18">
                  <c:v>113.91499999999998</c:v>
                </c:pt>
                <c:pt idx="19">
                  <c:v>114.01799999999992</c:v>
                </c:pt>
                <c:pt idx="20">
                  <c:v>114.14300000000023</c:v>
                </c:pt>
                <c:pt idx="21">
                  <c:v>114.27999999999986</c:v>
                </c:pt>
                <c:pt idx="22">
                  <c:v>114.41700000000002</c:v>
                </c:pt>
                <c:pt idx="23">
                  <c:v>114.5909999999998</c:v>
                </c:pt>
                <c:pt idx="24" formatCode="#,##0.00">
                  <c:v>114.76100000000019</c:v>
                </c:pt>
                <c:pt idx="25">
                  <c:v>114.93400000000024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23.591000000000001</c:v>
                </c:pt>
                <c:pt idx="1">
                  <c:v>23.164999999999939</c:v>
                </c:pt>
                <c:pt idx="2">
                  <c:v>22.093000000000085</c:v>
                </c:pt>
                <c:pt idx="3">
                  <c:v>23.617999999999995</c:v>
                </c:pt>
                <c:pt idx="4">
                  <c:v>22.437999999999889</c:v>
                </c:pt>
                <c:pt idx="5">
                  <c:v>22.177999999999972</c:v>
                </c:pt>
                <c:pt idx="6">
                  <c:v>28.880000000000052</c:v>
                </c:pt>
                <c:pt idx="7">
                  <c:v>30.790999999999986</c:v>
                </c:pt>
                <c:pt idx="8">
                  <c:v>34.583999999999953</c:v>
                </c:pt>
                <c:pt idx="9">
                  <c:v>30.61700000000004</c:v>
                </c:pt>
                <c:pt idx="10">
                  <c:v>29.308000000000039</c:v>
                </c:pt>
                <c:pt idx="11">
                  <c:v>30.695999999999941</c:v>
                </c:pt>
                <c:pt idx="12">
                  <c:v>30.977999999999977</c:v>
                </c:pt>
                <c:pt idx="13">
                  <c:v>31.151999999999987</c:v>
                </c:pt>
                <c:pt idx="14">
                  <c:v>31.359999999999989</c:v>
                </c:pt>
                <c:pt idx="15">
                  <c:v>31.497</c:v>
                </c:pt>
                <c:pt idx="16">
                  <c:v>31.585000000000086</c:v>
                </c:pt>
                <c:pt idx="17">
                  <c:v>31.668999999999958</c:v>
                </c:pt>
                <c:pt idx="18">
                  <c:v>31.751000000000026</c:v>
                </c:pt>
                <c:pt idx="19">
                  <c:v>31.834999999999958</c:v>
                </c:pt>
                <c:pt idx="20">
                  <c:v>31.925000000000022</c:v>
                </c:pt>
                <c:pt idx="21">
                  <c:v>32.006999999999962</c:v>
                </c:pt>
                <c:pt idx="22">
                  <c:v>32.087999999999916</c:v>
                </c:pt>
                <c:pt idx="23">
                  <c:v>32.165000000000049</c:v>
                </c:pt>
                <c:pt idx="24" formatCode="#,##0.00">
                  <c:v>32.238999999999976</c:v>
                </c:pt>
                <c:pt idx="25">
                  <c:v>32.313000000000017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30.946000000000012</c:v>
                </c:pt>
                <c:pt idx="1">
                  <c:v>32.568999999999981</c:v>
                </c:pt>
                <c:pt idx="2">
                  <c:v>33.886000000000045</c:v>
                </c:pt>
                <c:pt idx="3">
                  <c:v>33.420000000000037</c:v>
                </c:pt>
                <c:pt idx="4">
                  <c:v>37.416000000000025</c:v>
                </c:pt>
                <c:pt idx="5">
                  <c:v>36.929999999999943</c:v>
                </c:pt>
                <c:pt idx="6">
                  <c:v>38.804000000000009</c:v>
                </c:pt>
                <c:pt idx="7">
                  <c:v>39.554999999999971</c:v>
                </c:pt>
                <c:pt idx="8">
                  <c:v>39.484999999999914</c:v>
                </c:pt>
                <c:pt idx="9">
                  <c:v>40.088000000000029</c:v>
                </c:pt>
                <c:pt idx="10">
                  <c:v>40.759</c:v>
                </c:pt>
                <c:pt idx="11">
                  <c:v>38.261999999999979</c:v>
                </c:pt>
                <c:pt idx="12">
                  <c:v>38.663000000000046</c:v>
                </c:pt>
                <c:pt idx="13">
                  <c:v>39.661999999999928</c:v>
                </c:pt>
                <c:pt idx="14">
                  <c:v>40.752000000000038</c:v>
                </c:pt>
                <c:pt idx="15">
                  <c:v>41.584999999999937</c:v>
                </c:pt>
                <c:pt idx="16">
                  <c:v>42.29999999999999</c:v>
                </c:pt>
                <c:pt idx="17">
                  <c:v>42.951999999999956</c:v>
                </c:pt>
                <c:pt idx="18">
                  <c:v>43.568999999999967</c:v>
                </c:pt>
                <c:pt idx="19">
                  <c:v>44.161000000000051</c:v>
                </c:pt>
                <c:pt idx="20">
                  <c:v>44.738000000000007</c:v>
                </c:pt>
                <c:pt idx="21">
                  <c:v>45.298999999999964</c:v>
                </c:pt>
                <c:pt idx="22">
                  <c:v>45.846000000000103</c:v>
                </c:pt>
                <c:pt idx="23">
                  <c:v>46.376000000000005</c:v>
                </c:pt>
                <c:pt idx="24" formatCode="#,##0.00">
                  <c:v>46.890000000000036</c:v>
                </c:pt>
                <c:pt idx="25">
                  <c:v>47.390000000000157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4.4089999999999989</c:v>
                </c:pt>
                <c:pt idx="1">
                  <c:v>5.0000000000000018</c:v>
                </c:pt>
                <c:pt idx="2">
                  <c:v>5.5509999999999966</c:v>
                </c:pt>
                <c:pt idx="3">
                  <c:v>5.0860000000000047</c:v>
                </c:pt>
                <c:pt idx="4">
                  <c:v>5.2659999999999991</c:v>
                </c:pt>
                <c:pt idx="5">
                  <c:v>9.4000000000000217</c:v>
                </c:pt>
                <c:pt idx="6">
                  <c:v>7.6879999999999873</c:v>
                </c:pt>
                <c:pt idx="7">
                  <c:v>6.9979999999999842</c:v>
                </c:pt>
                <c:pt idx="8">
                  <c:v>7.9379999999999917</c:v>
                </c:pt>
                <c:pt idx="9">
                  <c:v>8.7199999999999971</c:v>
                </c:pt>
                <c:pt idx="10">
                  <c:v>9.3279999999999959</c:v>
                </c:pt>
                <c:pt idx="11">
                  <c:v>9.1849999999999934</c:v>
                </c:pt>
                <c:pt idx="12">
                  <c:v>9.13099999999997</c:v>
                </c:pt>
                <c:pt idx="13">
                  <c:v>9.0700000000000038</c:v>
                </c:pt>
                <c:pt idx="14">
                  <c:v>9.0270000000000028</c:v>
                </c:pt>
                <c:pt idx="15">
                  <c:v>9.0279999999999916</c:v>
                </c:pt>
                <c:pt idx="16">
                  <c:v>9.0169999999999977</c:v>
                </c:pt>
                <c:pt idx="17">
                  <c:v>9.006000000000018</c:v>
                </c:pt>
                <c:pt idx="18">
                  <c:v>8.9949999999999886</c:v>
                </c:pt>
                <c:pt idx="19">
                  <c:v>8.9839999999999964</c:v>
                </c:pt>
                <c:pt idx="20">
                  <c:v>8.9699999999999989</c:v>
                </c:pt>
                <c:pt idx="21">
                  <c:v>8.9570000000000043</c:v>
                </c:pt>
                <c:pt idx="22">
                  <c:v>8.9440000000000026</c:v>
                </c:pt>
                <c:pt idx="23">
                  <c:v>8.9310000000000063</c:v>
                </c:pt>
                <c:pt idx="24" formatCode="#,##0.00">
                  <c:v>8.9180000000000081</c:v>
                </c:pt>
                <c:pt idx="25">
                  <c:v>8.9049999999999745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22.48000000000005</c:v>
                </c:pt>
                <c:pt idx="1">
                  <c:v>22.151999999999934</c:v>
                </c:pt>
                <c:pt idx="2">
                  <c:v>26.037999999999876</c:v>
                </c:pt>
                <c:pt idx="3">
                  <c:v>25.631999999999948</c:v>
                </c:pt>
                <c:pt idx="4">
                  <c:v>29.551999999999868</c:v>
                </c:pt>
                <c:pt idx="5">
                  <c:v>26.560999999999943</c:v>
                </c:pt>
                <c:pt idx="6">
                  <c:v>28.17100000000001</c:v>
                </c:pt>
                <c:pt idx="7">
                  <c:v>30.92200000000005</c:v>
                </c:pt>
                <c:pt idx="8">
                  <c:v>24.851999999999922</c:v>
                </c:pt>
                <c:pt idx="9">
                  <c:v>27.285</c:v>
                </c:pt>
                <c:pt idx="10">
                  <c:v>27.015999999999917</c:v>
                </c:pt>
                <c:pt idx="11">
                  <c:v>27.264999999999979</c:v>
                </c:pt>
                <c:pt idx="12">
                  <c:v>27.407000000000025</c:v>
                </c:pt>
                <c:pt idx="13">
                  <c:v>27.740000000000155</c:v>
                </c:pt>
                <c:pt idx="14">
                  <c:v>28.003000000000014</c:v>
                </c:pt>
                <c:pt idx="15">
                  <c:v>28.22700000000005</c:v>
                </c:pt>
                <c:pt idx="16">
                  <c:v>28.420999999999953</c:v>
                </c:pt>
                <c:pt idx="17">
                  <c:v>28.577000000000048</c:v>
                </c:pt>
                <c:pt idx="18">
                  <c:v>28.72100000000006</c:v>
                </c:pt>
                <c:pt idx="19">
                  <c:v>28.863000000000024</c:v>
                </c:pt>
                <c:pt idx="20">
                  <c:v>29.014999999999898</c:v>
                </c:pt>
                <c:pt idx="21">
                  <c:v>29.16399999999997</c:v>
                </c:pt>
                <c:pt idx="22">
                  <c:v>29.306999999999942</c:v>
                </c:pt>
                <c:pt idx="23">
                  <c:v>29.440000000000019</c:v>
                </c:pt>
                <c:pt idx="24" formatCode="#,##0.00">
                  <c:v>29.561000000000117</c:v>
                </c:pt>
                <c:pt idx="25">
                  <c:v>29.669999999999995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13.248000000000008</c:v>
                </c:pt>
                <c:pt idx="1">
                  <c:v>14.827999999999991</c:v>
                </c:pt>
                <c:pt idx="2">
                  <c:v>14.186000000000011</c:v>
                </c:pt>
                <c:pt idx="3">
                  <c:v>15.124000000000045</c:v>
                </c:pt>
                <c:pt idx="4">
                  <c:v>16.331</c:v>
                </c:pt>
                <c:pt idx="5">
                  <c:v>14.366999999999988</c:v>
                </c:pt>
                <c:pt idx="6">
                  <c:v>13.988999999999983</c:v>
                </c:pt>
                <c:pt idx="7">
                  <c:v>13.003999999999998</c:v>
                </c:pt>
                <c:pt idx="8">
                  <c:v>14.522999999999973</c:v>
                </c:pt>
                <c:pt idx="9">
                  <c:v>16.154000000000011</c:v>
                </c:pt>
                <c:pt idx="10">
                  <c:v>16.655999999999963</c:v>
                </c:pt>
                <c:pt idx="11">
                  <c:v>16.83399999999995</c:v>
                </c:pt>
                <c:pt idx="12">
                  <c:v>16.676999999999992</c:v>
                </c:pt>
                <c:pt idx="13">
                  <c:v>16.474000000000025</c:v>
                </c:pt>
                <c:pt idx="14">
                  <c:v>16.25800000000002</c:v>
                </c:pt>
                <c:pt idx="15">
                  <c:v>16.093000000000014</c:v>
                </c:pt>
                <c:pt idx="16">
                  <c:v>15.945000000000025</c:v>
                </c:pt>
                <c:pt idx="17">
                  <c:v>15.796000000000019</c:v>
                </c:pt>
                <c:pt idx="18">
                  <c:v>15.646999999999961</c:v>
                </c:pt>
                <c:pt idx="19">
                  <c:v>15.499000000000034</c:v>
                </c:pt>
                <c:pt idx="20">
                  <c:v>15.351999999999988</c:v>
                </c:pt>
                <c:pt idx="21">
                  <c:v>15.199000000000012</c:v>
                </c:pt>
                <c:pt idx="22">
                  <c:v>15.047000000000015</c:v>
                </c:pt>
                <c:pt idx="23">
                  <c:v>14.897000000000038</c:v>
                </c:pt>
                <c:pt idx="24" formatCode="#,##0.00">
                  <c:v>14.746999999999993</c:v>
                </c:pt>
                <c:pt idx="25">
                  <c:v>14.597999999999997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12.682000000000034</c:v>
                </c:pt>
                <c:pt idx="1">
                  <c:v>8.9949999999999726</c:v>
                </c:pt>
                <c:pt idx="2">
                  <c:v>9.3860000000000028</c:v>
                </c:pt>
                <c:pt idx="3">
                  <c:v>11.404999999999996</c:v>
                </c:pt>
                <c:pt idx="4">
                  <c:v>8.3909999999999965</c:v>
                </c:pt>
                <c:pt idx="5">
                  <c:v>10.263000000000023</c:v>
                </c:pt>
                <c:pt idx="6">
                  <c:v>10.048999999999987</c:v>
                </c:pt>
                <c:pt idx="7">
                  <c:v>10.113999999999985</c:v>
                </c:pt>
                <c:pt idx="8">
                  <c:v>11.252999999999997</c:v>
                </c:pt>
                <c:pt idx="9">
                  <c:v>11.026</c:v>
                </c:pt>
                <c:pt idx="10">
                  <c:v>11.395000000000021</c:v>
                </c:pt>
                <c:pt idx="11">
                  <c:v>11.381000000000007</c:v>
                </c:pt>
                <c:pt idx="12">
                  <c:v>11.323999999999982</c:v>
                </c:pt>
                <c:pt idx="13">
                  <c:v>11.347000000000042</c:v>
                </c:pt>
                <c:pt idx="14">
                  <c:v>11.455999999999976</c:v>
                </c:pt>
                <c:pt idx="15">
                  <c:v>11.56800000000001</c:v>
                </c:pt>
                <c:pt idx="16">
                  <c:v>11.707999999999975</c:v>
                </c:pt>
                <c:pt idx="17">
                  <c:v>11.861999999999998</c:v>
                </c:pt>
                <c:pt idx="18">
                  <c:v>12.022999999999968</c:v>
                </c:pt>
                <c:pt idx="19">
                  <c:v>12.188000000000009</c:v>
                </c:pt>
                <c:pt idx="20">
                  <c:v>12.353999999999987</c:v>
                </c:pt>
                <c:pt idx="21">
                  <c:v>12.52300000000001</c:v>
                </c:pt>
                <c:pt idx="22">
                  <c:v>12.690999999999999</c:v>
                </c:pt>
                <c:pt idx="23">
                  <c:v>12.858999999999993</c:v>
                </c:pt>
                <c:pt idx="24" formatCode="#,##0.00">
                  <c:v>13.024999999999988</c:v>
                </c:pt>
                <c:pt idx="25">
                  <c:v>13.190000000000014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60.965000000000039</c:v>
                </c:pt>
                <c:pt idx="1">
                  <c:v>55.570000000000057</c:v>
                </c:pt>
                <c:pt idx="2">
                  <c:v>66.234999999999829</c:v>
                </c:pt>
                <c:pt idx="3">
                  <c:v>70.818000000000055</c:v>
                </c:pt>
                <c:pt idx="4">
                  <c:v>78.3960000000001</c:v>
                </c:pt>
                <c:pt idx="5">
                  <c:v>84.637999999999934</c:v>
                </c:pt>
                <c:pt idx="6">
                  <c:v>77.28399999999985</c:v>
                </c:pt>
                <c:pt idx="7">
                  <c:v>93.383999999999943</c:v>
                </c:pt>
                <c:pt idx="8">
                  <c:v>90.758000000000052</c:v>
                </c:pt>
                <c:pt idx="9">
                  <c:v>98.03399999999975</c:v>
                </c:pt>
                <c:pt idx="10">
                  <c:v>91.499999999999929</c:v>
                </c:pt>
                <c:pt idx="11">
                  <c:v>93.276999999999902</c:v>
                </c:pt>
                <c:pt idx="12">
                  <c:v>94.089999999999932</c:v>
                </c:pt>
                <c:pt idx="13">
                  <c:v>95.135000000000161</c:v>
                </c:pt>
                <c:pt idx="14">
                  <c:v>96.187000000000069</c:v>
                </c:pt>
                <c:pt idx="15">
                  <c:v>97.000999999999578</c:v>
                </c:pt>
                <c:pt idx="16">
                  <c:v>97.764999999999631</c:v>
                </c:pt>
                <c:pt idx="17">
                  <c:v>98.540999999999883</c:v>
                </c:pt>
                <c:pt idx="18">
                  <c:v>99.324999999999861</c:v>
                </c:pt>
                <c:pt idx="19">
                  <c:v>100.12000000000015</c:v>
                </c:pt>
                <c:pt idx="20">
                  <c:v>100.90399999999995</c:v>
                </c:pt>
                <c:pt idx="21">
                  <c:v>101.65099999999975</c:v>
                </c:pt>
                <c:pt idx="22">
                  <c:v>102.39899999999977</c:v>
                </c:pt>
                <c:pt idx="23">
                  <c:v>103.14400000000001</c:v>
                </c:pt>
                <c:pt idx="24" formatCode="#,##0.00">
                  <c:v>103.8880000000001</c:v>
                </c:pt>
                <c:pt idx="25">
                  <c:v>104.63099999999983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64.180000000000121</c:v>
                </c:pt>
                <c:pt idx="1">
                  <c:v>57.678000000000004</c:v>
                </c:pt>
                <c:pt idx="2">
                  <c:v>68.335999999999842</c:v>
                </c:pt>
                <c:pt idx="3">
                  <c:v>76.602999999999923</c:v>
                </c:pt>
                <c:pt idx="4">
                  <c:v>78.785000000000039</c:v>
                </c:pt>
                <c:pt idx="5">
                  <c:v>84.994999999999962</c:v>
                </c:pt>
                <c:pt idx="6">
                  <c:v>80.683999999999898</c:v>
                </c:pt>
                <c:pt idx="7">
                  <c:v>88.296000000000049</c:v>
                </c:pt>
                <c:pt idx="8">
                  <c:v>93.792999999999992</c:v>
                </c:pt>
                <c:pt idx="9">
                  <c:v>99.973999999999975</c:v>
                </c:pt>
                <c:pt idx="10">
                  <c:v>94.336000000000027</c:v>
                </c:pt>
                <c:pt idx="11">
                  <c:v>95.711000000000013</c:v>
                </c:pt>
                <c:pt idx="12">
                  <c:v>97.411000000000001</c:v>
                </c:pt>
                <c:pt idx="13">
                  <c:v>98.36999999999982</c:v>
                </c:pt>
                <c:pt idx="14">
                  <c:v>99.174000000000092</c:v>
                </c:pt>
                <c:pt idx="15">
                  <c:v>99.820000000000036</c:v>
                </c:pt>
                <c:pt idx="16">
                  <c:v>100.539</c:v>
                </c:pt>
                <c:pt idx="17">
                  <c:v>101.24899999999984</c:v>
                </c:pt>
                <c:pt idx="18">
                  <c:v>101.95400000000011</c:v>
                </c:pt>
                <c:pt idx="19">
                  <c:v>102.65899999999999</c:v>
                </c:pt>
                <c:pt idx="20">
                  <c:v>103.38299999999973</c:v>
                </c:pt>
                <c:pt idx="21">
                  <c:v>104.084</c:v>
                </c:pt>
                <c:pt idx="22">
                  <c:v>104.78699999999986</c:v>
                </c:pt>
                <c:pt idx="23">
                  <c:v>105.48999999999988</c:v>
                </c:pt>
                <c:pt idx="24" formatCode="#,##0.00">
                  <c:v>106.19499999999984</c:v>
                </c:pt>
                <c:pt idx="25">
                  <c:v>106.90199999999999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15.709999999999974</c:v>
                </c:pt>
                <c:pt idx="1">
                  <c:v>15.717999999999998</c:v>
                </c:pt>
                <c:pt idx="2">
                  <c:v>16.422999999999998</c:v>
                </c:pt>
                <c:pt idx="3">
                  <c:v>14.910000000000009</c:v>
                </c:pt>
                <c:pt idx="4">
                  <c:v>16.477000000000011</c:v>
                </c:pt>
                <c:pt idx="5">
                  <c:v>15.069000000000024</c:v>
                </c:pt>
                <c:pt idx="6">
                  <c:v>18.881999999999994</c:v>
                </c:pt>
                <c:pt idx="7">
                  <c:v>20.042000000000026</c:v>
                </c:pt>
                <c:pt idx="8">
                  <c:v>18.704999999999984</c:v>
                </c:pt>
                <c:pt idx="9">
                  <c:v>18.631999999999966</c:v>
                </c:pt>
                <c:pt idx="10">
                  <c:v>21.710000000000004</c:v>
                </c:pt>
                <c:pt idx="11">
                  <c:v>21.486000000000015</c:v>
                </c:pt>
                <c:pt idx="12">
                  <c:v>20.688999999999965</c:v>
                </c:pt>
                <c:pt idx="13">
                  <c:v>20.486999999999995</c:v>
                </c:pt>
                <c:pt idx="14">
                  <c:v>20.734000000000023</c:v>
                </c:pt>
                <c:pt idx="15">
                  <c:v>20.830999999999996</c:v>
                </c:pt>
                <c:pt idx="16">
                  <c:v>20.961000000000045</c:v>
                </c:pt>
                <c:pt idx="17">
                  <c:v>21.065000000000023</c:v>
                </c:pt>
                <c:pt idx="18">
                  <c:v>21.155000000000033</c:v>
                </c:pt>
                <c:pt idx="19">
                  <c:v>21.230999999999973</c:v>
                </c:pt>
                <c:pt idx="20">
                  <c:v>21.313999999999986</c:v>
                </c:pt>
                <c:pt idx="21">
                  <c:v>21.404000000000021</c:v>
                </c:pt>
                <c:pt idx="22">
                  <c:v>21.497000000000003</c:v>
                </c:pt>
                <c:pt idx="23">
                  <c:v>21.588000000000001</c:v>
                </c:pt>
                <c:pt idx="24" formatCode="#,##0.00">
                  <c:v>21.678000000000008</c:v>
                </c:pt>
                <c:pt idx="25">
                  <c:v>21.766000000000027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19.243000000000031</c:v>
                </c:pt>
                <c:pt idx="1">
                  <c:v>19.04199999999998</c:v>
                </c:pt>
                <c:pt idx="2">
                  <c:v>18.440999999999985</c:v>
                </c:pt>
                <c:pt idx="3">
                  <c:v>17.943000000000026</c:v>
                </c:pt>
                <c:pt idx="4">
                  <c:v>20.780999999999981</c:v>
                </c:pt>
                <c:pt idx="5">
                  <c:v>22.950000000000017</c:v>
                </c:pt>
                <c:pt idx="6">
                  <c:v>22.135999999999978</c:v>
                </c:pt>
                <c:pt idx="7">
                  <c:v>20.354999999999983</c:v>
                </c:pt>
                <c:pt idx="8">
                  <c:v>20.741999999999969</c:v>
                </c:pt>
                <c:pt idx="9">
                  <c:v>21.832000000000043</c:v>
                </c:pt>
                <c:pt idx="10">
                  <c:v>24.367999999999981</c:v>
                </c:pt>
                <c:pt idx="11">
                  <c:v>24.32</c:v>
                </c:pt>
                <c:pt idx="12">
                  <c:v>24.241000000000017</c:v>
                </c:pt>
                <c:pt idx="13">
                  <c:v>24.294000000000015</c:v>
                </c:pt>
                <c:pt idx="14">
                  <c:v>24.363000000000014</c:v>
                </c:pt>
                <c:pt idx="15">
                  <c:v>24.349000000000032</c:v>
                </c:pt>
                <c:pt idx="16">
                  <c:v>24.320999999999991</c:v>
                </c:pt>
                <c:pt idx="17">
                  <c:v>24.298999999999992</c:v>
                </c:pt>
                <c:pt idx="18">
                  <c:v>24.284999999999986</c:v>
                </c:pt>
                <c:pt idx="19">
                  <c:v>24.282000000000028</c:v>
                </c:pt>
                <c:pt idx="20">
                  <c:v>24.297000000000015</c:v>
                </c:pt>
                <c:pt idx="21">
                  <c:v>24.322999999999983</c:v>
                </c:pt>
                <c:pt idx="22">
                  <c:v>24.356000000000012</c:v>
                </c:pt>
                <c:pt idx="23">
                  <c:v>24.394999999999989</c:v>
                </c:pt>
                <c:pt idx="24" formatCode="#,##0.00">
                  <c:v>24.440999999999949</c:v>
                </c:pt>
                <c:pt idx="25">
                  <c:v>24.495000000000008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18.370000000000012</c:v>
                </c:pt>
                <c:pt idx="1">
                  <c:v>16.978000000000041</c:v>
                </c:pt>
                <c:pt idx="2">
                  <c:v>17.32100000000003</c:v>
                </c:pt>
                <c:pt idx="3">
                  <c:v>17.896000000000026</c:v>
                </c:pt>
                <c:pt idx="4">
                  <c:v>17.131999999999959</c:v>
                </c:pt>
                <c:pt idx="5">
                  <c:v>17.321000000000009</c:v>
                </c:pt>
                <c:pt idx="6">
                  <c:v>17.036000000000001</c:v>
                </c:pt>
                <c:pt idx="7">
                  <c:v>16.16900000000004</c:v>
                </c:pt>
                <c:pt idx="8">
                  <c:v>15.317999999999962</c:v>
                </c:pt>
                <c:pt idx="9">
                  <c:v>14.363000000000049</c:v>
                </c:pt>
                <c:pt idx="10">
                  <c:v>14.715000000000011</c:v>
                </c:pt>
                <c:pt idx="11">
                  <c:v>15.345000000000004</c:v>
                </c:pt>
                <c:pt idx="12">
                  <c:v>15.599000000000007</c:v>
                </c:pt>
                <c:pt idx="13">
                  <c:v>15.788000000000023</c:v>
                </c:pt>
                <c:pt idx="14">
                  <c:v>16.031000000000006</c:v>
                </c:pt>
                <c:pt idx="15">
                  <c:v>16.134999999999984</c:v>
                </c:pt>
                <c:pt idx="16">
                  <c:v>16.21999999999996</c:v>
                </c:pt>
                <c:pt idx="17">
                  <c:v>16.307000000000013</c:v>
                </c:pt>
                <c:pt idx="18">
                  <c:v>16.392999999999994</c:v>
                </c:pt>
                <c:pt idx="19">
                  <c:v>16.479000000000003</c:v>
                </c:pt>
                <c:pt idx="20">
                  <c:v>16.564999999999969</c:v>
                </c:pt>
                <c:pt idx="21">
                  <c:v>16.645</c:v>
                </c:pt>
                <c:pt idx="22">
                  <c:v>16.727000000000011</c:v>
                </c:pt>
                <c:pt idx="23">
                  <c:v>16.807999999999971</c:v>
                </c:pt>
                <c:pt idx="24" formatCode="#,##0.00">
                  <c:v>16.891000000000059</c:v>
                </c:pt>
                <c:pt idx="25">
                  <c:v>16.976000000000024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45.665000000000092</c:v>
                </c:pt>
                <c:pt idx="1">
                  <c:v>45.62700000000001</c:v>
                </c:pt>
                <c:pt idx="2">
                  <c:v>46.136000000000003</c:v>
                </c:pt>
                <c:pt idx="3">
                  <c:v>49.77999999999998</c:v>
                </c:pt>
                <c:pt idx="4">
                  <c:v>54.313999999999993</c:v>
                </c:pt>
                <c:pt idx="5">
                  <c:v>52.993000000000087</c:v>
                </c:pt>
                <c:pt idx="6">
                  <c:v>54.647000000000055</c:v>
                </c:pt>
                <c:pt idx="7">
                  <c:v>51.062999999999938</c:v>
                </c:pt>
                <c:pt idx="8">
                  <c:v>55.717000000000311</c:v>
                </c:pt>
                <c:pt idx="9">
                  <c:v>56.678999999999924</c:v>
                </c:pt>
                <c:pt idx="10">
                  <c:v>56.942000000000036</c:v>
                </c:pt>
                <c:pt idx="11">
                  <c:v>56.575000000000081</c:v>
                </c:pt>
                <c:pt idx="12">
                  <c:v>56.261000000000038</c:v>
                </c:pt>
                <c:pt idx="13">
                  <c:v>56.218000000000181</c:v>
                </c:pt>
                <c:pt idx="14">
                  <c:v>56.25199999999991</c:v>
                </c:pt>
                <c:pt idx="15">
                  <c:v>56.358000000000061</c:v>
                </c:pt>
                <c:pt idx="16">
                  <c:v>56.402999999999942</c:v>
                </c:pt>
                <c:pt idx="17">
                  <c:v>56.446000000000126</c:v>
                </c:pt>
                <c:pt idx="18">
                  <c:v>56.492999999999945</c:v>
                </c:pt>
                <c:pt idx="19">
                  <c:v>56.544999999999938</c:v>
                </c:pt>
                <c:pt idx="20">
                  <c:v>56.625000000000128</c:v>
                </c:pt>
                <c:pt idx="21">
                  <c:v>56.705999999999968</c:v>
                </c:pt>
                <c:pt idx="22">
                  <c:v>56.785000000000025</c:v>
                </c:pt>
                <c:pt idx="23">
                  <c:v>56.862000000000101</c:v>
                </c:pt>
                <c:pt idx="24" formatCode="#,##0.00">
                  <c:v>56.939000000000028</c:v>
                </c:pt>
                <c:pt idx="25">
                  <c:v>57.015999999999984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52.351999999999911</c:v>
                </c:pt>
                <c:pt idx="1">
                  <c:v>54.59099999999998</c:v>
                </c:pt>
                <c:pt idx="2">
                  <c:v>54.918999999999933</c:v>
                </c:pt>
                <c:pt idx="3">
                  <c:v>60.852999999999874</c:v>
                </c:pt>
                <c:pt idx="4">
                  <c:v>60.74400000000005</c:v>
                </c:pt>
                <c:pt idx="5">
                  <c:v>59.741000000000014</c:v>
                </c:pt>
                <c:pt idx="6">
                  <c:v>61.132000000000104</c:v>
                </c:pt>
                <c:pt idx="7">
                  <c:v>66.539999999999921</c:v>
                </c:pt>
                <c:pt idx="8">
                  <c:v>65.494999999999905</c:v>
                </c:pt>
                <c:pt idx="9">
                  <c:v>69.388999999999953</c:v>
                </c:pt>
                <c:pt idx="10">
                  <c:v>66.924000000000035</c:v>
                </c:pt>
                <c:pt idx="11">
                  <c:v>67.917000000000002</c:v>
                </c:pt>
                <c:pt idx="12">
                  <c:v>68.855000000000132</c:v>
                </c:pt>
                <c:pt idx="13">
                  <c:v>69.694000000000003</c:v>
                </c:pt>
                <c:pt idx="14">
                  <c:v>70.621999999999943</c:v>
                </c:pt>
                <c:pt idx="15">
                  <c:v>71.41000000000011</c:v>
                </c:pt>
                <c:pt idx="16">
                  <c:v>72.065999999999931</c:v>
                </c:pt>
                <c:pt idx="17">
                  <c:v>72.676999999999992</c:v>
                </c:pt>
                <c:pt idx="18">
                  <c:v>73.27300000000011</c:v>
                </c:pt>
                <c:pt idx="19">
                  <c:v>73.861000000000004</c:v>
                </c:pt>
                <c:pt idx="20">
                  <c:v>74.44099999999996</c:v>
                </c:pt>
                <c:pt idx="21">
                  <c:v>75.018000000000143</c:v>
                </c:pt>
                <c:pt idx="22">
                  <c:v>75.591000000000008</c:v>
                </c:pt>
                <c:pt idx="23">
                  <c:v>76.167000000000129</c:v>
                </c:pt>
                <c:pt idx="24" formatCode="#,##0.00">
                  <c:v>76.748999999999981</c:v>
                </c:pt>
                <c:pt idx="25">
                  <c:v>77.338000000000079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9.2759999999999998</c:v>
                </c:pt>
                <c:pt idx="1">
                  <c:v>7.7179999999999964</c:v>
                </c:pt>
                <c:pt idx="2">
                  <c:v>9.2469999999999892</c:v>
                </c:pt>
                <c:pt idx="3">
                  <c:v>7.4699999999999944</c:v>
                </c:pt>
                <c:pt idx="4">
                  <c:v>8.7460000000000022</c:v>
                </c:pt>
                <c:pt idx="5">
                  <c:v>8.9370000000000065</c:v>
                </c:pt>
                <c:pt idx="6">
                  <c:v>10.218999999999991</c:v>
                </c:pt>
                <c:pt idx="7">
                  <c:v>8.1450000000000085</c:v>
                </c:pt>
                <c:pt idx="8">
                  <c:v>10.404000000000002</c:v>
                </c:pt>
                <c:pt idx="9">
                  <c:v>11.177999999999987</c:v>
                </c:pt>
                <c:pt idx="10">
                  <c:v>8.288999999999989</c:v>
                </c:pt>
                <c:pt idx="11">
                  <c:v>8.2289999999999885</c:v>
                </c:pt>
                <c:pt idx="12">
                  <c:v>8.222999999999999</c:v>
                </c:pt>
                <c:pt idx="13">
                  <c:v>8.3039999999999878</c:v>
                </c:pt>
                <c:pt idx="14">
                  <c:v>8.4799999999999969</c:v>
                </c:pt>
                <c:pt idx="15">
                  <c:v>8.548</c:v>
                </c:pt>
                <c:pt idx="16">
                  <c:v>8.5990000000000002</c:v>
                </c:pt>
                <c:pt idx="17">
                  <c:v>8.6330000000000027</c:v>
                </c:pt>
                <c:pt idx="18">
                  <c:v>8.6580000000000013</c:v>
                </c:pt>
                <c:pt idx="19">
                  <c:v>8.6769999999999818</c:v>
                </c:pt>
                <c:pt idx="20">
                  <c:v>8.6939999999999991</c:v>
                </c:pt>
                <c:pt idx="21">
                  <c:v>8.7099999999999937</c:v>
                </c:pt>
                <c:pt idx="22">
                  <c:v>8.7240000000000268</c:v>
                </c:pt>
                <c:pt idx="23">
                  <c:v>8.7369999999999806</c:v>
                </c:pt>
                <c:pt idx="24">
                  <c:v>8.7489999999999952</c:v>
                </c:pt>
                <c:pt idx="25">
                  <c:v>8.7629999999999892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38.095999999999982</c:v>
                </c:pt>
                <c:pt idx="1">
                  <c:v>37.927000000000106</c:v>
                </c:pt>
                <c:pt idx="2">
                  <c:v>40.29300000000012</c:v>
                </c:pt>
                <c:pt idx="3">
                  <c:v>38.377000000000038</c:v>
                </c:pt>
                <c:pt idx="4">
                  <c:v>38.815000000000055</c:v>
                </c:pt>
                <c:pt idx="5">
                  <c:v>38.677999999999976</c:v>
                </c:pt>
                <c:pt idx="6">
                  <c:v>39.759000000000029</c:v>
                </c:pt>
                <c:pt idx="7">
                  <c:v>40.766999999999967</c:v>
                </c:pt>
                <c:pt idx="8">
                  <c:v>38.672000000000075</c:v>
                </c:pt>
                <c:pt idx="9">
                  <c:v>38.898999999999972</c:v>
                </c:pt>
                <c:pt idx="10">
                  <c:v>37.656999999999968</c:v>
                </c:pt>
                <c:pt idx="11">
                  <c:v>37.523999999999951</c:v>
                </c:pt>
                <c:pt idx="12">
                  <c:v>37.144999999999982</c:v>
                </c:pt>
                <c:pt idx="13">
                  <c:v>36.73299999999999</c:v>
                </c:pt>
                <c:pt idx="14">
                  <c:v>36.47600000000002</c:v>
                </c:pt>
                <c:pt idx="15">
                  <c:v>36.111999999999966</c:v>
                </c:pt>
                <c:pt idx="16">
                  <c:v>35.763999999999996</c:v>
                </c:pt>
                <c:pt idx="17">
                  <c:v>35.41399999999998</c:v>
                </c:pt>
                <c:pt idx="18">
                  <c:v>35.076000000000029</c:v>
                </c:pt>
                <c:pt idx="19">
                  <c:v>34.745999999999981</c:v>
                </c:pt>
                <c:pt idx="20">
                  <c:v>34.453999999999994</c:v>
                </c:pt>
                <c:pt idx="21">
                  <c:v>34.152000000000072</c:v>
                </c:pt>
                <c:pt idx="22">
                  <c:v>33.857000000000141</c:v>
                </c:pt>
                <c:pt idx="23">
                  <c:v>33.568000000000012</c:v>
                </c:pt>
                <c:pt idx="24">
                  <c:v>33.288000000000025</c:v>
                </c:pt>
                <c:pt idx="25">
                  <c:v>33.02000000000001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48.310999999999986</c:v>
                </c:pt>
                <c:pt idx="1">
                  <c:v>50.225000000000094</c:v>
                </c:pt>
                <c:pt idx="2">
                  <c:v>48.737999999999978</c:v>
                </c:pt>
                <c:pt idx="3">
                  <c:v>48.655000000000001</c:v>
                </c:pt>
                <c:pt idx="4">
                  <c:v>52.759999999999984</c:v>
                </c:pt>
                <c:pt idx="5">
                  <c:v>55.168999999999883</c:v>
                </c:pt>
                <c:pt idx="6">
                  <c:v>56.900999999999996</c:v>
                </c:pt>
                <c:pt idx="7">
                  <c:v>58.359999999999935</c:v>
                </c:pt>
                <c:pt idx="8">
                  <c:v>58.458999999999932</c:v>
                </c:pt>
                <c:pt idx="9">
                  <c:v>56.964999999999911</c:v>
                </c:pt>
                <c:pt idx="10">
                  <c:v>66.662999999999869</c:v>
                </c:pt>
                <c:pt idx="11">
                  <c:v>66.256000000000085</c:v>
                </c:pt>
                <c:pt idx="12">
                  <c:v>67.570999999999955</c:v>
                </c:pt>
                <c:pt idx="13">
                  <c:v>70.445999999999742</c:v>
                </c:pt>
                <c:pt idx="14">
                  <c:v>72.654999999999987</c:v>
                </c:pt>
                <c:pt idx="15">
                  <c:v>73.638000000000076</c:v>
                </c:pt>
                <c:pt idx="16">
                  <c:v>74.540999999999954</c:v>
                </c:pt>
                <c:pt idx="17">
                  <c:v>75.277000000000115</c:v>
                </c:pt>
                <c:pt idx="18">
                  <c:v>76.109000000000137</c:v>
                </c:pt>
                <c:pt idx="19">
                  <c:v>76.90600000000012</c:v>
                </c:pt>
                <c:pt idx="20">
                  <c:v>77.810999999999936</c:v>
                </c:pt>
                <c:pt idx="21">
                  <c:v>78.739000000000161</c:v>
                </c:pt>
                <c:pt idx="22">
                  <c:v>79.695000000000107</c:v>
                </c:pt>
                <c:pt idx="23">
                  <c:v>80.674000000000007</c:v>
                </c:pt>
                <c:pt idx="24" formatCode="#,##0.00">
                  <c:v>81.670000000000115</c:v>
                </c:pt>
                <c:pt idx="25">
                  <c:v>82.682000000000002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172.25200000000024</c:v>
                </c:pt>
                <c:pt idx="1">
                  <c:v>178.38199999999998</c:v>
                </c:pt>
                <c:pt idx="2">
                  <c:v>175.37900000000019</c:v>
                </c:pt>
                <c:pt idx="3">
                  <c:v>170.31200000000044</c:v>
                </c:pt>
                <c:pt idx="4">
                  <c:v>172.8270000000002</c:v>
                </c:pt>
                <c:pt idx="5">
                  <c:v>170.26800000000011</c:v>
                </c:pt>
                <c:pt idx="6">
                  <c:v>179.70599999999993</c:v>
                </c:pt>
                <c:pt idx="7">
                  <c:v>187.47500000000014</c:v>
                </c:pt>
                <c:pt idx="8">
                  <c:v>191.32099999999991</c:v>
                </c:pt>
                <c:pt idx="9">
                  <c:v>185.11099999999996</c:v>
                </c:pt>
                <c:pt idx="10">
                  <c:v>182.10600000000022</c:v>
                </c:pt>
                <c:pt idx="11">
                  <c:v>181.67999999999975</c:v>
                </c:pt>
                <c:pt idx="12">
                  <c:v>182.63599999999988</c:v>
                </c:pt>
                <c:pt idx="13">
                  <c:v>183.87199999999996</c:v>
                </c:pt>
                <c:pt idx="14">
                  <c:v>185.39000000000016</c:v>
                </c:pt>
                <c:pt idx="15">
                  <c:v>186.61399999999963</c:v>
                </c:pt>
                <c:pt idx="16">
                  <c:v>187.56800000000021</c:v>
                </c:pt>
                <c:pt idx="17">
                  <c:v>188.42599999999987</c:v>
                </c:pt>
                <c:pt idx="18">
                  <c:v>189.23499999999996</c:v>
                </c:pt>
                <c:pt idx="19">
                  <c:v>190.01399999999992</c:v>
                </c:pt>
                <c:pt idx="20">
                  <c:v>190.80600000000024</c:v>
                </c:pt>
                <c:pt idx="21">
                  <c:v>191.58599999999979</c:v>
                </c:pt>
                <c:pt idx="22">
                  <c:v>192.35100000000006</c:v>
                </c:pt>
                <c:pt idx="23">
                  <c:v>193.13199999999986</c:v>
                </c:pt>
                <c:pt idx="24">
                  <c:v>193.89000000000021</c:v>
                </c:pt>
                <c:pt idx="25">
                  <c:v>194.6370000000004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212.91700000000026</c:v>
                </c:pt>
                <c:pt idx="1">
                  <c:v>198.98299999999992</c:v>
                </c:pt>
                <c:pt idx="2">
                  <c:v>224.59599999999952</c:v>
                </c:pt>
                <c:pt idx="3">
                  <c:v>237.52100000000002</c:v>
                </c:pt>
                <c:pt idx="4">
                  <c:v>253.97899999999998</c:v>
                </c:pt>
                <c:pt idx="5">
                  <c:v>268.24299999999994</c:v>
                </c:pt>
                <c:pt idx="6">
                  <c:v>258.8829999999997</c:v>
                </c:pt>
                <c:pt idx="7">
                  <c:v>283.11500000000001</c:v>
                </c:pt>
                <c:pt idx="8">
                  <c:v>282.56399999999991</c:v>
                </c:pt>
                <c:pt idx="9">
                  <c:v>301.65699999999975</c:v>
                </c:pt>
                <c:pt idx="10">
                  <c:v>296.3089999999998</c:v>
                </c:pt>
                <c:pt idx="11">
                  <c:v>299.45899999999983</c:v>
                </c:pt>
                <c:pt idx="12">
                  <c:v>300.96999999999991</c:v>
                </c:pt>
                <c:pt idx="13">
                  <c:v>302.9170000000002</c:v>
                </c:pt>
                <c:pt idx="14">
                  <c:v>305.20200000000023</c:v>
                </c:pt>
                <c:pt idx="15">
                  <c:v>306.91699999999975</c:v>
                </c:pt>
                <c:pt idx="16">
                  <c:v>308.67699999999962</c:v>
                </c:pt>
                <c:pt idx="17">
                  <c:v>310.39499999999981</c:v>
                </c:pt>
                <c:pt idx="18">
                  <c:v>312.10499999999996</c:v>
                </c:pt>
                <c:pt idx="19">
                  <c:v>313.82600000000025</c:v>
                </c:pt>
                <c:pt idx="20">
                  <c:v>315.58899999999954</c:v>
                </c:pt>
                <c:pt idx="21">
                  <c:v>317.30499999999972</c:v>
                </c:pt>
                <c:pt idx="22">
                  <c:v>319.02799999999962</c:v>
                </c:pt>
                <c:pt idx="23">
                  <c:v>320.74399999999997</c:v>
                </c:pt>
                <c:pt idx="24">
                  <c:v>322.45300000000003</c:v>
                </c:pt>
                <c:pt idx="25">
                  <c:v>324.15699999999981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116.38700000000003</c:v>
                </c:pt>
                <c:pt idx="1">
                  <c:v>117.19600000000003</c:v>
                </c:pt>
                <c:pt idx="2">
                  <c:v>118.37599999999998</c:v>
                </c:pt>
                <c:pt idx="3">
                  <c:v>128.52899999999988</c:v>
                </c:pt>
                <c:pt idx="4">
                  <c:v>132.19</c:v>
                </c:pt>
                <c:pt idx="5">
                  <c:v>130.05500000000012</c:v>
                </c:pt>
                <c:pt idx="6">
                  <c:v>132.81500000000017</c:v>
                </c:pt>
                <c:pt idx="7">
                  <c:v>133.77199999999988</c:v>
                </c:pt>
                <c:pt idx="8">
                  <c:v>136.5300000000002</c:v>
                </c:pt>
                <c:pt idx="9">
                  <c:v>140.43099999999993</c:v>
                </c:pt>
                <c:pt idx="10">
                  <c:v>138.58100000000007</c:v>
                </c:pt>
                <c:pt idx="11">
                  <c:v>139.8370000000001</c:v>
                </c:pt>
                <c:pt idx="12">
                  <c:v>140.71500000000017</c:v>
                </c:pt>
                <c:pt idx="13">
                  <c:v>141.70000000000022</c:v>
                </c:pt>
                <c:pt idx="14">
                  <c:v>142.90499999999986</c:v>
                </c:pt>
                <c:pt idx="15">
                  <c:v>143.90300000000016</c:v>
                </c:pt>
                <c:pt idx="16">
                  <c:v>144.68899999999985</c:v>
                </c:pt>
                <c:pt idx="17">
                  <c:v>145.43000000000012</c:v>
                </c:pt>
                <c:pt idx="18">
                  <c:v>146.15900000000005</c:v>
                </c:pt>
                <c:pt idx="19">
                  <c:v>146.88499999999993</c:v>
                </c:pt>
                <c:pt idx="20">
                  <c:v>147.63100000000006</c:v>
                </c:pt>
                <c:pt idx="21">
                  <c:v>148.36900000000011</c:v>
                </c:pt>
                <c:pt idx="22">
                  <c:v>149.10300000000004</c:v>
                </c:pt>
                <c:pt idx="23">
                  <c:v>149.83700000000022</c:v>
                </c:pt>
                <c:pt idx="24">
                  <c:v>150.57900000000006</c:v>
                </c:pt>
                <c:pt idx="25">
                  <c:v>151.3300000000001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19.372160571981848</c:v>
                </c:pt>
                <c:pt idx="1">
                  <c:v>18.993976192597373</c:v>
                </c:pt>
                <c:pt idx="2">
                  <c:v>19.045066065601212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39.955760780516862</c:v>
                </c:pt>
                <c:pt idx="1">
                  <c:v>40.612249093687652</c:v>
                </c:pt>
                <c:pt idx="2">
                  <c:v>40.795555941499273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25.362031727117024</c:v>
                </c:pt>
                <c:pt idx="1">
                  <c:v>24.959532897937954</c:v>
                </c:pt>
                <c:pt idx="2">
                  <c:v>24.495305120005476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8.2176212109927587</c:v>
                </c:pt>
                <c:pt idx="1">
                  <c:v>9.1368617265506487</c:v>
                </c:pt>
                <c:pt idx="2">
                  <c:v>10.405631087266494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5.7612273776718519</c:v>
                </c:pt>
                <c:pt idx="1">
                  <c:v>5.1612859012753436</c:v>
                </c:pt>
                <c:pt idx="2">
                  <c:v>4.1556074901615796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1.3311983317196705</c:v>
                </c:pt>
                <c:pt idx="1">
                  <c:v>1.1360941879510131</c:v>
                </c:pt>
                <c:pt idx="2">
                  <c:v>1.102834295465956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8.5259999999999536</c:v>
                </c:pt>
                <c:pt idx="1">
                  <c:v>28.06599999999986</c:v>
                </c:pt>
                <c:pt idx="2">
                  <c:v>11.838000000000108</c:v>
                </c:pt>
                <c:pt idx="3">
                  <c:v>11.493999999999986</c:v>
                </c:pt>
                <c:pt idx="4">
                  <c:v>-1.0210000000000079</c:v>
                </c:pt>
                <c:pt idx="5">
                  <c:v>-0.64800000000001745</c:v>
                </c:pt>
                <c:pt idx="7">
                  <c:v>58.255000000000109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12.749000000000024</c:v>
                </c:pt>
                <c:pt idx="1">
                  <c:v>27.848000000000013</c:v>
                </c:pt>
                <c:pt idx="2">
                  <c:v>12.531000000000176</c:v>
                </c:pt>
                <c:pt idx="3">
                  <c:v>16.019000000000133</c:v>
                </c:pt>
                <c:pt idx="4">
                  <c:v>-4.6369999999999578</c:v>
                </c:pt>
                <c:pt idx="5">
                  <c:v>0.4740000000000002</c:v>
                </c:pt>
                <c:pt idx="7">
                  <c:v>64.984000000000393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0.57043219051473582</c:v>
                </c:pt>
                <c:pt idx="2">
                  <c:v>-1.2519408424105816</c:v>
                </c:pt>
                <c:pt idx="3">
                  <c:v>5.5520625985011396</c:v>
                </c:pt>
                <c:pt idx="4">
                  <c:v>-6.073198836864524E-2</c:v>
                </c:pt>
                <c:pt idx="6">
                  <c:v>0.42582881583945742</c:v>
                </c:pt>
                <c:pt idx="7">
                  <c:v>0.6862160609497181</c:v>
                </c:pt>
                <c:pt idx="8">
                  <c:v>0.52172928366842619</c:v>
                </c:pt>
                <c:pt idx="10">
                  <c:v>1.5794011442662681</c:v>
                </c:pt>
                <c:pt idx="11">
                  <c:v>-0.35611333774913101</c:v>
                </c:pt>
                <c:pt idx="12">
                  <c:v>9.5653637678960735E-2</c:v>
                </c:pt>
                <c:pt idx="14">
                  <c:v>-1.6083944143044815</c:v>
                </c:pt>
                <c:pt idx="15">
                  <c:v>-0.15947539474471251</c:v>
                </c:pt>
                <c:pt idx="16">
                  <c:v>0.99360705187301335</c:v>
                </c:pt>
                <c:pt idx="17">
                  <c:v>0.66960566761045115</c:v>
                </c:pt>
                <c:pt idx="19">
                  <c:v>0.91598711104006192</c:v>
                </c:pt>
                <c:pt idx="20">
                  <c:v>-0.33559075319451459</c:v>
                </c:pt>
                <c:pt idx="21">
                  <c:v>9.7831181170948689E-2</c:v>
                </c:pt>
                <c:pt idx="22">
                  <c:v>1.3463136198869297</c:v>
                </c:pt>
                <c:pt idx="23">
                  <c:v>0.26316530617485068</c:v>
                </c:pt>
                <c:pt idx="25">
                  <c:v>-2.7715856904355629</c:v>
                </c:pt>
                <c:pt idx="26">
                  <c:v>0.16811831582645986</c:v>
                </c:pt>
                <c:pt idx="27">
                  <c:v>-0.35062558663545573</c:v>
                </c:pt>
                <c:pt idx="29">
                  <c:v>0.62009080940785832</c:v>
                </c:pt>
                <c:pt idx="30">
                  <c:v>-0.2839923730501237</c:v>
                </c:pt>
                <c:pt idx="31">
                  <c:v>-5.5277680343512881E-2</c:v>
                </c:pt>
                <c:pt idx="32">
                  <c:v>4.301587411870611</c:v>
                </c:pt>
                <c:pt idx="33">
                  <c:v>0.36628690076496717</c:v>
                </c:pt>
                <c:pt idx="34">
                  <c:v>0.87813277902164533</c:v>
                </c:pt>
                <c:pt idx="36">
                  <c:v>1.1680421052196799</c:v>
                </c:pt>
                <c:pt idx="37">
                  <c:v>0.3037739161222186</c:v>
                </c:pt>
                <c:pt idx="38">
                  <c:v>0.59662454463071946</c:v>
                </c:pt>
                <c:pt idx="39">
                  <c:v>2.3323527469247596</c:v>
                </c:pt>
                <c:pt idx="40">
                  <c:v>1.3580766988650961</c:v>
                </c:pt>
                <c:pt idx="42">
                  <c:v>1.1354640640671043</c:v>
                </c:pt>
                <c:pt idx="43">
                  <c:v>0.11059005214777429</c:v>
                </c:pt>
                <c:pt idx="44">
                  <c:v>0.42676386113336129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1.6781794729616051</c:v>
                </c:pt>
                <c:pt idx="2">
                  <c:v>-1.2770182019372633E-2</c:v>
                </c:pt>
                <c:pt idx="3">
                  <c:v>-2.7949795089070917</c:v>
                </c:pt>
                <c:pt idx="4">
                  <c:v>-0.35699980856349622</c:v>
                </c:pt>
                <c:pt idx="6">
                  <c:v>1.6795006668575363</c:v>
                </c:pt>
                <c:pt idx="7">
                  <c:v>-2.1347612044727016</c:v>
                </c:pt>
                <c:pt idx="8">
                  <c:v>0.18768550827297226</c:v>
                </c:pt>
                <c:pt idx="10">
                  <c:v>3.2533477615426687</c:v>
                </c:pt>
                <c:pt idx="11">
                  <c:v>-1.5407469781245187</c:v>
                </c:pt>
                <c:pt idx="12">
                  <c:v>-0.64225638240561489</c:v>
                </c:pt>
                <c:pt idx="14">
                  <c:v>2.272454615928754</c:v>
                </c:pt>
                <c:pt idx="15">
                  <c:v>3.4688404609995116</c:v>
                </c:pt>
                <c:pt idx="16">
                  <c:v>1.7767150083927596</c:v>
                </c:pt>
                <c:pt idx="17">
                  <c:v>2.2277645193029327</c:v>
                </c:pt>
                <c:pt idx="19">
                  <c:v>-2.5075692702965613</c:v>
                </c:pt>
                <c:pt idx="20">
                  <c:v>-1.6932495514876855</c:v>
                </c:pt>
                <c:pt idx="21">
                  <c:v>-2.4400058749857845</c:v>
                </c:pt>
                <c:pt idx="22">
                  <c:v>-2.4261413073101812</c:v>
                </c:pt>
                <c:pt idx="23">
                  <c:v>-2.2146236549895892</c:v>
                </c:pt>
                <c:pt idx="25">
                  <c:v>-1.4223333297454399</c:v>
                </c:pt>
                <c:pt idx="26">
                  <c:v>0.79550510782355754</c:v>
                </c:pt>
                <c:pt idx="27">
                  <c:v>0.30936507162631077</c:v>
                </c:pt>
                <c:pt idx="29">
                  <c:v>2.8015707102000631</c:v>
                </c:pt>
                <c:pt idx="30">
                  <c:v>4.2466000283025496</c:v>
                </c:pt>
                <c:pt idx="31">
                  <c:v>0.72398112218592381</c:v>
                </c:pt>
                <c:pt idx="32">
                  <c:v>4.4430623715983941</c:v>
                </c:pt>
                <c:pt idx="33">
                  <c:v>5.3350854484297328</c:v>
                </c:pt>
                <c:pt idx="34">
                  <c:v>3.4719468718550361</c:v>
                </c:pt>
                <c:pt idx="36">
                  <c:v>5.1911455659076511</c:v>
                </c:pt>
                <c:pt idx="37">
                  <c:v>3.4830182641282681</c:v>
                </c:pt>
                <c:pt idx="38">
                  <c:v>4.2925434490011849</c:v>
                </c:pt>
                <c:pt idx="39">
                  <c:v>3.6429269935716491</c:v>
                </c:pt>
                <c:pt idx="40">
                  <c:v>4.1919965507802637</c:v>
                </c:pt>
                <c:pt idx="42">
                  <c:v>2.0571773472856769</c:v>
                </c:pt>
                <c:pt idx="43">
                  <c:v>4.441925885721143</c:v>
                </c:pt>
                <c:pt idx="44">
                  <c:v>3.707331482425813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12.032512327999775</c:v>
                </c:pt>
                <c:pt idx="1">
                  <c:v>2.4765656018465343</c:v>
                </c:pt>
                <c:pt idx="2">
                  <c:v>9.1709523172514054</c:v>
                </c:pt>
                <c:pt idx="3">
                  <c:v>4.5720685920711652</c:v>
                </c:pt>
                <c:pt idx="4">
                  <c:v>4.9660406781120514</c:v>
                </c:pt>
                <c:pt idx="5">
                  <c:v>11.892594635735158</c:v>
                </c:pt>
                <c:pt idx="6">
                  <c:v>3.7268263413575919</c:v>
                </c:pt>
                <c:pt idx="7">
                  <c:v>2.041358343609641</c:v>
                </c:pt>
                <c:pt idx="8">
                  <c:v>0.23101269661294133</c:v>
                </c:pt>
                <c:pt idx="9">
                  <c:v>3.4374387130805122</c:v>
                </c:pt>
                <c:pt idx="10">
                  <c:v>6.2411644291737218</c:v>
                </c:pt>
                <c:pt idx="11">
                  <c:v>2.333776383609937</c:v>
                </c:pt>
                <c:pt idx="12">
                  <c:v>-1.171243246963396</c:v>
                </c:pt>
                <c:pt idx="13">
                  <c:v>-0.69514702746722978</c:v>
                </c:pt>
                <c:pt idx="14">
                  <c:v>-2.9865779038736058</c:v>
                </c:pt>
                <c:pt idx="15">
                  <c:v>-1.7524780200824814</c:v>
                </c:pt>
                <c:pt idx="16">
                  <c:v>-1.7404554744595391</c:v>
                </c:pt>
                <c:pt idx="17">
                  <c:v>3.7741658287516131</c:v>
                </c:pt>
                <c:pt idx="18">
                  <c:v>2.6755415307710511</c:v>
                </c:pt>
                <c:pt idx="19">
                  <c:v>8.0402314063965474E-2</c:v>
                </c:pt>
                <c:pt idx="20">
                  <c:v>-3.7034983535029582</c:v>
                </c:pt>
                <c:pt idx="21">
                  <c:v>1.8025365190862548</c:v>
                </c:pt>
                <c:pt idx="22">
                  <c:v>-1.552459983818764</c:v>
                </c:pt>
                <c:pt idx="23">
                  <c:v>1.9017100290898732</c:v>
                </c:pt>
                <c:pt idx="24">
                  <c:v>-1.4528048810329555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1.0298928755668655</c:v>
                </c:pt>
                <c:pt idx="1">
                  <c:v>4.7213288038749184</c:v>
                </c:pt>
                <c:pt idx="2">
                  <c:v>23.130541620112595</c:v>
                </c:pt>
                <c:pt idx="3">
                  <c:v>2.2513373648543329</c:v>
                </c:pt>
                <c:pt idx="4">
                  <c:v>1.4692062729559474</c:v>
                </c:pt>
                <c:pt idx="5">
                  <c:v>10.122059659958275</c:v>
                </c:pt>
                <c:pt idx="6">
                  <c:v>0.91802853652836447</c:v>
                </c:pt>
                <c:pt idx="7">
                  <c:v>9.2046591592647893</c:v>
                </c:pt>
                <c:pt idx="8">
                  <c:v>-5.3861199496490819E-2</c:v>
                </c:pt>
                <c:pt idx="9">
                  <c:v>-0.76461585331365356</c:v>
                </c:pt>
                <c:pt idx="10">
                  <c:v>4.6995486981991732</c:v>
                </c:pt>
                <c:pt idx="11">
                  <c:v>1.5330871025321215</c:v>
                </c:pt>
                <c:pt idx="12">
                  <c:v>-5.426148607100723</c:v>
                </c:pt>
                <c:pt idx="13">
                  <c:v>1.1818080814883807</c:v>
                </c:pt>
                <c:pt idx="14">
                  <c:v>0.33566680329428777</c:v>
                </c:pt>
                <c:pt idx="15">
                  <c:v>-0.96674671207327734</c:v>
                </c:pt>
                <c:pt idx="16">
                  <c:v>1.8841262601431747</c:v>
                </c:pt>
                <c:pt idx="17">
                  <c:v>7.15818755914853</c:v>
                </c:pt>
                <c:pt idx="18">
                  <c:v>-0.40376110326596404</c:v>
                </c:pt>
                <c:pt idx="19">
                  <c:v>-0.1633486082911062</c:v>
                </c:pt>
                <c:pt idx="20">
                  <c:v>-2.3903496526202801</c:v>
                </c:pt>
                <c:pt idx="21">
                  <c:v>3.2290080305137376</c:v>
                </c:pt>
                <c:pt idx="22">
                  <c:v>1.4720281418002106</c:v>
                </c:pt>
                <c:pt idx="23">
                  <c:v>1.5663590554895528</c:v>
                </c:pt>
                <c:pt idx="24">
                  <c:v>11.916776383826646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14.509077929846313</c:v>
                </c:pt>
                <c:pt idx="1">
                  <c:v>30.601656223169812</c:v>
                </c:pt>
                <c:pt idx="2">
                  <c:v>15.677800523834421</c:v>
                </c:pt>
                <c:pt idx="3">
                  <c:v>1.1625331366465446</c:v>
                </c:pt>
                <c:pt idx="4">
                  <c:v>-7.1746584258828534</c:v>
                </c:pt>
                <c:pt idx="5">
                  <c:v>6.5301096735866224</c:v>
                </c:pt>
                <c:pt idx="6">
                  <c:v>-1.9009618344166981</c:v>
                </c:pt>
                <c:pt idx="7">
                  <c:v>0.34925004527110559</c:v>
                </c:pt>
                <c:pt idx="8">
                  <c:v>-1.4998072720550795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5.7512216794417839</c:v>
                </c:pt>
                <c:pt idx="1">
                  <c:v>36.973144917881143</c:v>
                </c:pt>
                <c:pt idx="2">
                  <c:v>14.003759341182175</c:v>
                </c:pt>
                <c:pt idx="3">
                  <c:v>-3.8930615045685926</c:v>
                </c:pt>
                <c:pt idx="4">
                  <c:v>2.4348544328525534</c:v>
                </c:pt>
                <c:pt idx="5">
                  <c:v>6.5910778475914498</c:v>
                </c:pt>
                <c:pt idx="6">
                  <c:v>0.83865837789345932</c:v>
                </c:pt>
                <c:pt idx="7">
                  <c:v>3.0383871972897651</c:v>
                </c:pt>
                <c:pt idx="8">
                  <c:v>-0.75404228956384145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38.589166816887669</c:v>
                </c:pt>
                <c:pt idx="1">
                  <c:v>42.29751039110127</c:v>
                </c:pt>
                <c:pt idx="2">
                  <c:v>44.907249242093059</c:v>
                </c:pt>
                <c:pt idx="3">
                  <c:v>46.920932966282834</c:v>
                </c:pt>
                <c:pt idx="4">
                  <c:v>46.326829751500618</c:v>
                </c:pt>
                <c:pt idx="5">
                  <c:v>49.573008314387621</c:v>
                </c:pt>
                <c:pt idx="6">
                  <c:v>52.121153602119747</c:v>
                </c:pt>
                <c:pt idx="7">
                  <c:v>57.626456032396483</c:v>
                </c:pt>
                <c:pt idx="8">
                  <c:v>57.229001136090844</c:v>
                </c:pt>
                <c:pt idx="9">
                  <c:v>60.17271649434651</c:v>
                </c:pt>
                <c:pt idx="10">
                  <c:v>61.605520642387397</c:v>
                </c:pt>
                <c:pt idx="11">
                  <c:v>53.795387422618418</c:v>
                </c:pt>
                <c:pt idx="12">
                  <c:v>54.418751450016593</c:v>
                </c:pt>
                <c:pt idx="13">
                  <c:v>55.2504919418244</c:v>
                </c:pt>
                <c:pt idx="14">
                  <c:v>56.094687733900948</c:v>
                </c:pt>
                <c:pt idx="15">
                  <c:v>56.715052960671571</c:v>
                </c:pt>
                <c:pt idx="16">
                  <c:v>57.300567768144852</c:v>
                </c:pt>
                <c:pt idx="17">
                  <c:v>57.874142874597233</c:v>
                </c:pt>
                <c:pt idx="18">
                  <c:v>58.439666516226275</c:v>
                </c:pt>
                <c:pt idx="19">
                  <c:v>59.0005348687408</c:v>
                </c:pt>
                <c:pt idx="20">
                  <c:v>59.575396034641749</c:v>
                </c:pt>
                <c:pt idx="21">
                  <c:v>60.160979078605379</c:v>
                </c:pt>
                <c:pt idx="22">
                  <c:v>60.750155267001183</c:v>
                </c:pt>
                <c:pt idx="23">
                  <c:v>61.358774128802793</c:v>
                </c:pt>
                <c:pt idx="24">
                  <c:v>61.996845762916792</c:v>
                </c:pt>
                <c:pt idx="25">
                  <c:v>62.635413517954262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17.115893014741594</c:v>
                </c:pt>
                <c:pt idx="1">
                  <c:v>19.069065791626958</c:v>
                </c:pt>
                <c:pt idx="2">
                  <c:v>20.861562853172156</c:v>
                </c:pt>
                <c:pt idx="3">
                  <c:v>21.068672968909901</c:v>
                </c:pt>
                <c:pt idx="4">
                  <c:v>23.158649800157033</c:v>
                </c:pt>
                <c:pt idx="5">
                  <c:v>23.106859737624248</c:v>
                </c:pt>
                <c:pt idx="6">
                  <c:v>20.964026015678574</c:v>
                </c:pt>
                <c:pt idx="7">
                  <c:v>23.977441674767913</c:v>
                </c:pt>
                <c:pt idx="8">
                  <c:v>24.127672419011578</c:v>
                </c:pt>
                <c:pt idx="9">
                  <c:v>25.315627404453501</c:v>
                </c:pt>
                <c:pt idx="10">
                  <c:v>25.583425339470782</c:v>
                </c:pt>
                <c:pt idx="11">
                  <c:v>25.247112098979382</c:v>
                </c:pt>
                <c:pt idx="12">
                  <c:v>25.566633928105603</c:v>
                </c:pt>
                <c:pt idx="13">
                  <c:v>25.972779244268864</c:v>
                </c:pt>
                <c:pt idx="14">
                  <c:v>26.429388333785269</c:v>
                </c:pt>
                <c:pt idx="15">
                  <c:v>26.802133272775745</c:v>
                </c:pt>
                <c:pt idx="16">
                  <c:v>27.160732612172271</c:v>
                </c:pt>
                <c:pt idx="17">
                  <c:v>27.503282857140047</c:v>
                </c:pt>
                <c:pt idx="18">
                  <c:v>27.845299137506213</c:v>
                </c:pt>
                <c:pt idx="19">
                  <c:v>28.181119726687378</c:v>
                </c:pt>
                <c:pt idx="20">
                  <c:v>28.5233440068024</c:v>
                </c:pt>
                <c:pt idx="21">
                  <c:v>28.863263029590513</c:v>
                </c:pt>
                <c:pt idx="22">
                  <c:v>29.211704792369733</c:v>
                </c:pt>
                <c:pt idx="23">
                  <c:v>29.570194217440786</c:v>
                </c:pt>
                <c:pt idx="24">
                  <c:v>29.928293920200268</c:v>
                </c:pt>
                <c:pt idx="25">
                  <c:v>30.304754143345701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37.870122156202889</c:v>
                </c:pt>
                <c:pt idx="1">
                  <c:v>35.804132713912288</c:v>
                </c:pt>
                <c:pt idx="2">
                  <c:v>39.574942529321227</c:v>
                </c:pt>
                <c:pt idx="3">
                  <c:v>41.284025077451552</c:v>
                </c:pt>
                <c:pt idx="4">
                  <c:v>45.283324049539289</c:v>
                </c:pt>
                <c:pt idx="5">
                  <c:v>46.812167165559174</c:v>
                </c:pt>
                <c:pt idx="6">
                  <c:v>47.076313364090247</c:v>
                </c:pt>
                <c:pt idx="7">
                  <c:v>49.965900774461076</c:v>
                </c:pt>
                <c:pt idx="8">
                  <c:v>49.5981217866984</c:v>
                </c:pt>
                <c:pt idx="9">
                  <c:v>54.331066751441909</c:v>
                </c:pt>
                <c:pt idx="10">
                  <c:v>55.983119482810579</c:v>
                </c:pt>
                <c:pt idx="11">
                  <c:v>64.430632122085285</c:v>
                </c:pt>
                <c:pt idx="12">
                  <c:v>65.417883305075677</c:v>
                </c:pt>
                <c:pt idx="13">
                  <c:v>66.626372821573852</c:v>
                </c:pt>
                <c:pt idx="14">
                  <c:v>67.880799734729607</c:v>
                </c:pt>
                <c:pt idx="15">
                  <c:v>68.918629122181173</c:v>
                </c:pt>
                <c:pt idx="16">
                  <c:v>69.926715347815858</c:v>
                </c:pt>
                <c:pt idx="17">
                  <c:v>70.917412085934856</c:v>
                </c:pt>
                <c:pt idx="18">
                  <c:v>71.935346941202639</c:v>
                </c:pt>
                <c:pt idx="19">
                  <c:v>72.938896029658963</c:v>
                </c:pt>
                <c:pt idx="20">
                  <c:v>73.947884483397061</c:v>
                </c:pt>
                <c:pt idx="21">
                  <c:v>74.958653058630588</c:v>
                </c:pt>
                <c:pt idx="22">
                  <c:v>75.986067266270027</c:v>
                </c:pt>
                <c:pt idx="23">
                  <c:v>77.005394329942462</c:v>
                </c:pt>
                <c:pt idx="24">
                  <c:v>78.066927099860905</c:v>
                </c:pt>
                <c:pt idx="25">
                  <c:v>79.113661102923174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16.673495196445643</c:v>
                </c:pt>
                <c:pt idx="1">
                  <c:v>17.670527393313449</c:v>
                </c:pt>
                <c:pt idx="2">
                  <c:v>18.527644147564029</c:v>
                </c:pt>
                <c:pt idx="3">
                  <c:v>19.745688803659007</c:v>
                </c:pt>
                <c:pt idx="4">
                  <c:v>20.138781837471409</c:v>
                </c:pt>
                <c:pt idx="5">
                  <c:v>19.5503541918225</c:v>
                </c:pt>
                <c:pt idx="6">
                  <c:v>20.448560543098541</c:v>
                </c:pt>
                <c:pt idx="7">
                  <c:v>23.235569676299988</c:v>
                </c:pt>
                <c:pt idx="8">
                  <c:v>22.823806308283206</c:v>
                </c:pt>
                <c:pt idx="9">
                  <c:v>24.605320359041453</c:v>
                </c:pt>
                <c:pt idx="10">
                  <c:v>24.122422783893665</c:v>
                </c:pt>
                <c:pt idx="11">
                  <c:v>23.219466685922036</c:v>
                </c:pt>
                <c:pt idx="12">
                  <c:v>23.36067474336414</c:v>
                </c:pt>
                <c:pt idx="13">
                  <c:v>23.611358006479087</c:v>
                </c:pt>
                <c:pt idx="14">
                  <c:v>23.873510455915227</c:v>
                </c:pt>
                <c:pt idx="15">
                  <c:v>24.107566794134328</c:v>
                </c:pt>
                <c:pt idx="16">
                  <c:v>24.345105166187292</c:v>
                </c:pt>
                <c:pt idx="17">
                  <c:v>24.594727782085663</c:v>
                </c:pt>
                <c:pt idx="18">
                  <c:v>24.841145395150296</c:v>
                </c:pt>
                <c:pt idx="19">
                  <c:v>25.045080475446834</c:v>
                </c:pt>
                <c:pt idx="20">
                  <c:v>25.261787066588894</c:v>
                </c:pt>
                <c:pt idx="21">
                  <c:v>25.475805919193267</c:v>
                </c:pt>
                <c:pt idx="22">
                  <c:v>25.698707053193164</c:v>
                </c:pt>
                <c:pt idx="23">
                  <c:v>25.926759219444001</c:v>
                </c:pt>
                <c:pt idx="24">
                  <c:v>26.154175872486199</c:v>
                </c:pt>
                <c:pt idx="25">
                  <c:v>26.373760148747998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23.762579724366393</c:v>
                </c:pt>
                <c:pt idx="1">
                  <c:v>23.470713677018423</c:v>
                </c:pt>
                <c:pt idx="2">
                  <c:v>23.830372693824014</c:v>
                </c:pt>
                <c:pt idx="3">
                  <c:v>25.399946152314325</c:v>
                </c:pt>
                <c:pt idx="4">
                  <c:v>26.991352631036388</c:v>
                </c:pt>
                <c:pt idx="5">
                  <c:v>26.597290294311062</c:v>
                </c:pt>
                <c:pt idx="6">
                  <c:v>27.698555352692402</c:v>
                </c:pt>
                <c:pt idx="7">
                  <c:v>26.108524611853767</c:v>
                </c:pt>
                <c:pt idx="8">
                  <c:v>28.195106712356147</c:v>
                </c:pt>
                <c:pt idx="9">
                  <c:v>30.304065183942377</c:v>
                </c:pt>
                <c:pt idx="10">
                  <c:v>31.563330972423113</c:v>
                </c:pt>
                <c:pt idx="11">
                  <c:v>29.962838280246523</c:v>
                </c:pt>
                <c:pt idx="12">
                  <c:v>30.027034073594795</c:v>
                </c:pt>
                <c:pt idx="13">
                  <c:v>30.275982674333434</c:v>
                </c:pt>
                <c:pt idx="14">
                  <c:v>30.568671709314529</c:v>
                </c:pt>
                <c:pt idx="15">
                  <c:v>30.809786989117029</c:v>
                </c:pt>
                <c:pt idx="16">
                  <c:v>31.05532975480169</c:v>
                </c:pt>
                <c:pt idx="17">
                  <c:v>31.305772806862286</c:v>
                </c:pt>
                <c:pt idx="18">
                  <c:v>31.53399247566389</c:v>
                </c:pt>
                <c:pt idx="19">
                  <c:v>31.734182912782284</c:v>
                </c:pt>
                <c:pt idx="20">
                  <c:v>31.936862917101799</c:v>
                </c:pt>
                <c:pt idx="21">
                  <c:v>32.148931406716528</c:v>
                </c:pt>
                <c:pt idx="22">
                  <c:v>32.368961729861013</c:v>
                </c:pt>
                <c:pt idx="23">
                  <c:v>32.590584247337219</c:v>
                </c:pt>
                <c:pt idx="24">
                  <c:v>32.811527102293006</c:v>
                </c:pt>
                <c:pt idx="25">
                  <c:v>33.032537245379061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38.422595438851552</c:v>
                </c:pt>
                <c:pt idx="1">
                  <c:v>35.786403787387933</c:v>
                </c:pt>
                <c:pt idx="2">
                  <c:v>37.631400128228599</c:v>
                </c:pt>
                <c:pt idx="3">
                  <c:v>40.237829529507749</c:v>
                </c:pt>
                <c:pt idx="4">
                  <c:v>41.130996753029443</c:v>
                </c:pt>
                <c:pt idx="5">
                  <c:v>41.302211696065648</c:v>
                </c:pt>
                <c:pt idx="6">
                  <c:v>42.423645660067436</c:v>
                </c:pt>
                <c:pt idx="7">
                  <c:v>45.786476765152457</c:v>
                </c:pt>
                <c:pt idx="8">
                  <c:v>46.897471796740298</c:v>
                </c:pt>
                <c:pt idx="9">
                  <c:v>49.560151318017979</c:v>
                </c:pt>
                <c:pt idx="10">
                  <c:v>53.194806331800805</c:v>
                </c:pt>
                <c:pt idx="11">
                  <c:v>53.469883701209582</c:v>
                </c:pt>
                <c:pt idx="12">
                  <c:v>54.094833079611767</c:v>
                </c:pt>
                <c:pt idx="13">
                  <c:v>54.935820978078759</c:v>
                </c:pt>
                <c:pt idx="14">
                  <c:v>55.818067614819505</c:v>
                </c:pt>
                <c:pt idx="15">
                  <c:v>56.517298099968592</c:v>
                </c:pt>
                <c:pt idx="16">
                  <c:v>57.208301378557842</c:v>
                </c:pt>
                <c:pt idx="17">
                  <c:v>57.878495299674761</c:v>
                </c:pt>
                <c:pt idx="18">
                  <c:v>58.545655323619258</c:v>
                </c:pt>
                <c:pt idx="19">
                  <c:v>59.199176473093523</c:v>
                </c:pt>
                <c:pt idx="20">
                  <c:v>59.844393378581032</c:v>
                </c:pt>
                <c:pt idx="21">
                  <c:v>60.513306197318137</c:v>
                </c:pt>
                <c:pt idx="22">
                  <c:v>61.253261447461163</c:v>
                </c:pt>
                <c:pt idx="23">
                  <c:v>61.930480323349258</c:v>
                </c:pt>
                <c:pt idx="24">
                  <c:v>62.619557133177501</c:v>
                </c:pt>
                <c:pt idx="25">
                  <c:v>63.31686599175908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11.304264694680583</c:v>
                </c:pt>
                <c:pt idx="1">
                  <c:v>10.819199375496662</c:v>
                </c:pt>
                <c:pt idx="2">
                  <c:v>12.026041375820801</c:v>
                </c:pt>
                <c:pt idx="3">
                  <c:v>12.702943502205219</c:v>
                </c:pt>
                <c:pt idx="4">
                  <c:v>12.367822552611036</c:v>
                </c:pt>
                <c:pt idx="5">
                  <c:v>12.557670670879796</c:v>
                </c:pt>
                <c:pt idx="6">
                  <c:v>12.853985082268924</c:v>
                </c:pt>
                <c:pt idx="7">
                  <c:v>15.452147425763249</c:v>
                </c:pt>
                <c:pt idx="8">
                  <c:v>14.973299465596996</c:v>
                </c:pt>
                <c:pt idx="9">
                  <c:v>14.992671963475471</c:v>
                </c:pt>
                <c:pt idx="10">
                  <c:v>16.284497012237388</c:v>
                </c:pt>
                <c:pt idx="11">
                  <c:v>14.722487937897753</c:v>
                </c:pt>
                <c:pt idx="12">
                  <c:v>14.893756542724098</c:v>
                </c:pt>
                <c:pt idx="13">
                  <c:v>15.127022433675425</c:v>
                </c:pt>
                <c:pt idx="14">
                  <c:v>15.356059858296382</c:v>
                </c:pt>
                <c:pt idx="15">
                  <c:v>15.528295650289863</c:v>
                </c:pt>
                <c:pt idx="16">
                  <c:v>15.692575363243684</c:v>
                </c:pt>
                <c:pt idx="17">
                  <c:v>15.847895431595282</c:v>
                </c:pt>
                <c:pt idx="18">
                  <c:v>15.993952403146922</c:v>
                </c:pt>
                <c:pt idx="19">
                  <c:v>16.134069383355477</c:v>
                </c:pt>
                <c:pt idx="20">
                  <c:v>16.314306168641199</c:v>
                </c:pt>
                <c:pt idx="21">
                  <c:v>16.490054945444321</c:v>
                </c:pt>
                <c:pt idx="22">
                  <c:v>16.670080211476378</c:v>
                </c:pt>
                <c:pt idx="23">
                  <c:v>16.850872494617072</c:v>
                </c:pt>
                <c:pt idx="24">
                  <c:v>17.029381006984039</c:v>
                </c:pt>
                <c:pt idx="25">
                  <c:v>17.202525548765752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6.2596247728112493</c:v>
                </c:pt>
                <c:pt idx="1">
                  <c:v>7.8605381310467193</c:v>
                </c:pt>
                <c:pt idx="2">
                  <c:v>7.9908534850688566</c:v>
                </c:pt>
                <c:pt idx="3">
                  <c:v>8.2000992872049423</c:v>
                </c:pt>
                <c:pt idx="4">
                  <c:v>8.3229578938575415</c:v>
                </c:pt>
                <c:pt idx="5">
                  <c:v>8.4078943069388536</c:v>
                </c:pt>
                <c:pt idx="6">
                  <c:v>8.7978562069280155</c:v>
                </c:pt>
                <c:pt idx="7">
                  <c:v>9.2030524969837124</c:v>
                </c:pt>
                <c:pt idx="8">
                  <c:v>9.8890431087922295</c:v>
                </c:pt>
                <c:pt idx="9">
                  <c:v>10.342491231911536</c:v>
                </c:pt>
                <c:pt idx="10">
                  <c:v>10.449252650548495</c:v>
                </c:pt>
                <c:pt idx="11">
                  <c:v>15.268372003502545</c:v>
                </c:pt>
                <c:pt idx="12">
                  <c:v>15.505531980593066</c:v>
                </c:pt>
                <c:pt idx="13">
                  <c:v>15.812513211627145</c:v>
                </c:pt>
                <c:pt idx="14">
                  <c:v>16.133080468096761</c:v>
                </c:pt>
                <c:pt idx="15">
                  <c:v>16.439990936178436</c:v>
                </c:pt>
                <c:pt idx="16">
                  <c:v>16.748266211991321</c:v>
                </c:pt>
                <c:pt idx="17">
                  <c:v>17.063460876886321</c:v>
                </c:pt>
                <c:pt idx="18">
                  <c:v>17.363339443884644</c:v>
                </c:pt>
                <c:pt idx="19">
                  <c:v>17.668396086885487</c:v>
                </c:pt>
                <c:pt idx="20">
                  <c:v>17.979213944630914</c:v>
                </c:pt>
                <c:pt idx="21">
                  <c:v>18.32282584280507</c:v>
                </c:pt>
                <c:pt idx="22">
                  <c:v>18.646907299106516</c:v>
                </c:pt>
                <c:pt idx="23">
                  <c:v>18.971986923739454</c:v>
                </c:pt>
                <c:pt idx="24">
                  <c:v>19.30651873775335</c:v>
                </c:pt>
                <c:pt idx="25">
                  <c:v>19.653911809813284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5.0980752853459377</c:v>
                </c:pt>
                <c:pt idx="1">
                  <c:v>5.9304120297564511</c:v>
                </c:pt>
                <c:pt idx="2">
                  <c:v>6.1839874515177442</c:v>
                </c:pt>
                <c:pt idx="3">
                  <c:v>5.9421994563504086</c:v>
                </c:pt>
                <c:pt idx="4">
                  <c:v>5.9796723845776993</c:v>
                </c:pt>
                <c:pt idx="5">
                  <c:v>6.2899940957465876</c:v>
                </c:pt>
                <c:pt idx="6">
                  <c:v>6.7098509041806063</c:v>
                </c:pt>
                <c:pt idx="7">
                  <c:v>6.3852959500201871</c:v>
                </c:pt>
                <c:pt idx="8">
                  <c:v>6.1460239158639949</c:v>
                </c:pt>
                <c:pt idx="9">
                  <c:v>6.061465655053099</c:v>
                </c:pt>
                <c:pt idx="10">
                  <c:v>6.521006792359529</c:v>
                </c:pt>
                <c:pt idx="11">
                  <c:v>5.4413663635869565</c:v>
                </c:pt>
                <c:pt idx="12">
                  <c:v>5.5147901154272132</c:v>
                </c:pt>
                <c:pt idx="13">
                  <c:v>5.5977008744020882</c:v>
                </c:pt>
                <c:pt idx="14">
                  <c:v>5.6926208397189484</c:v>
                </c:pt>
                <c:pt idx="15">
                  <c:v>5.7642235992989699</c:v>
                </c:pt>
                <c:pt idx="16">
                  <c:v>5.8284312095887687</c:v>
                </c:pt>
                <c:pt idx="17">
                  <c:v>5.8880499774133872</c:v>
                </c:pt>
                <c:pt idx="18">
                  <c:v>5.938196714675402</c:v>
                </c:pt>
                <c:pt idx="19">
                  <c:v>6.007941795121563</c:v>
                </c:pt>
                <c:pt idx="20">
                  <c:v>6.0717248488115576</c:v>
                </c:pt>
                <c:pt idx="21">
                  <c:v>6.1480933280684482</c:v>
                </c:pt>
                <c:pt idx="22">
                  <c:v>6.2166731805658282</c:v>
                </c:pt>
                <c:pt idx="23">
                  <c:v>6.3075340162109388</c:v>
                </c:pt>
                <c:pt idx="24">
                  <c:v>6.3743070827010655</c:v>
                </c:pt>
                <c:pt idx="25">
                  <c:v>6.4671455928630381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10.348841380969295</c:v>
                </c:pt>
                <c:pt idx="1">
                  <c:v>11.072035823525585</c:v>
                </c:pt>
                <c:pt idx="2">
                  <c:v>13.217409786547146</c:v>
                </c:pt>
                <c:pt idx="3">
                  <c:v>12.260242746074109</c:v>
                </c:pt>
                <c:pt idx="4">
                  <c:v>14.537199358710565</c:v>
                </c:pt>
                <c:pt idx="5">
                  <c:v>14.871299015461753</c:v>
                </c:pt>
                <c:pt idx="6">
                  <c:v>16.108700638695193</c:v>
                </c:pt>
                <c:pt idx="7">
                  <c:v>16.001256780796783</c:v>
                </c:pt>
                <c:pt idx="8">
                  <c:v>15.698223772336071</c:v>
                </c:pt>
                <c:pt idx="9">
                  <c:v>15.65560362762541</c:v>
                </c:pt>
                <c:pt idx="10">
                  <c:v>18.308737728542265</c:v>
                </c:pt>
                <c:pt idx="11">
                  <c:v>15.79480953607117</c:v>
                </c:pt>
                <c:pt idx="12">
                  <c:v>15.725886078959826</c:v>
                </c:pt>
                <c:pt idx="13">
                  <c:v>15.799035780668889</c:v>
                </c:pt>
                <c:pt idx="14">
                  <c:v>15.978448444513875</c:v>
                </c:pt>
                <c:pt idx="15">
                  <c:v>16.125869594105389</c:v>
                </c:pt>
                <c:pt idx="16">
                  <c:v>16.257451262575366</c:v>
                </c:pt>
                <c:pt idx="17">
                  <c:v>16.379986837597301</c:v>
                </c:pt>
                <c:pt idx="18">
                  <c:v>16.508247338103089</c:v>
                </c:pt>
                <c:pt idx="19">
                  <c:v>16.636970820090369</c:v>
                </c:pt>
                <c:pt idx="20">
                  <c:v>16.773091639192209</c:v>
                </c:pt>
                <c:pt idx="21">
                  <c:v>16.934328380818343</c:v>
                </c:pt>
                <c:pt idx="22">
                  <c:v>17.108403002999363</c:v>
                </c:pt>
                <c:pt idx="23">
                  <c:v>17.245110906014975</c:v>
                </c:pt>
                <c:pt idx="24">
                  <c:v>17.406046511507967</c:v>
                </c:pt>
                <c:pt idx="25">
                  <c:v>17.544121875228612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38.281520843344552</c:v>
                </c:pt>
                <c:pt idx="1">
                  <c:v>35.213693570869374</c:v>
                </c:pt>
                <c:pt idx="2">
                  <c:v>37.833275965684585</c:v>
                </c:pt>
                <c:pt idx="3">
                  <c:v>39.407211365758663</c:v>
                </c:pt>
                <c:pt idx="4">
                  <c:v>41.377650888865766</c:v>
                </c:pt>
                <c:pt idx="5">
                  <c:v>42.127242017778784</c:v>
                </c:pt>
                <c:pt idx="6">
                  <c:v>42.315274888212414</c:v>
                </c:pt>
                <c:pt idx="7">
                  <c:v>45.927559661938993</c:v>
                </c:pt>
                <c:pt idx="8">
                  <c:v>45.582444212169733</c:v>
                </c:pt>
                <c:pt idx="9">
                  <c:v>47.059220392299302</c:v>
                </c:pt>
                <c:pt idx="10">
                  <c:v>48.368406446952505</c:v>
                </c:pt>
                <c:pt idx="11">
                  <c:v>47.658527889066676</c:v>
                </c:pt>
                <c:pt idx="12">
                  <c:v>48.05957220231452</c:v>
                </c:pt>
                <c:pt idx="13">
                  <c:v>48.573139610114893</c:v>
                </c:pt>
                <c:pt idx="14">
                  <c:v>49.112587524764926</c:v>
                </c:pt>
                <c:pt idx="15">
                  <c:v>49.50453711678248</c:v>
                </c:pt>
                <c:pt idx="16">
                  <c:v>49.87370604177854</c:v>
                </c:pt>
                <c:pt idx="17">
                  <c:v>50.209844196069469</c:v>
                </c:pt>
                <c:pt idx="18">
                  <c:v>50.538299245372642</c:v>
                </c:pt>
                <c:pt idx="19">
                  <c:v>50.859022028177968</c:v>
                </c:pt>
                <c:pt idx="20">
                  <c:v>51.174038833110608</c:v>
                </c:pt>
                <c:pt idx="21">
                  <c:v>51.503272921828007</c:v>
                </c:pt>
                <c:pt idx="22">
                  <c:v>51.881780543476424</c:v>
                </c:pt>
                <c:pt idx="23">
                  <c:v>52.267040273077114</c:v>
                </c:pt>
                <c:pt idx="24">
                  <c:v>52.669712403373815</c:v>
                </c:pt>
                <c:pt idx="25">
                  <c:v>53.067955145151679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51.777104056539109</c:v>
                </c:pt>
                <c:pt idx="1">
                  <c:v>50.51317124358112</c:v>
                </c:pt>
                <c:pt idx="2">
                  <c:v>53.062592198299036</c:v>
                </c:pt>
                <c:pt idx="3">
                  <c:v>52.304295445367877</c:v>
                </c:pt>
                <c:pt idx="4">
                  <c:v>54.544056884276195</c:v>
                </c:pt>
                <c:pt idx="5">
                  <c:v>57.747962637952369</c:v>
                </c:pt>
                <c:pt idx="6">
                  <c:v>55.66685123489723</c:v>
                </c:pt>
                <c:pt idx="7">
                  <c:v>59.7534912677744</c:v>
                </c:pt>
                <c:pt idx="8">
                  <c:v>59.304325108382237</c:v>
                </c:pt>
                <c:pt idx="9">
                  <c:v>59.099984402121905</c:v>
                </c:pt>
                <c:pt idx="10">
                  <c:v>60.081739021562306</c:v>
                </c:pt>
                <c:pt idx="11">
                  <c:v>62.058622487379225</c:v>
                </c:pt>
                <c:pt idx="12">
                  <c:v>62.1747795147527</c:v>
                </c:pt>
                <c:pt idx="13">
                  <c:v>62.448470871386952</c:v>
                </c:pt>
                <c:pt idx="14">
                  <c:v>62.755642534061465</c:v>
                </c:pt>
                <c:pt idx="15">
                  <c:v>62.82387543132841</c:v>
                </c:pt>
                <c:pt idx="16">
                  <c:v>62.825993448552737</c:v>
                </c:pt>
                <c:pt idx="17">
                  <c:v>62.77244867743331</c:v>
                </c:pt>
                <c:pt idx="18">
                  <c:v>62.679750642647235</c:v>
                </c:pt>
                <c:pt idx="19">
                  <c:v>62.564527927881002</c:v>
                </c:pt>
                <c:pt idx="20">
                  <c:v>62.473149151628228</c:v>
                </c:pt>
                <c:pt idx="21">
                  <c:v>62.349429930720383</c:v>
                </c:pt>
                <c:pt idx="22">
                  <c:v>62.187032874702147</c:v>
                </c:pt>
                <c:pt idx="23">
                  <c:v>62.01808771643077</c:v>
                </c:pt>
                <c:pt idx="24">
                  <c:v>61.847374443460346</c:v>
                </c:pt>
                <c:pt idx="25">
                  <c:v>61.614826124094428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18.397172815172645</c:v>
                </c:pt>
                <c:pt idx="1">
                  <c:v>16.073399308177954</c:v>
                </c:pt>
                <c:pt idx="2">
                  <c:v>16.295916198226656</c:v>
                </c:pt>
                <c:pt idx="3">
                  <c:v>17.031342021613412</c:v>
                </c:pt>
                <c:pt idx="4">
                  <c:v>17.712674680735446</c:v>
                </c:pt>
                <c:pt idx="5">
                  <c:v>16.944529674936085</c:v>
                </c:pt>
                <c:pt idx="6">
                  <c:v>15.946526128297128</c:v>
                </c:pt>
                <c:pt idx="7">
                  <c:v>17.093137984088919</c:v>
                </c:pt>
                <c:pt idx="8">
                  <c:v>17.827699779253493</c:v>
                </c:pt>
                <c:pt idx="9">
                  <c:v>16.545447679825028</c:v>
                </c:pt>
                <c:pt idx="10">
                  <c:v>15.773286427972689</c:v>
                </c:pt>
                <c:pt idx="11">
                  <c:v>15.837389004108012</c:v>
                </c:pt>
                <c:pt idx="12">
                  <c:v>15.55056091434537</c:v>
                </c:pt>
                <c:pt idx="13">
                  <c:v>15.28564339818875</c:v>
                </c:pt>
                <c:pt idx="14">
                  <c:v>15.002253245350992</c:v>
                </c:pt>
                <c:pt idx="15">
                  <c:v>14.628679875842886</c:v>
                </c:pt>
                <c:pt idx="16">
                  <c:v>14.192745583021583</c:v>
                </c:pt>
                <c:pt idx="17">
                  <c:v>13.720465142111337</c:v>
                </c:pt>
                <c:pt idx="18">
                  <c:v>13.370452839606141</c:v>
                </c:pt>
                <c:pt idx="19">
                  <c:v>13.061305001059804</c:v>
                </c:pt>
                <c:pt idx="20">
                  <c:v>12.784883823938841</c:v>
                </c:pt>
                <c:pt idx="21">
                  <c:v>12.406922779381805</c:v>
                </c:pt>
                <c:pt idx="22">
                  <c:v>11.835246027960187</c:v>
                </c:pt>
                <c:pt idx="23">
                  <c:v>11.365283049078419</c:v>
                </c:pt>
                <c:pt idx="24">
                  <c:v>10.826852726313845</c:v>
                </c:pt>
                <c:pt idx="25">
                  <c:v>10.347137820871966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5.6717432925613505</c:v>
                </c:pt>
                <c:pt idx="1">
                  <c:v>4.7718136989655857</c:v>
                </c:pt>
                <c:pt idx="2">
                  <c:v>5.6804784239213166</c:v>
                </c:pt>
                <c:pt idx="3">
                  <c:v>5.1522539563563869</c:v>
                </c:pt>
                <c:pt idx="4">
                  <c:v>6.0561952163848876</c:v>
                </c:pt>
                <c:pt idx="5">
                  <c:v>6.0153606668459672</c:v>
                </c:pt>
                <c:pt idx="6">
                  <c:v>6.9184923799888436</c:v>
                </c:pt>
                <c:pt idx="7">
                  <c:v>5.1544244228927472</c:v>
                </c:pt>
                <c:pt idx="8">
                  <c:v>5.3485897105833056</c:v>
                </c:pt>
                <c:pt idx="9">
                  <c:v>6.8614667568713728</c:v>
                </c:pt>
                <c:pt idx="10">
                  <c:v>5.3202136393787374</c:v>
                </c:pt>
                <c:pt idx="11">
                  <c:v>4.9966041035329436</c:v>
                </c:pt>
                <c:pt idx="12">
                  <c:v>5.0695807496433529</c:v>
                </c:pt>
                <c:pt idx="13">
                  <c:v>5.1892457014065219</c:v>
                </c:pt>
                <c:pt idx="14">
                  <c:v>5.3339648642194186</c:v>
                </c:pt>
                <c:pt idx="15">
                  <c:v>5.4497577298262803</c:v>
                </c:pt>
                <c:pt idx="16">
                  <c:v>5.556000270404577</c:v>
                </c:pt>
                <c:pt idx="17">
                  <c:v>5.6515496711393487</c:v>
                </c:pt>
                <c:pt idx="18">
                  <c:v>5.7510111669842203</c:v>
                </c:pt>
                <c:pt idx="19">
                  <c:v>5.8494545580437594</c:v>
                </c:pt>
                <c:pt idx="20">
                  <c:v>5.9551324318829266</c:v>
                </c:pt>
                <c:pt idx="21">
                  <c:v>6.0624718415199323</c:v>
                </c:pt>
                <c:pt idx="22">
                  <c:v>6.1697870302655735</c:v>
                </c:pt>
                <c:pt idx="23">
                  <c:v>6.2774988359501771</c:v>
                </c:pt>
                <c:pt idx="24">
                  <c:v>6.3873110431711702</c:v>
                </c:pt>
                <c:pt idx="25">
                  <c:v>6.502021720867118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21.458056460813701</c:v>
                </c:pt>
                <c:pt idx="1">
                  <c:v>22.388747305212895</c:v>
                </c:pt>
                <c:pt idx="2">
                  <c:v>22.472975135475632</c:v>
                </c:pt>
                <c:pt idx="3">
                  <c:v>22.792187901055375</c:v>
                </c:pt>
                <c:pt idx="4">
                  <c:v>24.941947043441967</c:v>
                </c:pt>
                <c:pt idx="5">
                  <c:v>25.704221754059148</c:v>
                </c:pt>
                <c:pt idx="6">
                  <c:v>25.599890808832061</c:v>
                </c:pt>
                <c:pt idx="7">
                  <c:v>24.796750972824373</c:v>
                </c:pt>
                <c:pt idx="8">
                  <c:v>24.724794410581957</c:v>
                </c:pt>
                <c:pt idx="9">
                  <c:v>25.724277511659846</c:v>
                </c:pt>
                <c:pt idx="10">
                  <c:v>22.717643850185542</c:v>
                </c:pt>
                <c:pt idx="11">
                  <c:v>23.152360786934267</c:v>
                </c:pt>
                <c:pt idx="12">
                  <c:v>23.233378089007669</c:v>
                </c:pt>
                <c:pt idx="13">
                  <c:v>23.390976735635473</c:v>
                </c:pt>
                <c:pt idx="14">
                  <c:v>23.524083546222332</c:v>
                </c:pt>
                <c:pt idx="15">
                  <c:v>23.514159782428873</c:v>
                </c:pt>
                <c:pt idx="16">
                  <c:v>23.492252600412545</c:v>
                </c:pt>
                <c:pt idx="17">
                  <c:v>23.458269811362957</c:v>
                </c:pt>
                <c:pt idx="18">
                  <c:v>23.419393519938204</c:v>
                </c:pt>
                <c:pt idx="19">
                  <c:v>23.367095099742386</c:v>
                </c:pt>
                <c:pt idx="20">
                  <c:v>23.315754630035933</c:v>
                </c:pt>
                <c:pt idx="21">
                  <c:v>23.267837543655297</c:v>
                </c:pt>
                <c:pt idx="22">
                  <c:v>23.226375316703496</c:v>
                </c:pt>
                <c:pt idx="23">
                  <c:v>23.173291503687622</c:v>
                </c:pt>
                <c:pt idx="24">
                  <c:v>23.115304472143535</c:v>
                </c:pt>
                <c:pt idx="25">
                  <c:v>23.05331065347983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22.386856091701237</c:v>
                </c:pt>
                <c:pt idx="1">
                  <c:v>21.411770319526354</c:v>
                </c:pt>
                <c:pt idx="2">
                  <c:v>19.682263427978405</c:v>
                </c:pt>
                <c:pt idx="3">
                  <c:v>20.586487591071119</c:v>
                </c:pt>
                <c:pt idx="4">
                  <c:v>21.02054499053942</c:v>
                </c:pt>
                <c:pt idx="5">
                  <c:v>21.412544320541055</c:v>
                </c:pt>
                <c:pt idx="6">
                  <c:v>19.564188465141278</c:v>
                </c:pt>
                <c:pt idx="7">
                  <c:v>21.584244926645322</c:v>
                </c:pt>
                <c:pt idx="8">
                  <c:v>20.568054541813215</c:v>
                </c:pt>
                <c:pt idx="9">
                  <c:v>19.406856351822906</c:v>
                </c:pt>
                <c:pt idx="10">
                  <c:v>19.660066300458574</c:v>
                </c:pt>
                <c:pt idx="11">
                  <c:v>20.501367896341744</c:v>
                </c:pt>
                <c:pt idx="12">
                  <c:v>20.388975323896162</c:v>
                </c:pt>
                <c:pt idx="13">
                  <c:v>20.527911519250097</c:v>
                </c:pt>
                <c:pt idx="14">
                  <c:v>20.572255071297338</c:v>
                </c:pt>
                <c:pt idx="15">
                  <c:v>20.414079948625687</c:v>
                </c:pt>
                <c:pt idx="16">
                  <c:v>20.233001329090666</c:v>
                </c:pt>
                <c:pt idx="17">
                  <c:v>20.048846135989624</c:v>
                </c:pt>
                <c:pt idx="18">
                  <c:v>19.871512092722842</c:v>
                </c:pt>
                <c:pt idx="19">
                  <c:v>19.704251699800153</c:v>
                </c:pt>
                <c:pt idx="20">
                  <c:v>19.544705325932327</c:v>
                </c:pt>
                <c:pt idx="21">
                  <c:v>19.384288086786388</c:v>
                </c:pt>
                <c:pt idx="22">
                  <c:v>19.219685140757576</c:v>
                </c:pt>
                <c:pt idx="23">
                  <c:v>19.050347892344107</c:v>
                </c:pt>
                <c:pt idx="24">
                  <c:v>18.871677440910574</c:v>
                </c:pt>
                <c:pt idx="25">
                  <c:v>18.693319588385297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12.100744096868921</c:v>
                </c:pt>
                <c:pt idx="1">
                  <c:v>12.151558079387165</c:v>
                </c:pt>
                <c:pt idx="2">
                  <c:v>13.505532042106839</c:v>
                </c:pt>
                <c:pt idx="3">
                  <c:v>13.318373318300313</c:v>
                </c:pt>
                <c:pt idx="4">
                  <c:v>14.184922247974045</c:v>
                </c:pt>
                <c:pt idx="5">
                  <c:v>14.59547142620208</c:v>
                </c:pt>
                <c:pt idx="6">
                  <c:v>14.721823136007821</c:v>
                </c:pt>
                <c:pt idx="7">
                  <c:v>15.325894363104346</c:v>
                </c:pt>
                <c:pt idx="8">
                  <c:v>13.840450950388787</c:v>
                </c:pt>
                <c:pt idx="9">
                  <c:v>13.175186683709844</c:v>
                </c:pt>
                <c:pt idx="10">
                  <c:v>12.855015951742541</c:v>
                </c:pt>
                <c:pt idx="11">
                  <c:v>13.519780590944544</c:v>
                </c:pt>
                <c:pt idx="12">
                  <c:v>13.583496531284389</c:v>
                </c:pt>
                <c:pt idx="13">
                  <c:v>13.702563354213655</c:v>
                </c:pt>
                <c:pt idx="14">
                  <c:v>13.8374578880606</c:v>
                </c:pt>
                <c:pt idx="15">
                  <c:v>13.936415357039268</c:v>
                </c:pt>
                <c:pt idx="16">
                  <c:v>13.992183884114942</c:v>
                </c:pt>
                <c:pt idx="17">
                  <c:v>14.034678240848359</c:v>
                </c:pt>
                <c:pt idx="18">
                  <c:v>14.09112010990909</c:v>
                </c:pt>
                <c:pt idx="19">
                  <c:v>14.178759669551781</c:v>
                </c:pt>
                <c:pt idx="20">
                  <c:v>14.272037564061057</c:v>
                </c:pt>
                <c:pt idx="21">
                  <c:v>14.358383186337841</c:v>
                </c:pt>
                <c:pt idx="22">
                  <c:v>14.452041173125862</c:v>
                </c:pt>
                <c:pt idx="23">
                  <c:v>14.559319850582208</c:v>
                </c:pt>
                <c:pt idx="24">
                  <c:v>14.657642909180476</c:v>
                </c:pt>
                <c:pt idx="25">
                  <c:v>14.739142211885715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34.841709659344723</c:v>
                </c:pt>
                <c:pt idx="1">
                  <c:v>33.237066587006176</c:v>
                </c:pt>
                <c:pt idx="2">
                  <c:v>34.835354604653595</c:v>
                </c:pt>
                <c:pt idx="3">
                  <c:v>37.746696325154659</c:v>
                </c:pt>
                <c:pt idx="4">
                  <c:v>40.441326201031529</c:v>
                </c:pt>
                <c:pt idx="5">
                  <c:v>41.001680365487196</c:v>
                </c:pt>
                <c:pt idx="6">
                  <c:v>43.078757943885776</c:v>
                </c:pt>
                <c:pt idx="7">
                  <c:v>44.401024077593284</c:v>
                </c:pt>
                <c:pt idx="8">
                  <c:v>44.031015396344507</c:v>
                </c:pt>
                <c:pt idx="9">
                  <c:v>46.556938435281566</c:v>
                </c:pt>
                <c:pt idx="10">
                  <c:v>44.77584619423881</c:v>
                </c:pt>
                <c:pt idx="11">
                  <c:v>45.198554006463652</c:v>
                </c:pt>
                <c:pt idx="12">
                  <c:v>45.563566210404275</c:v>
                </c:pt>
                <c:pt idx="13">
                  <c:v>46.02761542311638</c:v>
                </c:pt>
                <c:pt idx="14">
                  <c:v>46.529306118687813</c:v>
                </c:pt>
                <c:pt idx="15">
                  <c:v>46.979190848329687</c:v>
                </c:pt>
                <c:pt idx="16">
                  <c:v>47.441904239944357</c:v>
                </c:pt>
                <c:pt idx="17">
                  <c:v>47.898932257175687</c:v>
                </c:pt>
                <c:pt idx="18">
                  <c:v>48.329008586548241</c:v>
                </c:pt>
                <c:pt idx="19">
                  <c:v>48.772329100265289</c:v>
                </c:pt>
                <c:pt idx="20">
                  <c:v>49.235345932362591</c:v>
                </c:pt>
                <c:pt idx="21">
                  <c:v>49.709394805706076</c:v>
                </c:pt>
                <c:pt idx="22">
                  <c:v>50.231611387808435</c:v>
                </c:pt>
                <c:pt idx="23">
                  <c:v>50.775699050860815</c:v>
                </c:pt>
                <c:pt idx="24">
                  <c:v>51.343493454355944</c:v>
                </c:pt>
                <c:pt idx="25">
                  <c:v>51.93403375338734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13.589820025877309</c:v>
                </c:pt>
                <c:pt idx="1">
                  <c:v>13.178976214659267</c:v>
                </c:pt>
                <c:pt idx="2">
                  <c:v>13.897964465142154</c:v>
                </c:pt>
                <c:pt idx="3">
                  <c:v>13.921515127821761</c:v>
                </c:pt>
                <c:pt idx="4">
                  <c:v>14.012852622099325</c:v>
                </c:pt>
                <c:pt idx="5">
                  <c:v>14.392403210136704</c:v>
                </c:pt>
                <c:pt idx="6">
                  <c:v>15.347266853645188</c:v>
                </c:pt>
                <c:pt idx="7">
                  <c:v>15.854588904135563</c:v>
                </c:pt>
                <c:pt idx="8">
                  <c:v>15.679214450703958</c:v>
                </c:pt>
                <c:pt idx="9">
                  <c:v>16.842683897153467</c:v>
                </c:pt>
                <c:pt idx="10">
                  <c:v>17.067944740907755</c:v>
                </c:pt>
                <c:pt idx="11">
                  <c:v>16.30483414713412</c:v>
                </c:pt>
                <c:pt idx="12">
                  <c:v>16.365536059206551</c:v>
                </c:pt>
                <c:pt idx="13">
                  <c:v>16.435153239060352</c:v>
                </c:pt>
                <c:pt idx="14">
                  <c:v>16.520994046215861</c:v>
                </c:pt>
                <c:pt idx="15">
                  <c:v>16.55161289055917</c:v>
                </c:pt>
                <c:pt idx="16">
                  <c:v>16.573190213849511</c:v>
                </c:pt>
                <c:pt idx="17">
                  <c:v>16.585391459051369</c:v>
                </c:pt>
                <c:pt idx="18">
                  <c:v>16.593658250856951</c:v>
                </c:pt>
                <c:pt idx="19">
                  <c:v>16.604870387541919</c:v>
                </c:pt>
                <c:pt idx="20">
                  <c:v>16.62091976294732</c:v>
                </c:pt>
                <c:pt idx="21">
                  <c:v>16.638648874203021</c:v>
                </c:pt>
                <c:pt idx="22">
                  <c:v>16.65698497629424</c:v>
                </c:pt>
                <c:pt idx="23">
                  <c:v>16.6598259788814</c:v>
                </c:pt>
                <c:pt idx="24">
                  <c:v>16.657244497503751</c:v>
                </c:pt>
                <c:pt idx="25">
                  <c:v>16.664183637641791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0.92580358193117507</c:v>
                </c:pt>
                <c:pt idx="1">
                  <c:v>0.67582729628264293</c:v>
                </c:pt>
                <c:pt idx="2">
                  <c:v>0.64285393915308719</c:v>
                </c:pt>
                <c:pt idx="3">
                  <c:v>0.58938701836182283</c:v>
                </c:pt>
                <c:pt idx="4">
                  <c:v>0.68341318099905957</c:v>
                </c:pt>
                <c:pt idx="5">
                  <c:v>0.67618683526423695</c:v>
                </c:pt>
                <c:pt idx="6">
                  <c:v>0.57287888036205192</c:v>
                </c:pt>
                <c:pt idx="7">
                  <c:v>0.60755467273898822</c:v>
                </c:pt>
                <c:pt idx="8">
                  <c:v>0.66542310134370186</c:v>
                </c:pt>
                <c:pt idx="9">
                  <c:v>0.58081181565073814</c:v>
                </c:pt>
                <c:pt idx="10">
                  <c:v>0.75658914932820243</c:v>
                </c:pt>
                <c:pt idx="11">
                  <c:v>0.49721083163987045</c:v>
                </c:pt>
                <c:pt idx="12">
                  <c:v>0.50517095582939431</c:v>
                </c:pt>
                <c:pt idx="13">
                  <c:v>0.51335605191017397</c:v>
                </c:pt>
                <c:pt idx="14">
                  <c:v>0.5223587764924188</c:v>
                </c:pt>
                <c:pt idx="15">
                  <c:v>0.52985285405831606</c:v>
                </c:pt>
                <c:pt idx="16">
                  <c:v>0.53617762504658062</c:v>
                </c:pt>
                <c:pt idx="17">
                  <c:v>0.54229465662484233</c:v>
                </c:pt>
                <c:pt idx="18">
                  <c:v>0.54779620723354916</c:v>
                </c:pt>
                <c:pt idx="19">
                  <c:v>0.55497602096509613</c:v>
                </c:pt>
                <c:pt idx="20">
                  <c:v>0.56097304174951668</c:v>
                </c:pt>
                <c:pt idx="21">
                  <c:v>0.56735692727376019</c:v>
                </c:pt>
                <c:pt idx="22">
                  <c:v>0.57288235835340751</c:v>
                </c:pt>
                <c:pt idx="23">
                  <c:v>0.58027693706254646</c:v>
                </c:pt>
                <c:pt idx="24">
                  <c:v>0.58579295367141138</c:v>
                </c:pt>
                <c:pt idx="25">
                  <c:v>0.59324054103709623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48.677350944077766</c:v>
                </c:pt>
                <c:pt idx="1">
                  <c:v>53.316256962710561</c:v>
                </c:pt>
                <c:pt idx="2">
                  <c:v>53.720946645677522</c:v>
                </c:pt>
                <c:pt idx="3">
                  <c:v>51.529841356811879</c:v>
                </c:pt>
                <c:pt idx="4">
                  <c:v>50.569744537078584</c:v>
                </c:pt>
                <c:pt idx="5">
                  <c:v>49.578462071194664</c:v>
                </c:pt>
                <c:pt idx="6">
                  <c:v>49.939862013510151</c:v>
                </c:pt>
                <c:pt idx="7">
                  <c:v>48.706682219644946</c:v>
                </c:pt>
                <c:pt idx="8">
                  <c:v>49.00083158587254</c:v>
                </c:pt>
                <c:pt idx="9">
                  <c:v>46.326009265108951</c:v>
                </c:pt>
                <c:pt idx="10">
                  <c:v>45.874963717691706</c:v>
                </c:pt>
                <c:pt idx="11">
                  <c:v>45.262754462301217</c:v>
                </c:pt>
                <c:pt idx="12">
                  <c:v>45.227742596144296</c:v>
                </c:pt>
                <c:pt idx="13">
                  <c:v>45.229888956367688</c:v>
                </c:pt>
                <c:pt idx="14">
                  <c:v>45.270084340457977</c:v>
                </c:pt>
                <c:pt idx="15">
                  <c:v>45.179635782391983</c:v>
                </c:pt>
                <c:pt idx="16">
                  <c:v>45.043319717920767</c:v>
                </c:pt>
                <c:pt idx="17">
                  <c:v>44.863454998393607</c:v>
                </c:pt>
                <c:pt idx="18">
                  <c:v>44.67396908780848</c:v>
                </c:pt>
                <c:pt idx="19">
                  <c:v>44.484006064907248</c:v>
                </c:pt>
                <c:pt idx="20">
                  <c:v>44.344812109096154</c:v>
                </c:pt>
                <c:pt idx="21">
                  <c:v>44.133869348068608</c:v>
                </c:pt>
                <c:pt idx="22">
                  <c:v>43.997918224151732</c:v>
                </c:pt>
                <c:pt idx="23">
                  <c:v>43.83372235015927</c:v>
                </c:pt>
                <c:pt idx="24">
                  <c:v>43.653661199459833</c:v>
                </c:pt>
                <c:pt idx="25">
                  <c:v>43.484614065071426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9.6062543946137655</c:v>
                </c:pt>
                <c:pt idx="1">
                  <c:v>9.12239970352908</c:v>
                </c:pt>
                <c:pt idx="2">
                  <c:v>9.7142164816183776</c:v>
                </c:pt>
                <c:pt idx="3">
                  <c:v>9.6704052425874423</c:v>
                </c:pt>
                <c:pt idx="4">
                  <c:v>9.32098907700796</c:v>
                </c:pt>
                <c:pt idx="5">
                  <c:v>10.383176748564924</c:v>
                </c:pt>
                <c:pt idx="6">
                  <c:v>10.263228460329424</c:v>
                </c:pt>
                <c:pt idx="7">
                  <c:v>11.684587635731233</c:v>
                </c:pt>
                <c:pt idx="8">
                  <c:v>12.24974638154295</c:v>
                </c:pt>
                <c:pt idx="9">
                  <c:v>12.01472461457203</c:v>
                </c:pt>
                <c:pt idx="10">
                  <c:v>12.185713267651179</c:v>
                </c:pt>
                <c:pt idx="11">
                  <c:v>12.906560297315449</c:v>
                </c:pt>
                <c:pt idx="12">
                  <c:v>13.078769887065299</c:v>
                </c:pt>
                <c:pt idx="13">
                  <c:v>13.283665306289821</c:v>
                </c:pt>
                <c:pt idx="14">
                  <c:v>13.496353051978772</c:v>
                </c:pt>
                <c:pt idx="15">
                  <c:v>13.672321842539368</c:v>
                </c:pt>
                <c:pt idx="16">
                  <c:v>13.836119705233289</c:v>
                </c:pt>
                <c:pt idx="17">
                  <c:v>13.996678978293657</c:v>
                </c:pt>
                <c:pt idx="18">
                  <c:v>14.165224307396951</c:v>
                </c:pt>
                <c:pt idx="19">
                  <c:v>14.342026691080992</c:v>
                </c:pt>
                <c:pt idx="20">
                  <c:v>14.516352118542706</c:v>
                </c:pt>
                <c:pt idx="21">
                  <c:v>14.694054770003508</c:v>
                </c:pt>
                <c:pt idx="22">
                  <c:v>14.867507776495179</c:v>
                </c:pt>
                <c:pt idx="23">
                  <c:v>15.046837780928314</c:v>
                </c:pt>
                <c:pt idx="24">
                  <c:v>15.230952558471852</c:v>
                </c:pt>
                <c:pt idx="25">
                  <c:v>15.414721298164917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13.613375922787894</c:v>
                </c:pt>
                <c:pt idx="1">
                  <c:v>13.216106932307092</c:v>
                </c:pt>
                <c:pt idx="2">
                  <c:v>13.705932747915094</c:v>
                </c:pt>
                <c:pt idx="3">
                  <c:v>13.87249723389354</c:v>
                </c:pt>
                <c:pt idx="4">
                  <c:v>14.882904727055569</c:v>
                </c:pt>
                <c:pt idx="5">
                  <c:v>15.178958810260692</c:v>
                </c:pt>
                <c:pt idx="6">
                  <c:v>14.839034365429841</c:v>
                </c:pt>
                <c:pt idx="7">
                  <c:v>16.427762260961533</c:v>
                </c:pt>
                <c:pt idx="8">
                  <c:v>16.147774329111687</c:v>
                </c:pt>
                <c:pt idx="9">
                  <c:v>15.159395876181145</c:v>
                </c:pt>
                <c:pt idx="10">
                  <c:v>13.626498826441928</c:v>
                </c:pt>
                <c:pt idx="11">
                  <c:v>14.914751525387743</c:v>
                </c:pt>
                <c:pt idx="12">
                  <c:v>14.997595963339901</c:v>
                </c:pt>
                <c:pt idx="13">
                  <c:v>15.168080749088976</c:v>
                </c:pt>
                <c:pt idx="14">
                  <c:v>15.3122962873222</c:v>
                </c:pt>
                <c:pt idx="15">
                  <c:v>15.360853715334521</c:v>
                </c:pt>
                <c:pt idx="16">
                  <c:v>15.364002004312837</c:v>
                </c:pt>
                <c:pt idx="17">
                  <c:v>15.358657561072786</c:v>
                </c:pt>
                <c:pt idx="18">
                  <c:v>15.352200185126673</c:v>
                </c:pt>
                <c:pt idx="19">
                  <c:v>15.336750788888754</c:v>
                </c:pt>
                <c:pt idx="20">
                  <c:v>15.313583166449941</c:v>
                </c:pt>
                <c:pt idx="21">
                  <c:v>15.285906436934097</c:v>
                </c:pt>
                <c:pt idx="22">
                  <c:v>15.252368625680482</c:v>
                </c:pt>
                <c:pt idx="23">
                  <c:v>15.216392797861609</c:v>
                </c:pt>
                <c:pt idx="24">
                  <c:v>15.15866160962096</c:v>
                </c:pt>
                <c:pt idx="25">
                  <c:v>15.098526968242139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21.601829935057509</c:v>
                </c:pt>
                <c:pt idx="1">
                  <c:v>21.668997422073915</c:v>
                </c:pt>
                <c:pt idx="2">
                  <c:v>20.387499045027401</c:v>
                </c:pt>
                <c:pt idx="3">
                  <c:v>21.493787633847216</c:v>
                </c:pt>
                <c:pt idx="4">
                  <c:v>21.758034539492574</c:v>
                </c:pt>
                <c:pt idx="5">
                  <c:v>21.89812010154337</c:v>
                </c:pt>
                <c:pt idx="6">
                  <c:v>25.084685264752938</c:v>
                </c:pt>
                <c:pt idx="7">
                  <c:v>25.042460762316843</c:v>
                </c:pt>
                <c:pt idx="8">
                  <c:v>27.757228266775915</c:v>
                </c:pt>
                <c:pt idx="9">
                  <c:v>26.663381129465872</c:v>
                </c:pt>
                <c:pt idx="10">
                  <c:v>23.799830130633243</c:v>
                </c:pt>
                <c:pt idx="11">
                  <c:v>24.6720913378063</c:v>
                </c:pt>
                <c:pt idx="12">
                  <c:v>24.756830813445507</c:v>
                </c:pt>
                <c:pt idx="13">
                  <c:v>24.899982474080979</c:v>
                </c:pt>
                <c:pt idx="14">
                  <c:v>25.033194924243652</c:v>
                </c:pt>
                <c:pt idx="15">
                  <c:v>25.08659926062203</c:v>
                </c:pt>
                <c:pt idx="16">
                  <c:v>25.114353573054011</c:v>
                </c:pt>
                <c:pt idx="17">
                  <c:v>25.128799577055929</c:v>
                </c:pt>
                <c:pt idx="18">
                  <c:v>25.157115812544951</c:v>
                </c:pt>
                <c:pt idx="19">
                  <c:v>25.175088141052534</c:v>
                </c:pt>
                <c:pt idx="20">
                  <c:v>25.192615050436686</c:v>
                </c:pt>
                <c:pt idx="21">
                  <c:v>25.224972104548154</c:v>
                </c:pt>
                <c:pt idx="22">
                  <c:v>25.249774563964731</c:v>
                </c:pt>
                <c:pt idx="23">
                  <c:v>25.287320215548725</c:v>
                </c:pt>
                <c:pt idx="24">
                  <c:v>25.329894982503692</c:v>
                </c:pt>
                <c:pt idx="25">
                  <c:v>25.366189186122796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10.410016380671795</c:v>
                </c:pt>
                <c:pt idx="1">
                  <c:v>10.180353739768398</c:v>
                </c:pt>
                <c:pt idx="2">
                  <c:v>10.098778048947533</c:v>
                </c:pt>
                <c:pt idx="3">
                  <c:v>9.980049027849681</c:v>
                </c:pt>
                <c:pt idx="4">
                  <c:v>11.043173721465559</c:v>
                </c:pt>
                <c:pt idx="5">
                  <c:v>10.99340752300126</c:v>
                </c:pt>
                <c:pt idx="6">
                  <c:v>11.21163713324918</c:v>
                </c:pt>
                <c:pt idx="7">
                  <c:v>11.290473127810321</c:v>
                </c:pt>
                <c:pt idx="8">
                  <c:v>11.334878799102841</c:v>
                </c:pt>
                <c:pt idx="9">
                  <c:v>10.497645986642306</c:v>
                </c:pt>
                <c:pt idx="10">
                  <c:v>9.5406026419683041</c:v>
                </c:pt>
                <c:pt idx="11">
                  <c:v>16.454583313110337</c:v>
                </c:pt>
                <c:pt idx="12">
                  <c:v>16.767265250351969</c:v>
                </c:pt>
                <c:pt idx="13">
                  <c:v>17.178513526432045</c:v>
                </c:pt>
                <c:pt idx="14">
                  <c:v>17.59683966278088</c:v>
                </c:pt>
                <c:pt idx="15">
                  <c:v>17.962609622135311</c:v>
                </c:pt>
                <c:pt idx="16">
                  <c:v>18.336559488401779</c:v>
                </c:pt>
                <c:pt idx="17">
                  <c:v>18.686027258325872</c:v>
                </c:pt>
                <c:pt idx="18">
                  <c:v>19.016292883114026</c:v>
                </c:pt>
                <c:pt idx="19">
                  <c:v>19.34584776342912</c:v>
                </c:pt>
                <c:pt idx="20">
                  <c:v>19.685235623836675</c:v>
                </c:pt>
                <c:pt idx="21">
                  <c:v>20.047610034514289</c:v>
                </c:pt>
                <c:pt idx="22">
                  <c:v>20.410522525986835</c:v>
                </c:pt>
                <c:pt idx="23">
                  <c:v>20.765528681911789</c:v>
                </c:pt>
                <c:pt idx="24">
                  <c:v>21.11106627316007</c:v>
                </c:pt>
                <c:pt idx="25">
                  <c:v>21.45737902579495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68.454983017333731</c:v>
                </c:pt>
                <c:pt idx="1">
                  <c:v>63.530322501756721</c:v>
                </c:pt>
                <c:pt idx="2">
                  <c:v>66.340956937015221</c:v>
                </c:pt>
                <c:pt idx="3">
                  <c:v>67.705088944188773</c:v>
                </c:pt>
                <c:pt idx="4">
                  <c:v>72.528982429061358</c:v>
                </c:pt>
                <c:pt idx="5">
                  <c:v>73.631522347434242</c:v>
                </c:pt>
                <c:pt idx="6">
                  <c:v>72.009954673638731</c:v>
                </c:pt>
                <c:pt idx="7">
                  <c:v>74.241240551302496</c:v>
                </c:pt>
                <c:pt idx="8">
                  <c:v>78.309758554259446</c:v>
                </c:pt>
                <c:pt idx="9">
                  <c:v>80.38578921232407</c:v>
                </c:pt>
                <c:pt idx="10">
                  <c:v>73.584519956412109</c:v>
                </c:pt>
                <c:pt idx="11">
                  <c:v>67.696651168414206</c:v>
                </c:pt>
                <c:pt idx="12">
                  <c:v>67.411403641495923</c:v>
                </c:pt>
                <c:pt idx="13">
                  <c:v>67.108715116524976</c:v>
                </c:pt>
                <c:pt idx="14">
                  <c:v>66.862992924752362</c:v>
                </c:pt>
                <c:pt idx="15">
                  <c:v>66.40897092343387</c:v>
                </c:pt>
                <c:pt idx="16">
                  <c:v>65.90301419978222</c:v>
                </c:pt>
                <c:pt idx="17">
                  <c:v>65.365434549264634</c:v>
                </c:pt>
                <c:pt idx="18">
                  <c:v>64.840353373011382</c:v>
                </c:pt>
                <c:pt idx="19">
                  <c:v>64.307320485749315</c:v>
                </c:pt>
                <c:pt idx="20">
                  <c:v>63.767456945599427</c:v>
                </c:pt>
                <c:pt idx="21">
                  <c:v>63.210339221328134</c:v>
                </c:pt>
                <c:pt idx="22">
                  <c:v>62.635560203969312</c:v>
                </c:pt>
                <c:pt idx="23">
                  <c:v>62.057836278736389</c:v>
                </c:pt>
                <c:pt idx="24">
                  <c:v>61.488776802817974</c:v>
                </c:pt>
                <c:pt idx="25">
                  <c:v>60.913701283021631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55.705059831629264</c:v>
                </c:pt>
                <c:pt idx="1">
                  <c:v>61.366576182728224</c:v>
                </c:pt>
                <c:pt idx="2">
                  <c:v>65.768812095265218</c:v>
                </c:pt>
                <c:pt idx="3">
                  <c:v>67.989605935192742</c:v>
                </c:pt>
                <c:pt idx="4">
                  <c:v>69.485479551657647</c:v>
                </c:pt>
                <c:pt idx="5">
                  <c:v>72.679868052011869</c:v>
                </c:pt>
                <c:pt idx="6">
                  <c:v>73.085179617798318</c:v>
                </c:pt>
                <c:pt idx="7">
                  <c:v>81.603897707164393</c:v>
                </c:pt>
                <c:pt idx="8">
                  <c:v>81.356673555102418</c:v>
                </c:pt>
                <c:pt idx="9">
                  <c:v>85.488343898800011</c:v>
                </c:pt>
                <c:pt idx="10">
                  <c:v>87.188945981858183</c:v>
                </c:pt>
                <c:pt idx="11">
                  <c:v>79.042499521597804</c:v>
                </c:pt>
                <c:pt idx="12">
                  <c:v>79.985385378122203</c:v>
                </c:pt>
                <c:pt idx="13">
                  <c:v>81.223271186093257</c:v>
                </c:pt>
                <c:pt idx="14">
                  <c:v>82.524076067686224</c:v>
                </c:pt>
                <c:pt idx="15">
                  <c:v>83.517186233447319</c:v>
                </c:pt>
                <c:pt idx="16">
                  <c:v>84.461300380317127</c:v>
                </c:pt>
                <c:pt idx="17">
                  <c:v>85.377425731737276</c:v>
                </c:pt>
                <c:pt idx="18">
                  <c:v>86.284965653732485</c:v>
                </c:pt>
                <c:pt idx="19">
                  <c:v>87.181654595428171</c:v>
                </c:pt>
                <c:pt idx="20">
                  <c:v>88.098740041444145</c:v>
                </c:pt>
                <c:pt idx="21">
                  <c:v>89.024242108195892</c:v>
                </c:pt>
                <c:pt idx="22">
                  <c:v>89.96186005937092</c:v>
                </c:pt>
                <c:pt idx="23">
                  <c:v>90.928968346243579</c:v>
                </c:pt>
                <c:pt idx="24">
                  <c:v>91.925139683117067</c:v>
                </c:pt>
                <c:pt idx="25">
                  <c:v>92.940167661299967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116.72879251586647</c:v>
                </c:pt>
                <c:pt idx="1">
                  <c:v>112.73177757163211</c:v>
                </c:pt>
                <c:pt idx="2">
                  <c:v>119.56435949893788</c:v>
                </c:pt>
                <c:pt idx="3">
                  <c:v>126.66748956293263</c:v>
                </c:pt>
                <c:pt idx="4">
                  <c:v>133.54445527107654</c:v>
                </c:pt>
                <c:pt idx="5">
                  <c:v>134.26202334775837</c:v>
                </c:pt>
                <c:pt idx="6">
                  <c:v>137.64707491994864</c:v>
                </c:pt>
                <c:pt idx="7">
                  <c:v>145.09647182776729</c:v>
                </c:pt>
                <c:pt idx="8">
                  <c:v>147.51450660407806</c:v>
                </c:pt>
                <c:pt idx="9">
                  <c:v>158.80060361244372</c:v>
                </c:pt>
                <c:pt idx="10">
                  <c:v>164.86367957092818</c:v>
                </c:pt>
                <c:pt idx="11">
                  <c:v>171.08282078946343</c:v>
                </c:pt>
                <c:pt idx="12">
                  <c:v>172.90042520164639</c:v>
                </c:pt>
                <c:pt idx="13">
                  <c:v>175.44953448046513</c:v>
                </c:pt>
                <c:pt idx="14">
                  <c:v>178.14104951477887</c:v>
                </c:pt>
                <c:pt idx="15">
                  <c:v>180.35328100540113</c:v>
                </c:pt>
                <c:pt idx="16">
                  <c:v>182.53545164736269</c:v>
                </c:pt>
                <c:pt idx="17">
                  <c:v>184.69640797455756</c:v>
                </c:pt>
                <c:pt idx="18">
                  <c:v>186.85614013563608</c:v>
                </c:pt>
                <c:pt idx="19">
                  <c:v>188.9173358909816</c:v>
                </c:pt>
                <c:pt idx="20">
                  <c:v>190.99092784566878</c:v>
                </c:pt>
                <c:pt idx="21">
                  <c:v>193.09669658185854</c:v>
                </c:pt>
                <c:pt idx="22">
                  <c:v>195.30699749678536</c:v>
                </c:pt>
                <c:pt idx="23">
                  <c:v>197.45321812007293</c:v>
                </c:pt>
                <c:pt idx="24">
                  <c:v>199.6521872078176</c:v>
                </c:pt>
                <c:pt idx="25">
                  <c:v>201.83682448880933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71.292326977151617</c:v>
                </c:pt>
                <c:pt idx="1">
                  <c:v>70.895878930694792</c:v>
                </c:pt>
                <c:pt idx="2">
                  <c:v>77.25156806463913</c:v>
                </c:pt>
                <c:pt idx="3">
                  <c:v>78.512696357593342</c:v>
                </c:pt>
                <c:pt idx="4">
                  <c:v>82.585303078622616</c:v>
                </c:pt>
                <c:pt idx="5">
                  <c:v>84.254100106805765</c:v>
                </c:pt>
                <c:pt idx="6">
                  <c:v>86.785667720285147</c:v>
                </c:pt>
                <c:pt idx="7">
                  <c:v>92.969312315502918</c:v>
                </c:pt>
                <c:pt idx="8">
                  <c:v>92.289034474759021</c:v>
                </c:pt>
                <c:pt idx="9">
                  <c:v>94.111452870364815</c:v>
                </c:pt>
                <c:pt idx="10">
                  <c:v>99.931900630640186</c:v>
                </c:pt>
                <c:pt idx="11">
                  <c:v>98.885563730125099</c:v>
                </c:pt>
                <c:pt idx="12">
                  <c:v>99.699536920018716</c:v>
                </c:pt>
                <c:pt idx="13">
                  <c:v>100.90941191048844</c:v>
                </c:pt>
                <c:pt idx="14">
                  <c:v>102.27279713539089</c:v>
                </c:pt>
                <c:pt idx="15">
                  <c:v>103.36291689665514</c:v>
                </c:pt>
                <c:pt idx="16">
                  <c:v>104.40043008917769</c:v>
                </c:pt>
                <c:pt idx="17">
                  <c:v>105.38923731956176</c:v>
                </c:pt>
                <c:pt idx="18">
                  <c:v>106.34203514518271</c:v>
                </c:pt>
                <c:pt idx="19">
                  <c:v>107.30640011363086</c:v>
                </c:pt>
                <c:pt idx="20">
                  <c:v>108.31237543438648</c:v>
                </c:pt>
                <c:pt idx="21">
                  <c:v>109.39857541896419</c:v>
                </c:pt>
                <c:pt idx="22">
                  <c:v>110.5238442376245</c:v>
                </c:pt>
                <c:pt idx="23">
                  <c:v>111.64254461365955</c:v>
                </c:pt>
                <c:pt idx="24">
                  <c:v>112.78596574232023</c:v>
                </c:pt>
                <c:pt idx="25">
                  <c:v>113.93565997182236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70.174276871711754</c:v>
                </c:pt>
                <c:pt idx="1">
                  <c:v>66.586570551759081</c:v>
                </c:pt>
                <c:pt idx="2">
                  <c:v>69.358508396525693</c:v>
                </c:pt>
                <c:pt idx="3">
                  <c:v>69.335637466981296</c:v>
                </c:pt>
                <c:pt idx="4">
                  <c:v>72.256731565011648</c:v>
                </c:pt>
                <c:pt idx="5">
                  <c:v>74.692492312888447</c:v>
                </c:pt>
                <c:pt idx="6">
                  <c:v>71.61337736319436</c:v>
                </c:pt>
                <c:pt idx="7">
                  <c:v>76.84662925186332</c:v>
                </c:pt>
                <c:pt idx="8">
                  <c:v>77.132024887635737</c:v>
                </c:pt>
                <c:pt idx="9">
                  <c:v>75.645432081946936</c:v>
                </c:pt>
                <c:pt idx="10">
                  <c:v>75.855025449534992</c:v>
                </c:pt>
                <c:pt idx="11">
                  <c:v>77.896011491487229</c:v>
                </c:pt>
                <c:pt idx="12">
                  <c:v>77.725340429098068</c:v>
                </c:pt>
                <c:pt idx="13">
                  <c:v>77.734114269575699</c:v>
                </c:pt>
                <c:pt idx="14">
                  <c:v>77.757895779412451</c:v>
                </c:pt>
                <c:pt idx="15">
                  <c:v>77.452555307171295</c:v>
                </c:pt>
                <c:pt idx="16">
                  <c:v>77.018739031574313</c:v>
                </c:pt>
                <c:pt idx="17">
                  <c:v>76.49291381954464</c:v>
                </c:pt>
                <c:pt idx="18">
                  <c:v>76.05020348225338</c:v>
                </c:pt>
                <c:pt idx="19">
                  <c:v>75.62583292894081</c:v>
                </c:pt>
                <c:pt idx="20">
                  <c:v>75.258032975567062</c:v>
                </c:pt>
                <c:pt idx="21">
                  <c:v>74.756352710102192</c:v>
                </c:pt>
                <c:pt idx="22">
                  <c:v>74.022278902662336</c:v>
                </c:pt>
                <c:pt idx="23">
                  <c:v>73.383370765509184</c:v>
                </c:pt>
                <c:pt idx="24">
                  <c:v>72.674227169774184</c:v>
                </c:pt>
                <c:pt idx="25">
                  <c:v>71.961963944966399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61.617399941945209</c:v>
                </c:pt>
                <c:pt idx="1">
                  <c:v>60.723889403092002</c:v>
                </c:pt>
                <c:pt idx="2">
                  <c:v>61.341249029482199</c:v>
                </c:pt>
                <c:pt idx="3">
                  <c:v>61.849302766783197</c:v>
                </c:pt>
                <c:pt idx="4">
                  <c:v>66.203609498340327</c:v>
                </c:pt>
                <c:pt idx="5">
                  <c:v>67.727598167648253</c:v>
                </c:pt>
                <c:pt idx="6">
                  <c:v>66.804394789970004</c:v>
                </c:pt>
                <c:pt idx="7">
                  <c:v>66.861314685466795</c:v>
                </c:pt>
                <c:pt idx="8">
                  <c:v>64.481889613367258</c:v>
                </c:pt>
                <c:pt idx="9">
                  <c:v>65.167787304063964</c:v>
                </c:pt>
                <c:pt idx="10">
                  <c:v>60.5529397417654</c:v>
                </c:pt>
                <c:pt idx="11">
                  <c:v>62.170113377753502</c:v>
                </c:pt>
                <c:pt idx="12">
                  <c:v>62.275430693831574</c:v>
                </c:pt>
                <c:pt idx="13">
                  <c:v>62.810697310505745</c:v>
                </c:pt>
                <c:pt idx="14">
                  <c:v>63.267761369799686</c:v>
                </c:pt>
                <c:pt idx="15">
                  <c:v>63.314412817920108</c:v>
                </c:pt>
                <c:pt idx="16">
                  <c:v>63.273438084022736</c:v>
                </c:pt>
                <c:pt idx="17">
                  <c:v>63.193343859340288</c:v>
                </c:pt>
                <c:pt idx="18">
                  <c:v>63.133036889554354</c:v>
                </c:pt>
                <c:pt idx="19">
                  <c:v>63.09956102713808</c:v>
                </c:pt>
                <c:pt idx="20">
                  <c:v>63.087629951912241</c:v>
                </c:pt>
                <c:pt idx="21">
                  <c:v>63.072980658299457</c:v>
                </c:pt>
                <c:pt idx="22">
                  <c:v>63.06788866085251</c:v>
                </c:pt>
                <c:pt idx="23">
                  <c:v>63.060458082564111</c:v>
                </c:pt>
                <c:pt idx="24">
                  <c:v>63.03193586540575</c:v>
                </c:pt>
                <c:pt idx="25">
                  <c:v>62.987794174617953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49.357333267153209</c:v>
                </c:pt>
                <c:pt idx="1">
                  <c:v>47.091870097948082</c:v>
                </c:pt>
                <c:pt idx="2">
                  <c:v>49.376173008948832</c:v>
                </c:pt>
                <c:pt idx="3">
                  <c:v>52.257598471338248</c:v>
                </c:pt>
                <c:pt idx="4">
                  <c:v>55.137592004129914</c:v>
                </c:pt>
                <c:pt idx="5">
                  <c:v>56.070270410888142</c:v>
                </c:pt>
                <c:pt idx="6">
                  <c:v>58.998903677893018</c:v>
                </c:pt>
                <c:pt idx="7">
                  <c:v>60.86316765446783</c:v>
                </c:pt>
                <c:pt idx="8">
                  <c:v>60.375652948392165</c:v>
                </c:pt>
                <c:pt idx="9">
                  <c:v>63.98043414808577</c:v>
                </c:pt>
                <c:pt idx="10">
                  <c:v>62.600380084474764</c:v>
                </c:pt>
                <c:pt idx="11">
                  <c:v>62.000598985237637</c:v>
                </c:pt>
                <c:pt idx="12">
                  <c:v>62.434273225440215</c:v>
                </c:pt>
                <c:pt idx="13">
                  <c:v>62.9761247140869</c:v>
                </c:pt>
                <c:pt idx="14">
                  <c:v>63.572658941396092</c:v>
                </c:pt>
                <c:pt idx="15">
                  <c:v>64.060656592947169</c:v>
                </c:pt>
                <c:pt idx="16">
                  <c:v>64.551272078840441</c:v>
                </c:pt>
                <c:pt idx="17">
                  <c:v>65.0266183728519</c:v>
                </c:pt>
                <c:pt idx="18">
                  <c:v>65.470463044638734</c:v>
                </c:pt>
                <c:pt idx="19">
                  <c:v>65.932175508772303</c:v>
                </c:pt>
                <c:pt idx="20">
                  <c:v>66.417238737059435</c:v>
                </c:pt>
                <c:pt idx="21">
                  <c:v>66.91540060718286</c:v>
                </c:pt>
                <c:pt idx="22">
                  <c:v>67.461478722456093</c:v>
                </c:pt>
                <c:pt idx="23">
                  <c:v>68.015801966804773</c:v>
                </c:pt>
                <c:pt idx="24">
                  <c:v>68.586530905531106</c:v>
                </c:pt>
                <c:pt idx="25">
                  <c:v>69.191457932066214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58.28360533869153</c:v>
                </c:pt>
                <c:pt idx="1">
                  <c:v>62.438656666239638</c:v>
                </c:pt>
                <c:pt idx="2">
                  <c:v>63.435163127295901</c:v>
                </c:pt>
                <c:pt idx="3">
                  <c:v>61.200246599399321</c:v>
                </c:pt>
                <c:pt idx="4">
                  <c:v>59.890733614086543</c:v>
                </c:pt>
                <c:pt idx="5">
                  <c:v>59.961638819759585</c:v>
                </c:pt>
                <c:pt idx="6">
                  <c:v>60.203090473839573</c:v>
                </c:pt>
                <c:pt idx="7">
                  <c:v>60.39126985537618</c:v>
                </c:pt>
                <c:pt idx="8">
                  <c:v>61.250577967415488</c:v>
                </c:pt>
                <c:pt idx="9">
                  <c:v>58.340733879680982</c:v>
                </c:pt>
                <c:pt idx="10">
                  <c:v>58.060676985342887</c:v>
                </c:pt>
                <c:pt idx="11">
                  <c:v>58.169314759616668</c:v>
                </c:pt>
                <c:pt idx="12">
                  <c:v>58.306512483209595</c:v>
                </c:pt>
                <c:pt idx="13">
                  <c:v>58.513554262657507</c:v>
                </c:pt>
                <c:pt idx="14">
                  <c:v>58.76643739243675</c:v>
                </c:pt>
                <c:pt idx="15">
                  <c:v>58.851957624931352</c:v>
                </c:pt>
                <c:pt idx="16">
                  <c:v>58.879439423154054</c:v>
                </c:pt>
                <c:pt idx="17">
                  <c:v>58.860133976687266</c:v>
                </c:pt>
                <c:pt idx="18">
                  <c:v>58.839193395205427</c:v>
                </c:pt>
                <c:pt idx="19">
                  <c:v>58.826032755988237</c:v>
                </c:pt>
                <c:pt idx="20">
                  <c:v>58.861164227638859</c:v>
                </c:pt>
                <c:pt idx="21">
                  <c:v>58.827924118072119</c:v>
                </c:pt>
                <c:pt idx="22">
                  <c:v>58.865426000646913</c:v>
                </c:pt>
                <c:pt idx="23">
                  <c:v>58.880560131087584</c:v>
                </c:pt>
                <c:pt idx="24">
                  <c:v>58.884613757931689</c:v>
                </c:pt>
                <c:pt idx="25">
                  <c:v>58.899335363236347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35.215205857845405</c:v>
                </c:pt>
                <c:pt idx="1">
                  <c:v>34.885104354381006</c:v>
                </c:pt>
                <c:pt idx="2">
                  <c:v>34.093431792942496</c:v>
                </c:pt>
                <c:pt idx="3">
                  <c:v>35.36628486774076</c:v>
                </c:pt>
                <c:pt idx="4">
                  <c:v>36.640939266548145</c:v>
                </c:pt>
                <c:pt idx="5">
                  <c:v>37.077078911804065</c:v>
                </c:pt>
                <c:pt idx="6">
                  <c:v>39.923719630182781</c:v>
                </c:pt>
                <c:pt idx="7">
                  <c:v>41.470223023278379</c:v>
                </c:pt>
                <c:pt idx="8">
                  <c:v>43.905002595887602</c:v>
                </c:pt>
                <c:pt idx="9">
                  <c:v>41.822777005647019</c:v>
                </c:pt>
                <c:pt idx="10">
                  <c:v>37.426328957075171</c:v>
                </c:pt>
                <c:pt idx="11">
                  <c:v>39.586842863194043</c:v>
                </c:pt>
                <c:pt idx="12">
                  <c:v>39.754426776785408</c:v>
                </c:pt>
                <c:pt idx="13">
                  <c:v>40.068063223169958</c:v>
                </c:pt>
                <c:pt idx="14">
                  <c:v>40.34549121156585</c:v>
                </c:pt>
                <c:pt idx="15">
                  <c:v>40.447452975956551</c:v>
                </c:pt>
                <c:pt idx="16">
                  <c:v>40.478355577366848</c:v>
                </c:pt>
                <c:pt idx="17">
                  <c:v>40.487457138128718</c:v>
                </c:pt>
                <c:pt idx="18">
                  <c:v>40.509315997671621</c:v>
                </c:pt>
                <c:pt idx="19">
                  <c:v>40.511838929941291</c:v>
                </c:pt>
                <c:pt idx="20">
                  <c:v>40.506198216886631</c:v>
                </c:pt>
                <c:pt idx="21">
                  <c:v>40.510878541482249</c:v>
                </c:pt>
                <c:pt idx="22">
                  <c:v>40.50214318964521</c:v>
                </c:pt>
                <c:pt idx="23">
                  <c:v>40.503713013410334</c:v>
                </c:pt>
                <c:pt idx="24">
                  <c:v>40.488556592124652</c:v>
                </c:pt>
                <c:pt idx="25">
                  <c:v>40.464716154364936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78.864999398005523</c:v>
                </c:pt>
                <c:pt idx="1">
                  <c:v>73.710676241525121</c:v>
                </c:pt>
                <c:pt idx="2">
                  <c:v>76.439734985962758</c:v>
                </c:pt>
                <c:pt idx="3">
                  <c:v>77.685137972038461</c:v>
                </c:pt>
                <c:pt idx="4">
                  <c:v>83.572156150526922</c:v>
                </c:pt>
                <c:pt idx="5">
                  <c:v>84.624929870435494</c:v>
                </c:pt>
                <c:pt idx="6">
                  <c:v>83.221591806887915</c:v>
                </c:pt>
                <c:pt idx="7">
                  <c:v>85.531713679112812</c:v>
                </c:pt>
                <c:pt idx="8">
                  <c:v>89.644637353362285</c:v>
                </c:pt>
                <c:pt idx="9">
                  <c:v>90.883435198966382</c:v>
                </c:pt>
                <c:pt idx="10">
                  <c:v>83.125122598380415</c:v>
                </c:pt>
                <c:pt idx="11">
                  <c:v>84.15123448152454</c:v>
                </c:pt>
                <c:pt idx="12">
                  <c:v>84.178668891847892</c:v>
                </c:pt>
                <c:pt idx="13">
                  <c:v>84.287228642957018</c:v>
                </c:pt>
                <c:pt idx="14">
                  <c:v>84.459832587533242</c:v>
                </c:pt>
                <c:pt idx="15">
                  <c:v>84.371580545569174</c:v>
                </c:pt>
                <c:pt idx="16">
                  <c:v>84.239573688183995</c:v>
                </c:pt>
                <c:pt idx="17">
                  <c:v>84.051461807590499</c:v>
                </c:pt>
                <c:pt idx="18">
                  <c:v>83.856646256125401</c:v>
                </c:pt>
                <c:pt idx="19">
                  <c:v>83.653168249178435</c:v>
                </c:pt>
                <c:pt idx="20">
                  <c:v>83.452692569436095</c:v>
                </c:pt>
                <c:pt idx="21">
                  <c:v>83.257949255842419</c:v>
                </c:pt>
                <c:pt idx="22">
                  <c:v>83.04608272995614</c:v>
                </c:pt>
                <c:pt idx="23">
                  <c:v>82.823364960648178</c:v>
                </c:pt>
                <c:pt idx="24">
                  <c:v>82.599843075978043</c:v>
                </c:pt>
                <c:pt idx="25">
                  <c:v>82.371080308816573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55.705059831629264</c:v>
                </c:pt>
                <c:pt idx="1">
                  <c:v>61.366576182728224</c:v>
                </c:pt>
                <c:pt idx="2">
                  <c:v>65.768812095265218</c:v>
                </c:pt>
                <c:pt idx="3">
                  <c:v>67.989605935192742</c:v>
                </c:pt>
                <c:pt idx="4">
                  <c:v>69.485479551657647</c:v>
                </c:pt>
                <c:pt idx="5">
                  <c:v>72.679868052011869</c:v>
                </c:pt>
                <c:pt idx="6">
                  <c:v>73.085179617798318</c:v>
                </c:pt>
                <c:pt idx="7">
                  <c:v>81.603897707164393</c:v>
                </c:pt>
                <c:pt idx="8">
                  <c:v>81.356673555102418</c:v>
                </c:pt>
                <c:pt idx="9">
                  <c:v>85.488343898800011</c:v>
                </c:pt>
                <c:pt idx="10">
                  <c:v>87.188945981858183</c:v>
                </c:pt>
                <c:pt idx="11">
                  <c:v>79.042499521597804</c:v>
                </c:pt>
                <c:pt idx="12">
                  <c:v>79.985385378122203</c:v>
                </c:pt>
                <c:pt idx="13">
                  <c:v>81.223271186093257</c:v>
                </c:pt>
                <c:pt idx="14">
                  <c:v>82.524076067686224</c:v>
                </c:pt>
                <c:pt idx="15">
                  <c:v>83.517186233447319</c:v>
                </c:pt>
                <c:pt idx="16">
                  <c:v>84.461300380317127</c:v>
                </c:pt>
                <c:pt idx="17">
                  <c:v>85.377425731737276</c:v>
                </c:pt>
                <c:pt idx="18">
                  <c:v>86.284965653732485</c:v>
                </c:pt>
                <c:pt idx="19">
                  <c:v>87.181654595428171</c:v>
                </c:pt>
                <c:pt idx="20">
                  <c:v>88.098740041444145</c:v>
                </c:pt>
                <c:pt idx="21">
                  <c:v>89.024242108195892</c:v>
                </c:pt>
                <c:pt idx="22">
                  <c:v>89.96186005937092</c:v>
                </c:pt>
                <c:pt idx="23">
                  <c:v>90.928968346243579</c:v>
                </c:pt>
                <c:pt idx="24">
                  <c:v>91.925139683117067</c:v>
                </c:pt>
                <c:pt idx="25">
                  <c:v>92.940167661299967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116.72879251586647</c:v>
                </c:pt>
                <c:pt idx="1">
                  <c:v>112.73177757163211</c:v>
                </c:pt>
                <c:pt idx="2">
                  <c:v>119.56435949893788</c:v>
                </c:pt>
                <c:pt idx="3">
                  <c:v>126.66748956293263</c:v>
                </c:pt>
                <c:pt idx="4">
                  <c:v>133.54445527107654</c:v>
                </c:pt>
                <c:pt idx="5">
                  <c:v>134.26202334775837</c:v>
                </c:pt>
                <c:pt idx="6">
                  <c:v>137.64707491994864</c:v>
                </c:pt>
                <c:pt idx="7">
                  <c:v>145.09647182776729</c:v>
                </c:pt>
                <c:pt idx="8">
                  <c:v>147.51450660407806</c:v>
                </c:pt>
                <c:pt idx="9">
                  <c:v>158.80060361244372</c:v>
                </c:pt>
                <c:pt idx="10">
                  <c:v>164.86367957092818</c:v>
                </c:pt>
                <c:pt idx="11">
                  <c:v>171.08282078946343</c:v>
                </c:pt>
                <c:pt idx="12">
                  <c:v>172.90042520164639</c:v>
                </c:pt>
                <c:pt idx="13">
                  <c:v>175.44953448046513</c:v>
                </c:pt>
                <c:pt idx="14">
                  <c:v>178.14104951477887</c:v>
                </c:pt>
                <c:pt idx="15">
                  <c:v>180.35328100540113</c:v>
                </c:pt>
                <c:pt idx="16">
                  <c:v>182.53545164736269</c:v>
                </c:pt>
                <c:pt idx="17">
                  <c:v>184.69640797455756</c:v>
                </c:pt>
                <c:pt idx="18">
                  <c:v>186.85614013563608</c:v>
                </c:pt>
                <c:pt idx="19">
                  <c:v>188.9173358909816</c:v>
                </c:pt>
                <c:pt idx="20">
                  <c:v>190.99092784566878</c:v>
                </c:pt>
                <c:pt idx="21">
                  <c:v>193.09669658185854</c:v>
                </c:pt>
                <c:pt idx="22">
                  <c:v>195.30699749678536</c:v>
                </c:pt>
                <c:pt idx="23">
                  <c:v>197.45321812007293</c:v>
                </c:pt>
                <c:pt idx="24">
                  <c:v>199.6521872078176</c:v>
                </c:pt>
                <c:pt idx="25">
                  <c:v>201.83682448880933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71.292326977151617</c:v>
                </c:pt>
                <c:pt idx="1">
                  <c:v>70.895878930694792</c:v>
                </c:pt>
                <c:pt idx="2">
                  <c:v>77.25156806463913</c:v>
                </c:pt>
                <c:pt idx="3">
                  <c:v>78.512696357593342</c:v>
                </c:pt>
                <c:pt idx="4">
                  <c:v>82.585303078622616</c:v>
                </c:pt>
                <c:pt idx="5">
                  <c:v>84.254100106805765</c:v>
                </c:pt>
                <c:pt idx="6">
                  <c:v>86.785667720285147</c:v>
                </c:pt>
                <c:pt idx="7">
                  <c:v>92.969312315502918</c:v>
                </c:pt>
                <c:pt idx="8">
                  <c:v>92.289034474759021</c:v>
                </c:pt>
                <c:pt idx="9">
                  <c:v>94.111452870364815</c:v>
                </c:pt>
                <c:pt idx="10">
                  <c:v>99.931900630640186</c:v>
                </c:pt>
                <c:pt idx="11">
                  <c:v>98.885563730125099</c:v>
                </c:pt>
                <c:pt idx="12">
                  <c:v>99.699536920018716</c:v>
                </c:pt>
                <c:pt idx="13">
                  <c:v>100.90941191048844</c:v>
                </c:pt>
                <c:pt idx="14">
                  <c:v>102.27279713539089</c:v>
                </c:pt>
                <c:pt idx="15">
                  <c:v>103.36291689665514</c:v>
                </c:pt>
                <c:pt idx="16">
                  <c:v>104.40043008917769</c:v>
                </c:pt>
                <c:pt idx="17">
                  <c:v>105.38923731956176</c:v>
                </c:pt>
                <c:pt idx="18">
                  <c:v>106.34203514518271</c:v>
                </c:pt>
                <c:pt idx="19">
                  <c:v>107.30640011363086</c:v>
                </c:pt>
                <c:pt idx="20">
                  <c:v>108.31237543438648</c:v>
                </c:pt>
                <c:pt idx="21">
                  <c:v>109.39857541896419</c:v>
                </c:pt>
                <c:pt idx="22">
                  <c:v>110.5238442376245</c:v>
                </c:pt>
                <c:pt idx="23">
                  <c:v>111.64254461365955</c:v>
                </c:pt>
                <c:pt idx="24">
                  <c:v>112.78596574232023</c:v>
                </c:pt>
                <c:pt idx="25">
                  <c:v>113.93565997182236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70.174276871711754</c:v>
                </c:pt>
                <c:pt idx="1">
                  <c:v>66.586570551759081</c:v>
                </c:pt>
                <c:pt idx="2">
                  <c:v>69.358508396525693</c:v>
                </c:pt>
                <c:pt idx="3">
                  <c:v>69.335637466981296</c:v>
                </c:pt>
                <c:pt idx="4">
                  <c:v>72.256731565011648</c:v>
                </c:pt>
                <c:pt idx="5">
                  <c:v>74.692492312888447</c:v>
                </c:pt>
                <c:pt idx="6">
                  <c:v>71.61337736319436</c:v>
                </c:pt>
                <c:pt idx="7">
                  <c:v>76.84662925186332</c:v>
                </c:pt>
                <c:pt idx="8">
                  <c:v>77.132024887635737</c:v>
                </c:pt>
                <c:pt idx="9">
                  <c:v>75.645432081946936</c:v>
                </c:pt>
                <c:pt idx="10">
                  <c:v>75.855025449534992</c:v>
                </c:pt>
                <c:pt idx="11">
                  <c:v>77.896011491487229</c:v>
                </c:pt>
                <c:pt idx="12">
                  <c:v>77.725340429098068</c:v>
                </c:pt>
                <c:pt idx="13">
                  <c:v>77.734114269575699</c:v>
                </c:pt>
                <c:pt idx="14">
                  <c:v>77.757895779412451</c:v>
                </c:pt>
                <c:pt idx="15">
                  <c:v>77.452555307171295</c:v>
                </c:pt>
                <c:pt idx="16">
                  <c:v>77.018739031574313</c:v>
                </c:pt>
                <c:pt idx="17">
                  <c:v>76.49291381954464</c:v>
                </c:pt>
                <c:pt idx="18">
                  <c:v>76.05020348225338</c:v>
                </c:pt>
                <c:pt idx="19">
                  <c:v>75.62583292894081</c:v>
                </c:pt>
                <c:pt idx="20">
                  <c:v>75.258032975567062</c:v>
                </c:pt>
                <c:pt idx="21">
                  <c:v>74.756352710102192</c:v>
                </c:pt>
                <c:pt idx="22">
                  <c:v>74.022278902662336</c:v>
                </c:pt>
                <c:pt idx="23">
                  <c:v>73.383370765509184</c:v>
                </c:pt>
                <c:pt idx="24">
                  <c:v>72.674227169774184</c:v>
                </c:pt>
                <c:pt idx="25">
                  <c:v>71.961963944966399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61.617399941945209</c:v>
                </c:pt>
                <c:pt idx="1">
                  <c:v>60.723889403092002</c:v>
                </c:pt>
                <c:pt idx="2">
                  <c:v>61.341249029482199</c:v>
                </c:pt>
                <c:pt idx="3">
                  <c:v>61.849302766783197</c:v>
                </c:pt>
                <c:pt idx="4">
                  <c:v>66.203609498340327</c:v>
                </c:pt>
                <c:pt idx="5">
                  <c:v>67.727598167648253</c:v>
                </c:pt>
                <c:pt idx="6">
                  <c:v>66.804394789970004</c:v>
                </c:pt>
                <c:pt idx="7">
                  <c:v>66.861314685466795</c:v>
                </c:pt>
                <c:pt idx="8">
                  <c:v>64.481889613367258</c:v>
                </c:pt>
                <c:pt idx="9">
                  <c:v>65.167787304063964</c:v>
                </c:pt>
                <c:pt idx="10">
                  <c:v>60.5529397417654</c:v>
                </c:pt>
                <c:pt idx="11">
                  <c:v>62.170113377753502</c:v>
                </c:pt>
                <c:pt idx="12">
                  <c:v>62.275430693831574</c:v>
                </c:pt>
                <c:pt idx="13">
                  <c:v>62.810697310505745</c:v>
                </c:pt>
                <c:pt idx="14">
                  <c:v>63.267761369799686</c:v>
                </c:pt>
                <c:pt idx="15">
                  <c:v>63.314412817920108</c:v>
                </c:pt>
                <c:pt idx="16">
                  <c:v>63.273438084022736</c:v>
                </c:pt>
                <c:pt idx="17">
                  <c:v>63.193343859340288</c:v>
                </c:pt>
                <c:pt idx="18">
                  <c:v>63.133036889554354</c:v>
                </c:pt>
                <c:pt idx="19">
                  <c:v>63.09956102713808</c:v>
                </c:pt>
                <c:pt idx="20">
                  <c:v>63.087629951912241</c:v>
                </c:pt>
                <c:pt idx="21">
                  <c:v>63.072980658299457</c:v>
                </c:pt>
                <c:pt idx="22">
                  <c:v>63.06788866085251</c:v>
                </c:pt>
                <c:pt idx="23">
                  <c:v>63.060458082564111</c:v>
                </c:pt>
                <c:pt idx="24">
                  <c:v>63.03193586540575</c:v>
                </c:pt>
                <c:pt idx="25">
                  <c:v>62.987794174617953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49.357333267153209</c:v>
                </c:pt>
                <c:pt idx="1">
                  <c:v>47.091870097948082</c:v>
                </c:pt>
                <c:pt idx="2">
                  <c:v>49.376173008948832</c:v>
                </c:pt>
                <c:pt idx="3">
                  <c:v>52.257598471338248</c:v>
                </c:pt>
                <c:pt idx="4">
                  <c:v>55.137592004129914</c:v>
                </c:pt>
                <c:pt idx="5">
                  <c:v>56.070270410888142</c:v>
                </c:pt>
                <c:pt idx="6">
                  <c:v>58.998903677893018</c:v>
                </c:pt>
                <c:pt idx="7">
                  <c:v>60.86316765446783</c:v>
                </c:pt>
                <c:pt idx="8">
                  <c:v>60.375652948392165</c:v>
                </c:pt>
                <c:pt idx="9">
                  <c:v>63.98043414808577</c:v>
                </c:pt>
                <c:pt idx="10">
                  <c:v>62.600380084474764</c:v>
                </c:pt>
                <c:pt idx="11">
                  <c:v>62.000598985237637</c:v>
                </c:pt>
                <c:pt idx="12">
                  <c:v>62.434273225440215</c:v>
                </c:pt>
                <c:pt idx="13">
                  <c:v>62.9761247140869</c:v>
                </c:pt>
                <c:pt idx="14">
                  <c:v>63.572658941396092</c:v>
                </c:pt>
                <c:pt idx="15">
                  <c:v>64.060656592947169</c:v>
                </c:pt>
                <c:pt idx="16">
                  <c:v>64.551272078840441</c:v>
                </c:pt>
                <c:pt idx="17">
                  <c:v>65.0266183728519</c:v>
                </c:pt>
                <c:pt idx="18">
                  <c:v>65.470463044638734</c:v>
                </c:pt>
                <c:pt idx="19">
                  <c:v>65.932175508772303</c:v>
                </c:pt>
                <c:pt idx="20">
                  <c:v>66.417238737059435</c:v>
                </c:pt>
                <c:pt idx="21">
                  <c:v>66.91540060718286</c:v>
                </c:pt>
                <c:pt idx="22">
                  <c:v>67.461478722456093</c:v>
                </c:pt>
                <c:pt idx="23">
                  <c:v>68.015801966804773</c:v>
                </c:pt>
                <c:pt idx="24">
                  <c:v>68.586530905531106</c:v>
                </c:pt>
                <c:pt idx="25">
                  <c:v>69.191457932066214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58.28360533869153</c:v>
                </c:pt>
                <c:pt idx="1">
                  <c:v>62.438656666239638</c:v>
                </c:pt>
                <c:pt idx="2">
                  <c:v>63.435163127295901</c:v>
                </c:pt>
                <c:pt idx="3">
                  <c:v>61.200246599399321</c:v>
                </c:pt>
                <c:pt idx="4">
                  <c:v>59.890733614086543</c:v>
                </c:pt>
                <c:pt idx="5">
                  <c:v>59.961638819759585</c:v>
                </c:pt>
                <c:pt idx="6">
                  <c:v>60.203090473839573</c:v>
                </c:pt>
                <c:pt idx="7">
                  <c:v>60.39126985537618</c:v>
                </c:pt>
                <c:pt idx="8">
                  <c:v>61.250577967415488</c:v>
                </c:pt>
                <c:pt idx="9">
                  <c:v>58.340733879680982</c:v>
                </c:pt>
                <c:pt idx="10">
                  <c:v>58.060676985342887</c:v>
                </c:pt>
                <c:pt idx="11">
                  <c:v>58.169314759616668</c:v>
                </c:pt>
                <c:pt idx="12">
                  <c:v>58.306512483209595</c:v>
                </c:pt>
                <c:pt idx="13">
                  <c:v>58.513554262657507</c:v>
                </c:pt>
                <c:pt idx="14">
                  <c:v>58.76643739243675</c:v>
                </c:pt>
                <c:pt idx="15">
                  <c:v>58.851957624931352</c:v>
                </c:pt>
                <c:pt idx="16">
                  <c:v>58.879439423154054</c:v>
                </c:pt>
                <c:pt idx="17">
                  <c:v>58.860133976687266</c:v>
                </c:pt>
                <c:pt idx="18">
                  <c:v>58.839193395205427</c:v>
                </c:pt>
                <c:pt idx="19">
                  <c:v>58.826032755988237</c:v>
                </c:pt>
                <c:pt idx="20">
                  <c:v>58.861164227638859</c:v>
                </c:pt>
                <c:pt idx="21">
                  <c:v>58.827924118072119</c:v>
                </c:pt>
                <c:pt idx="22">
                  <c:v>58.865426000646913</c:v>
                </c:pt>
                <c:pt idx="23">
                  <c:v>58.880560131087584</c:v>
                </c:pt>
                <c:pt idx="24">
                  <c:v>58.884613757931689</c:v>
                </c:pt>
                <c:pt idx="25">
                  <c:v>58.899335363236347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35.215205857845405</c:v>
                </c:pt>
                <c:pt idx="1">
                  <c:v>34.885104354381006</c:v>
                </c:pt>
                <c:pt idx="2">
                  <c:v>34.093431792942496</c:v>
                </c:pt>
                <c:pt idx="3">
                  <c:v>35.36628486774076</c:v>
                </c:pt>
                <c:pt idx="4">
                  <c:v>36.640939266548145</c:v>
                </c:pt>
                <c:pt idx="5">
                  <c:v>37.077078911804065</c:v>
                </c:pt>
                <c:pt idx="6">
                  <c:v>39.923719630182781</c:v>
                </c:pt>
                <c:pt idx="7">
                  <c:v>41.470223023278379</c:v>
                </c:pt>
                <c:pt idx="8">
                  <c:v>43.905002595887602</c:v>
                </c:pt>
                <c:pt idx="9">
                  <c:v>41.822777005647019</c:v>
                </c:pt>
                <c:pt idx="10">
                  <c:v>37.426328957075171</c:v>
                </c:pt>
                <c:pt idx="11">
                  <c:v>39.586842863194043</c:v>
                </c:pt>
                <c:pt idx="12">
                  <c:v>39.754426776785408</c:v>
                </c:pt>
                <c:pt idx="13">
                  <c:v>40.068063223169958</c:v>
                </c:pt>
                <c:pt idx="14">
                  <c:v>40.34549121156585</c:v>
                </c:pt>
                <c:pt idx="15">
                  <c:v>40.447452975956551</c:v>
                </c:pt>
                <c:pt idx="16">
                  <c:v>40.478355577366848</c:v>
                </c:pt>
                <c:pt idx="17">
                  <c:v>40.487457138128718</c:v>
                </c:pt>
                <c:pt idx="18">
                  <c:v>40.509315997671621</c:v>
                </c:pt>
                <c:pt idx="19">
                  <c:v>40.511838929941291</c:v>
                </c:pt>
                <c:pt idx="20">
                  <c:v>40.506198216886631</c:v>
                </c:pt>
                <c:pt idx="21">
                  <c:v>40.510878541482249</c:v>
                </c:pt>
                <c:pt idx="22">
                  <c:v>40.50214318964521</c:v>
                </c:pt>
                <c:pt idx="23">
                  <c:v>40.503713013410334</c:v>
                </c:pt>
                <c:pt idx="24">
                  <c:v>40.488556592124652</c:v>
                </c:pt>
                <c:pt idx="25">
                  <c:v>40.464716154364936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78.864999398005523</c:v>
                </c:pt>
                <c:pt idx="1">
                  <c:v>73.710676241525121</c:v>
                </c:pt>
                <c:pt idx="2">
                  <c:v>76.439734985962758</c:v>
                </c:pt>
                <c:pt idx="3">
                  <c:v>77.685137972038461</c:v>
                </c:pt>
                <c:pt idx="4">
                  <c:v>83.572156150526922</c:v>
                </c:pt>
                <c:pt idx="5">
                  <c:v>84.624929870435494</c:v>
                </c:pt>
                <c:pt idx="6">
                  <c:v>83.221591806887915</c:v>
                </c:pt>
                <c:pt idx="7">
                  <c:v>85.531713679112812</c:v>
                </c:pt>
                <c:pt idx="8">
                  <c:v>89.644637353362285</c:v>
                </c:pt>
                <c:pt idx="9">
                  <c:v>90.883435198966382</c:v>
                </c:pt>
                <c:pt idx="10">
                  <c:v>83.125122598380415</c:v>
                </c:pt>
                <c:pt idx="11">
                  <c:v>84.15123448152454</c:v>
                </c:pt>
                <c:pt idx="12">
                  <c:v>84.178668891847892</c:v>
                </c:pt>
                <c:pt idx="13">
                  <c:v>84.287228642957018</c:v>
                </c:pt>
                <c:pt idx="14">
                  <c:v>84.459832587533242</c:v>
                </c:pt>
                <c:pt idx="15">
                  <c:v>84.371580545569174</c:v>
                </c:pt>
                <c:pt idx="16">
                  <c:v>84.239573688183995</c:v>
                </c:pt>
                <c:pt idx="17">
                  <c:v>84.051461807590499</c:v>
                </c:pt>
                <c:pt idx="18">
                  <c:v>83.856646256125401</c:v>
                </c:pt>
                <c:pt idx="19">
                  <c:v>83.653168249178435</c:v>
                </c:pt>
                <c:pt idx="20">
                  <c:v>83.452692569436095</c:v>
                </c:pt>
                <c:pt idx="21">
                  <c:v>83.257949255842419</c:v>
                </c:pt>
                <c:pt idx="22">
                  <c:v>83.04608272995614</c:v>
                </c:pt>
                <c:pt idx="23">
                  <c:v>82.823364960648178</c:v>
                </c:pt>
                <c:pt idx="24">
                  <c:v>82.599843075978043</c:v>
                </c:pt>
                <c:pt idx="25">
                  <c:v>82.371080308816573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92.940167661299967</c:v>
                </c:pt>
                <c:pt idx="1">
                  <c:v>201.83682448880933</c:v>
                </c:pt>
                <c:pt idx="2">
                  <c:v>113.93565997182236</c:v>
                </c:pt>
                <c:pt idx="3">
                  <c:v>71.961963944966399</c:v>
                </c:pt>
                <c:pt idx="4">
                  <c:v>62.987794174617953</c:v>
                </c:pt>
                <c:pt idx="5">
                  <c:v>69.191457932066214</c:v>
                </c:pt>
                <c:pt idx="6">
                  <c:v>58.899335363236347</c:v>
                </c:pt>
                <c:pt idx="7">
                  <c:v>40.464716154364936</c:v>
                </c:pt>
                <c:pt idx="8">
                  <c:v>82.371080308816573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87.188945981858183</c:v>
                </c:pt>
                <c:pt idx="1">
                  <c:v>164.86367957092818</c:v>
                </c:pt>
                <c:pt idx="2">
                  <c:v>99.931900630640186</c:v>
                </c:pt>
                <c:pt idx="3">
                  <c:v>75.855025449534992</c:v>
                </c:pt>
                <c:pt idx="4">
                  <c:v>60.5529397417654</c:v>
                </c:pt>
                <c:pt idx="5">
                  <c:v>62.600380084474764</c:v>
                </c:pt>
                <c:pt idx="6">
                  <c:v>58.060676985342887</c:v>
                </c:pt>
                <c:pt idx="7">
                  <c:v>37.426328957075171</c:v>
                </c:pt>
                <c:pt idx="8">
                  <c:v>83.125122598380415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11.696634066328624</c:v>
                </c:pt>
                <c:pt idx="1">
                  <c:v>25.401411860573113</c:v>
                </c:pt>
                <c:pt idx="2">
                  <c:v>14.338942518940275</c:v>
                </c:pt>
                <c:pt idx="3">
                  <c:v>9.0565014044954548</c:v>
                </c:pt>
                <c:pt idx="4">
                  <c:v>7.927091134488137</c:v>
                </c:pt>
                <c:pt idx="5">
                  <c:v>8.7078298254904372</c:v>
                </c:pt>
                <c:pt idx="6">
                  <c:v>7.4125535796790976</c:v>
                </c:pt>
                <c:pt idx="7">
                  <c:v>5.0925341471332892</c:v>
                </c:pt>
                <c:pt idx="8">
                  <c:v>10.366501462871568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11.950157411456631</c:v>
                </c:pt>
                <c:pt idx="1">
                  <c:v>22.596292455633957</c:v>
                </c:pt>
                <c:pt idx="2">
                  <c:v>13.696712691201423</c:v>
                </c:pt>
                <c:pt idx="3">
                  <c:v>10.396725001820844</c:v>
                </c:pt>
                <c:pt idx="4">
                  <c:v>8.2994140311216871</c:v>
                </c:pt>
                <c:pt idx="5">
                  <c:v>8.5800371549639536</c:v>
                </c:pt>
                <c:pt idx="6">
                  <c:v>7.9578233407587486</c:v>
                </c:pt>
                <c:pt idx="7">
                  <c:v>5.1296700210490824</c:v>
                </c:pt>
                <c:pt idx="8">
                  <c:v>11.393167891993667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10.825928063158093</c:v>
                </c:pt>
                <c:pt idx="1">
                  <c:v>19.998811848925058</c:v>
                </c:pt>
                <c:pt idx="2">
                  <c:v>12.549951605988793</c:v>
                </c:pt>
                <c:pt idx="3">
                  <c:v>11.125715694181642</c:v>
                </c:pt>
                <c:pt idx="4">
                  <c:v>10.088269630989537</c:v>
                </c:pt>
                <c:pt idx="5">
                  <c:v>8.3518686841272274</c:v>
                </c:pt>
                <c:pt idx="6">
                  <c:v>8.9315020212645528</c:v>
                </c:pt>
                <c:pt idx="7">
                  <c:v>5.5227644167429899</c:v>
                </c:pt>
                <c:pt idx="8">
                  <c:v>12.605188034622103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9.3270968291804895E-2</c:v>
                </c:pt>
                <c:pt idx="1">
                  <c:v>0.10393522051302899</c:v>
                </c:pt>
                <c:pt idx="2">
                  <c:v>0.10665864254724511</c:v>
                </c:pt>
                <c:pt idx="3">
                  <c:v>0.10777220753631962</c:v>
                </c:pt>
                <c:pt idx="4">
                  <c:v>0.10539009240116305</c:v>
                </c:pt>
                <c:pt idx="5">
                  <c:v>0.10825928063158094</c:v>
                </c:pt>
                <c:pt idx="6">
                  <c:v>0.10775027476407099</c:v>
                </c:pt>
                <c:pt idx="7">
                  <c:v>0.11467116201188308</c:v>
                </c:pt>
                <c:pt idx="8">
                  <c:v>0.11331802152671135</c:v>
                </c:pt>
                <c:pt idx="9">
                  <c:v>0.11643090470131749</c:v>
                </c:pt>
                <c:pt idx="10">
                  <c:v>0.11950157411456631</c:v>
                </c:pt>
                <c:pt idx="11">
                  <c:v>0.1078364489336041</c:v>
                </c:pt>
                <c:pt idx="12">
                  <c:v>0.1084900650762583</c:v>
                </c:pt>
                <c:pt idx="13">
                  <c:v>0.1091751721652069</c:v>
                </c:pt>
                <c:pt idx="14">
                  <c:v>0.10986978712473601</c:v>
                </c:pt>
                <c:pt idx="15">
                  <c:v>0.11051164464843012</c:v>
                </c:pt>
                <c:pt idx="16">
                  <c:v>0.11115698396278829</c:v>
                </c:pt>
                <c:pt idx="17">
                  <c:v>0.11181275674522775</c:v>
                </c:pt>
                <c:pt idx="18">
                  <c:v>0.1124465566249892</c:v>
                </c:pt>
                <c:pt idx="19">
                  <c:v>0.11306815682874119</c:v>
                </c:pt>
                <c:pt idx="20">
                  <c:v>0.11367799382109871</c:v>
                </c:pt>
                <c:pt idx="21">
                  <c:v>0.11430055184197938</c:v>
                </c:pt>
                <c:pt idx="22">
                  <c:v>0.11492933966739519</c:v>
                </c:pt>
                <c:pt idx="23">
                  <c:v>0.1155839494315991</c:v>
                </c:pt>
                <c:pt idx="24">
                  <c:v>0.11626836314265862</c:v>
                </c:pt>
                <c:pt idx="25">
                  <c:v>0.11696634066328625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0.19544737117948838</c:v>
                </c:pt>
                <c:pt idx="1">
                  <c:v>0.19093133248700034</c:v>
                </c:pt>
                <c:pt idx="2">
                  <c:v>0.19389999416008305</c:v>
                </c:pt>
                <c:pt idx="3">
                  <c:v>0.20078414612806028</c:v>
                </c:pt>
                <c:pt idx="4">
                  <c:v>0.20254969198591344</c:v>
                </c:pt>
                <c:pt idx="5">
                  <c:v>0.19998811848925058</c:v>
                </c:pt>
                <c:pt idx="6">
                  <c:v>0.20293457881142343</c:v>
                </c:pt>
                <c:pt idx="7">
                  <c:v>0.20389198917950421</c:v>
                </c:pt>
                <c:pt idx="8">
                  <c:v>0.20546626729448855</c:v>
                </c:pt>
                <c:pt idx="9">
                  <c:v>0.21627858375171613</c:v>
                </c:pt>
                <c:pt idx="10">
                  <c:v>0.22596292455633957</c:v>
                </c:pt>
                <c:pt idx="11">
                  <c:v>0.23340562329305978</c:v>
                </c:pt>
                <c:pt idx="12">
                  <c:v>0.23451757209348989</c:v>
                </c:pt>
                <c:pt idx="13">
                  <c:v>0.23582814202747582</c:v>
                </c:pt>
                <c:pt idx="14">
                  <c:v>0.23717101870141025</c:v>
                </c:pt>
                <c:pt idx="15">
                  <c:v>0.23864714079250487</c:v>
                </c:pt>
                <c:pt idx="16">
                  <c:v>0.24022943265191093</c:v>
                </c:pt>
                <c:pt idx="17">
                  <c:v>0.24188378086574019</c:v>
                </c:pt>
                <c:pt idx="18">
                  <c:v>0.24351089883733201</c:v>
                </c:pt>
                <c:pt idx="19">
                  <c:v>0.24501180966700348</c:v>
                </c:pt>
                <c:pt idx="20">
                  <c:v>0.24644467679460746</c:v>
                </c:pt>
                <c:pt idx="21">
                  <c:v>0.24792189695190611</c:v>
                </c:pt>
                <c:pt idx="22">
                  <c:v>0.24951134002691169</c:v>
                </c:pt>
                <c:pt idx="23">
                  <c:v>0.2509917707566276</c:v>
                </c:pt>
                <c:pt idx="24">
                  <c:v>0.25252322797142218</c:v>
                </c:pt>
                <c:pt idx="25">
                  <c:v>0.25401411860573114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0.11936984519957942</c:v>
                </c:pt>
                <c:pt idx="1">
                  <c:v>0.12007479100977894</c:v>
                </c:pt>
                <c:pt idx="2">
                  <c:v>0.12528046534405471</c:v>
                </c:pt>
                <c:pt idx="3">
                  <c:v>0.12445264963223981</c:v>
                </c:pt>
                <c:pt idx="4">
                  <c:v>0.12525887104173347</c:v>
                </c:pt>
                <c:pt idx="5">
                  <c:v>0.12549951605988793</c:v>
                </c:pt>
                <c:pt idx="6">
                  <c:v>0.12794905330118136</c:v>
                </c:pt>
                <c:pt idx="7">
                  <c:v>0.13064203272398864</c:v>
                </c:pt>
                <c:pt idx="8">
                  <c:v>0.12854521133053698</c:v>
                </c:pt>
                <c:pt idx="9">
                  <c:v>0.12817515348552433</c:v>
                </c:pt>
                <c:pt idx="10">
                  <c:v>0.13696712691201424</c:v>
                </c:pt>
                <c:pt idx="11">
                  <c:v>0.13490803185621139</c:v>
                </c:pt>
                <c:pt idx="12">
                  <c:v>0.13522981976510146</c:v>
                </c:pt>
                <c:pt idx="13">
                  <c:v>0.1356360345691619</c:v>
                </c:pt>
                <c:pt idx="14">
                  <c:v>0.13616257200747547</c:v>
                </c:pt>
                <c:pt idx="15">
                  <c:v>0.13677192033241312</c:v>
                </c:pt>
                <c:pt idx="16">
                  <c:v>0.13739827448637432</c:v>
                </c:pt>
                <c:pt idx="17">
                  <c:v>0.13802080649518617</c:v>
                </c:pt>
                <c:pt idx="18">
                  <c:v>0.13858492711878495</c:v>
                </c:pt>
                <c:pt idx="19">
                  <c:v>0.13916846305658348</c:v>
                </c:pt>
                <c:pt idx="20">
                  <c:v>0.13976060883034708</c:v>
                </c:pt>
                <c:pt idx="21">
                  <c:v>0.14045969103468295</c:v>
                </c:pt>
                <c:pt idx="22">
                  <c:v>0.14119797464557948</c:v>
                </c:pt>
                <c:pt idx="23">
                  <c:v>0.14191391880641918</c:v>
                </c:pt>
                <c:pt idx="24">
                  <c:v>0.14265346419410393</c:v>
                </c:pt>
                <c:pt idx="25">
                  <c:v>0.14338942518940276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0.11749781389311775</c:v>
                </c:pt>
                <c:pt idx="1">
                  <c:v>0.11277621017825805</c:v>
                </c:pt>
                <c:pt idx="2">
                  <c:v>0.11248012726700443</c:v>
                </c:pt>
                <c:pt idx="3">
                  <c:v>0.10990583939958738</c:v>
                </c:pt>
                <c:pt idx="4">
                  <c:v>0.10959330878016435</c:v>
                </c:pt>
                <c:pt idx="5">
                  <c:v>0.11125715694181641</c:v>
                </c:pt>
                <c:pt idx="6">
                  <c:v>0.10558038070126247</c:v>
                </c:pt>
                <c:pt idx="7">
                  <c:v>0.10798616880568288</c:v>
                </c:pt>
                <c:pt idx="8">
                  <c:v>0.10743369996188555</c:v>
                </c:pt>
                <c:pt idx="9">
                  <c:v>0.10302534465107094</c:v>
                </c:pt>
                <c:pt idx="10">
                  <c:v>0.10396725001820843</c:v>
                </c:pt>
                <c:pt idx="11">
                  <c:v>0.10627231320079841</c:v>
                </c:pt>
                <c:pt idx="12">
                  <c:v>0.10542459977361861</c:v>
                </c:pt>
                <c:pt idx="13">
                  <c:v>0.10448526862513072</c:v>
                </c:pt>
                <c:pt idx="14">
                  <c:v>0.10352425454050874</c:v>
                </c:pt>
                <c:pt idx="15">
                  <c:v>0.10248680128295662</c:v>
                </c:pt>
                <c:pt idx="16">
                  <c:v>0.10136205221583326</c:v>
                </c:pt>
                <c:pt idx="17">
                  <c:v>0.10017734187151837</c:v>
                </c:pt>
                <c:pt idx="18">
                  <c:v>9.9108615822219248E-2</c:v>
                </c:pt>
                <c:pt idx="19">
                  <c:v>9.8081110958429432E-2</c:v>
                </c:pt>
                <c:pt idx="20">
                  <c:v>9.7109018852709533E-2</c:v>
                </c:pt>
                <c:pt idx="21">
                  <c:v>9.5981635632163109E-2</c:v>
                </c:pt>
                <c:pt idx="22">
                  <c:v>9.4565981954400122E-2</c:v>
                </c:pt>
                <c:pt idx="23">
                  <c:v>9.3280941925822508E-2</c:v>
                </c:pt>
                <c:pt idx="24">
                  <c:v>9.1919506076521551E-2</c:v>
                </c:pt>
                <c:pt idx="25">
                  <c:v>9.0565014044954553E-2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0.10317042246394693</c:v>
                </c:pt>
                <c:pt idx="1">
                  <c:v>0.10284671604826305</c:v>
                </c:pt>
                <c:pt idx="2">
                  <c:v>9.9478371969988738E-2</c:v>
                </c:pt>
                <c:pt idx="3">
                  <c:v>9.8039042910648244E-2</c:v>
                </c:pt>
                <c:pt idx="4">
                  <c:v>0.10041241087115955</c:v>
                </c:pt>
                <c:pt idx="5">
                  <c:v>0.10088269630989537</c:v>
                </c:pt>
                <c:pt idx="6">
                  <c:v>9.8490445418755956E-2</c:v>
                </c:pt>
                <c:pt idx="7">
                  <c:v>9.3954637756862094E-2</c:v>
                </c:pt>
                <c:pt idx="8">
                  <c:v>8.9813900150939832E-2</c:v>
                </c:pt>
                <c:pt idx="9">
                  <c:v>8.8755309638203259E-2</c:v>
                </c:pt>
                <c:pt idx="10">
                  <c:v>8.2994140311216866E-2</c:v>
                </c:pt>
                <c:pt idx="11">
                  <c:v>8.4817715748280662E-2</c:v>
                </c:pt>
                <c:pt idx="12">
                  <c:v>8.4468750093361314E-2</c:v>
                </c:pt>
                <c:pt idx="13">
                  <c:v>8.442615758456741E-2</c:v>
                </c:pt>
                <c:pt idx="14">
                  <c:v>8.4232575568093646E-2</c:v>
                </c:pt>
                <c:pt idx="15">
                  <c:v>8.3778922710590745E-2</c:v>
                </c:pt>
                <c:pt idx="16">
                  <c:v>8.3272273937369204E-2</c:v>
                </c:pt>
                <c:pt idx="17">
                  <c:v>8.2759838731415111E-2</c:v>
                </c:pt>
                <c:pt idx="18">
                  <c:v>8.2274965907710426E-2</c:v>
                </c:pt>
                <c:pt idx="19">
                  <c:v>8.1835462921064042E-2</c:v>
                </c:pt>
                <c:pt idx="20">
                  <c:v>8.140496906638485E-2</c:v>
                </c:pt>
                <c:pt idx="21">
                  <c:v>8.0981048811404679E-2</c:v>
                </c:pt>
                <c:pt idx="22">
                  <c:v>8.0571375394250216E-2</c:v>
                </c:pt>
                <c:pt idx="23">
                  <c:v>8.0159017865395976E-2</c:v>
                </c:pt>
                <c:pt idx="24">
                  <c:v>7.9723784310221008E-2</c:v>
                </c:pt>
                <c:pt idx="25">
                  <c:v>7.9270911344881373E-2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8.2642515420381465E-2</c:v>
                </c:pt>
                <c:pt idx="1">
                  <c:v>7.9758464745157479E-2</c:v>
                </c:pt>
                <c:pt idx="2">
                  <c:v>8.0074360772764211E-2</c:v>
                </c:pt>
                <c:pt idx="3">
                  <c:v>8.2834966761993464E-2</c:v>
                </c:pt>
                <c:pt idx="4">
                  <c:v>8.3628348736844174E-2</c:v>
                </c:pt>
                <c:pt idx="5">
                  <c:v>8.3518686841272269E-2</c:v>
                </c:pt>
                <c:pt idx="6">
                  <c:v>8.6982725024647614E-2</c:v>
                </c:pt>
                <c:pt idx="7">
                  <c:v>8.5525941220441742E-2</c:v>
                </c:pt>
                <c:pt idx="8">
                  <c:v>8.4094509295065345E-2</c:v>
                </c:pt>
                <c:pt idx="9">
                  <c:v>8.7138193247293189E-2</c:v>
                </c:pt>
                <c:pt idx="10">
                  <c:v>8.5800371549639529E-2</c:v>
                </c:pt>
                <c:pt idx="11">
                  <c:v>8.45864499072118E-2</c:v>
                </c:pt>
                <c:pt idx="12">
                  <c:v>8.4684199909720051E-2</c:v>
                </c:pt>
                <c:pt idx="13">
                  <c:v>8.464851461357005E-2</c:v>
                </c:pt>
                <c:pt idx="14">
                  <c:v>8.4638505969043182E-2</c:v>
                </c:pt>
                <c:pt idx="15">
                  <c:v>8.476636769773839E-2</c:v>
                </c:pt>
                <c:pt idx="16">
                  <c:v>8.4953992928545885E-2</c:v>
                </c:pt>
                <c:pt idx="17">
                  <c:v>8.5160748286483845E-2</c:v>
                </c:pt>
                <c:pt idx="18">
                  <c:v>8.5321099385461396E-2</c:v>
                </c:pt>
                <c:pt idx="19">
                  <c:v>8.5509154363731119E-2</c:v>
                </c:pt>
                <c:pt idx="20">
                  <c:v>8.5701321621785537E-2</c:v>
                </c:pt>
                <c:pt idx="21">
                  <c:v>8.5914432237822747E-2</c:v>
                </c:pt>
                <c:pt idx="22">
                  <c:v>8.6184336311422041E-2</c:v>
                </c:pt>
                <c:pt idx="23">
                  <c:v>8.6457980971974741E-2</c:v>
                </c:pt>
                <c:pt idx="24">
                  <c:v>8.6749323520299765E-2</c:v>
                </c:pt>
                <c:pt idx="25">
                  <c:v>8.7078298254904374E-2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9.7588411571735145E-2</c:v>
                </c:pt>
                <c:pt idx="1">
                  <c:v>0.10575097965086459</c:v>
                </c:pt>
                <c:pt idx="2">
                  <c:v>0.10287411576052356</c:v>
                </c:pt>
                <c:pt idx="3">
                  <c:v>9.7010206002243457E-2</c:v>
                </c:pt>
                <c:pt idx="4">
                  <c:v>9.083753886838429E-2</c:v>
                </c:pt>
                <c:pt idx="5">
                  <c:v>8.9315020212645535E-2</c:v>
                </c:pt>
                <c:pt idx="6">
                  <c:v>8.8758070707712869E-2</c:v>
                </c:pt>
                <c:pt idx="7">
                  <c:v>8.4862822539923874E-2</c:v>
                </c:pt>
                <c:pt idx="8">
                  <c:v>8.5313152681127491E-2</c:v>
                </c:pt>
                <c:pt idx="9">
                  <c:v>7.9457199856288352E-2</c:v>
                </c:pt>
                <c:pt idx="10">
                  <c:v>7.957823340758749E-2</c:v>
                </c:pt>
                <c:pt idx="11">
                  <c:v>7.9359488611113013E-2</c:v>
                </c:pt>
                <c:pt idx="12">
                  <c:v>7.9085414213723226E-2</c:v>
                </c:pt>
                <c:pt idx="13">
                  <c:v>7.8650210307185678E-2</c:v>
                </c:pt>
                <c:pt idx="14">
                  <c:v>7.8239663793271727E-2</c:v>
                </c:pt>
                <c:pt idx="15">
                  <c:v>7.7874110961202392E-2</c:v>
                </c:pt>
                <c:pt idx="16">
                  <c:v>7.7489464100445174E-2</c:v>
                </c:pt>
                <c:pt idx="17">
                  <c:v>7.7084941199865462E-2</c:v>
                </c:pt>
                <c:pt idx="18">
                  <c:v>7.6679229594112414E-2</c:v>
                </c:pt>
                <c:pt idx="19">
                  <c:v>7.6293012883647926E-2</c:v>
                </c:pt>
                <c:pt idx="20">
                  <c:v>7.5951359352295703E-2</c:v>
                </c:pt>
                <c:pt idx="21">
                  <c:v>7.5530709739057567E-2</c:v>
                </c:pt>
                <c:pt idx="22">
                  <c:v>7.5202586240762676E-2</c:v>
                </c:pt>
                <c:pt idx="23">
                  <c:v>7.4845759370995982E-2</c:v>
                </c:pt>
                <c:pt idx="24">
                  <c:v>7.4478186049248982E-2</c:v>
                </c:pt>
                <c:pt idx="25">
                  <c:v>7.4125535796790973E-2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5.8963339396532047E-2</c:v>
                </c:pt>
                <c:pt idx="1">
                  <c:v>5.9084134055259641E-2</c:v>
                </c:pt>
                <c:pt idx="2">
                  <c:v>5.5290023325115248E-2</c:v>
                </c:pt>
                <c:pt idx="3">
                  <c:v>5.606007771522984E-2</c:v>
                </c:pt>
                <c:pt idx="4">
                  <c:v>5.5574085404362594E-2</c:v>
                </c:pt>
                <c:pt idx="5">
                  <c:v>5.5227644167429903E-2</c:v>
                </c:pt>
                <c:pt idx="6">
                  <c:v>5.8859973831251571E-2</c:v>
                </c:pt>
                <c:pt idx="7">
                  <c:v>5.8274651047137131E-2</c:v>
                </c:pt>
                <c:pt idx="8">
                  <c:v>6.1153287270544747E-2</c:v>
                </c:pt>
                <c:pt idx="9">
                  <c:v>5.6960557917151232E-2</c:v>
                </c:pt>
                <c:pt idx="10">
                  <c:v>5.1296700210490827E-2</c:v>
                </c:pt>
                <c:pt idx="11">
                  <c:v>5.4007712113063766E-2</c:v>
                </c:pt>
                <c:pt idx="12">
                  <c:v>5.3921854945047067E-2</c:v>
                </c:pt>
                <c:pt idx="13">
                  <c:v>5.3856950561539926E-2</c:v>
                </c:pt>
                <c:pt idx="14">
                  <c:v>5.3714633862994202E-2</c:v>
                </c:pt>
                <c:pt idx="15">
                  <c:v>5.3520894941535613E-2</c:v>
                </c:pt>
                <c:pt idx="16">
                  <c:v>5.3272349602634841E-2</c:v>
                </c:pt>
                <c:pt idx="17">
                  <c:v>5.3023549930430833E-2</c:v>
                </c:pt>
                <c:pt idx="18">
                  <c:v>5.2791735624625802E-2</c:v>
                </c:pt>
                <c:pt idx="19">
                  <c:v>5.2540858266660065E-2</c:v>
                </c:pt>
                <c:pt idx="20">
                  <c:v>5.2267073836121537E-2</c:v>
                </c:pt>
                <c:pt idx="21">
                  <c:v>5.2012976052828744E-2</c:v>
                </c:pt>
                <c:pt idx="22">
                  <c:v>5.1742867130895126E-2</c:v>
                </c:pt>
                <c:pt idx="23">
                  <c:v>5.148611275239906E-2</c:v>
                </c:pt>
                <c:pt idx="24">
                  <c:v>5.1210563478097361E-2</c:v>
                </c:pt>
                <c:pt idx="25">
                  <c:v>5.0925341471332895E-2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0.13204931258341387</c:v>
                </c:pt>
                <c:pt idx="1">
                  <c:v>0.12484215131238895</c:v>
                </c:pt>
                <c:pt idx="2">
                  <c:v>0.12396389885322089</c:v>
                </c:pt>
                <c:pt idx="3">
                  <c:v>0.12314086391367784</c:v>
                </c:pt>
                <c:pt idx="4">
                  <c:v>0.12675565191027516</c:v>
                </c:pt>
                <c:pt idx="5">
                  <c:v>0.12605188034622103</c:v>
                </c:pt>
                <c:pt idx="6">
                  <c:v>0.122694497439694</c:v>
                </c:pt>
                <c:pt idx="7">
                  <c:v>0.12019059471457634</c:v>
                </c:pt>
                <c:pt idx="8">
                  <c:v>0.12486195048870016</c:v>
                </c:pt>
                <c:pt idx="9">
                  <c:v>0.12377875275143506</c:v>
                </c:pt>
                <c:pt idx="10">
                  <c:v>0.11393167891993666</c:v>
                </c:pt>
                <c:pt idx="11">
                  <c:v>0.11480621633665701</c:v>
                </c:pt>
                <c:pt idx="12">
                  <c:v>0.11417772412968</c:v>
                </c:pt>
                <c:pt idx="13">
                  <c:v>0.11329354954616178</c:v>
                </c:pt>
                <c:pt idx="14">
                  <c:v>0.11244698843246675</c:v>
                </c:pt>
                <c:pt idx="15">
                  <c:v>0.11164219663262803</c:v>
                </c:pt>
                <c:pt idx="16">
                  <c:v>0.110865176114098</c:v>
                </c:pt>
                <c:pt idx="17">
                  <c:v>0.11007623587413222</c:v>
                </c:pt>
                <c:pt idx="18">
                  <c:v>0.10928197108476452</c:v>
                </c:pt>
                <c:pt idx="19">
                  <c:v>0.10849197105413949</c:v>
                </c:pt>
                <c:pt idx="20">
                  <c:v>0.10768297782464968</c:v>
                </c:pt>
                <c:pt idx="21">
                  <c:v>0.10689705769815463</c:v>
                </c:pt>
                <c:pt idx="22">
                  <c:v>0.1060941986283834</c:v>
                </c:pt>
                <c:pt idx="23">
                  <c:v>0.10528054811876586</c:v>
                </c:pt>
                <c:pt idx="24">
                  <c:v>0.1044735812574267</c:v>
                </c:pt>
                <c:pt idx="25">
                  <c:v>0.10366501462871569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12.808475846788141</c:v>
                </c:pt>
                <c:pt idx="1">
                  <c:v>24.538580264685351</c:v>
                </c:pt>
                <c:pt idx="2">
                  <c:v>9.8573527635590494</c:v>
                </c:pt>
                <c:pt idx="3">
                  <c:v>0.95293976905848865</c:v>
                </c:pt>
                <c:pt idx="4">
                  <c:v>-2.5598108635842891</c:v>
                </c:pt>
                <c:pt idx="5">
                  <c:v>7.9101637371976281</c:v>
                </c:pt>
                <c:pt idx="6">
                  <c:v>-1.6209049400786029</c:v>
                </c:pt>
                <c:pt idx="7">
                  <c:v>4.7456980938429538</c:v>
                </c:pt>
                <c:pt idx="8">
                  <c:v>6.2585053285308874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1.7006020830581718</c:v>
                </c:pt>
                <c:pt idx="1">
                  <c:v>6.0630759584844611</c:v>
                </c:pt>
                <c:pt idx="2">
                  <c:v>5.8204477602753713</c:v>
                </c:pt>
                <c:pt idx="3">
                  <c:v>0.20959336758805591</c:v>
                </c:pt>
                <c:pt idx="4">
                  <c:v>-4.6148475622985643</c:v>
                </c:pt>
                <c:pt idx="5">
                  <c:v>-1.3800540636110057</c:v>
                </c:pt>
                <c:pt idx="6">
                  <c:v>-0.28005689433809522</c:v>
                </c:pt>
                <c:pt idx="7">
                  <c:v>-4.3964480485718482</c:v>
                </c:pt>
                <c:pt idx="8">
                  <c:v>-7.7583126005859668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-3.6717597484108637</c:v>
                </c:pt>
                <c:pt idx="1">
                  <c:v>15.489601434472945</c:v>
                </c:pt>
                <c:pt idx="2">
                  <c:v>3.4310162660149501</c:v>
                </c:pt>
                <c:pt idx="3">
                  <c:v>1.5975298576363031</c:v>
                </c:pt>
                <c:pt idx="4">
                  <c:v>2.7614730761547079</c:v>
                </c:pt>
                <c:pt idx="5">
                  <c:v>1.4602765084724041</c:v>
                </c:pt>
                <c:pt idx="6">
                  <c:v>0.7912806395884644</c:v>
                </c:pt>
                <c:pt idx="7">
                  <c:v>3.0211240188813804</c:v>
                </c:pt>
                <c:pt idx="8">
                  <c:v>1.2464579471887589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9.4229814278526476</c:v>
                </c:pt>
                <c:pt idx="1">
                  <c:v>21.483543483408198</c:v>
                </c:pt>
                <c:pt idx="2">
                  <c:v>10.572743075167224</c:v>
                </c:pt>
                <c:pt idx="3">
                  <c:v>-5.4905913622048956</c:v>
                </c:pt>
                <c:pt idx="4">
                  <c:v>-0.32661864330215451</c:v>
                </c:pt>
                <c:pt idx="5">
                  <c:v>5.1308013391190457</c:v>
                </c:pt>
                <c:pt idx="6">
                  <c:v>4.7377738304994921E-2</c:v>
                </c:pt>
                <c:pt idx="7">
                  <c:v>1.7263178408384761E-2</c:v>
                </c:pt>
                <c:pt idx="8">
                  <c:v>-2.0005002367526004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5.7512216794417839</c:v>
                </c:pt>
                <c:pt idx="1">
                  <c:v>36.973144917881143</c:v>
                </c:pt>
                <c:pt idx="2">
                  <c:v>14.003759341182175</c:v>
                </c:pt>
                <c:pt idx="3">
                  <c:v>-3.8930615045685926</c:v>
                </c:pt>
                <c:pt idx="4">
                  <c:v>2.4348544328525534</c:v>
                </c:pt>
                <c:pt idx="5">
                  <c:v>6.5910778475914498</c:v>
                </c:pt>
                <c:pt idx="6">
                  <c:v>0.83865837789345932</c:v>
                </c:pt>
                <c:pt idx="7">
                  <c:v>3.0383871972897651</c:v>
                </c:pt>
                <c:pt idx="8">
                  <c:v>-0.75404228956384145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4.6565623040230193</c:v>
                </c:pt>
                <c:pt idx="1">
                  <c:v>14.719922871659008</c:v>
                </c:pt>
                <c:pt idx="2">
                  <c:v>13.374383355800653</c:v>
                </c:pt>
                <c:pt idx="3">
                  <c:v>-7.3457147455495146</c:v>
                </c:pt>
                <c:pt idx="4">
                  <c:v>2.1539859793291569</c:v>
                </c:pt>
                <c:pt idx="5">
                  <c:v>3.5066165794878543</c:v>
                </c:pt>
                <c:pt idx="6">
                  <c:v>-1.0568232426853328</c:v>
                </c:pt>
                <c:pt idx="7">
                  <c:v>1.8333751847297535</c:v>
                </c:pt>
                <c:pt idx="8">
                  <c:v>-2.6654331750649689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1.094659375418864</c:v>
                </c:pt>
                <c:pt idx="1">
                  <c:v>22.253222046222064</c:v>
                </c:pt>
                <c:pt idx="2">
                  <c:v>0.62937598538163542</c:v>
                </c:pt>
                <c:pt idx="3">
                  <c:v>3.4526532409808937</c:v>
                </c:pt>
                <c:pt idx="4">
                  <c:v>0.28086845352337519</c:v>
                </c:pt>
                <c:pt idx="5">
                  <c:v>3.0844612681036185</c:v>
                </c:pt>
                <c:pt idx="6">
                  <c:v>1.8954816205788099</c:v>
                </c:pt>
                <c:pt idx="7">
                  <c:v>1.205012012559969</c:v>
                </c:pt>
                <c:pt idx="8">
                  <c:v>1.9113908855012411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2.2414600302515595</c:v>
                </c:pt>
                <c:pt idx="1">
                  <c:v>0.77059111547150749</c:v>
                </c:pt>
                <c:pt idx="2">
                  <c:v>0.84889293432878077</c:v>
                </c:pt>
                <c:pt idx="3">
                  <c:v>-0.12371763263581892</c:v>
                </c:pt>
                <c:pt idx="4">
                  <c:v>4.8417257846410493</c:v>
                </c:pt>
                <c:pt idx="5">
                  <c:v>1.8001428417634155</c:v>
                </c:pt>
                <c:pt idx="6">
                  <c:v>-0.55854173758237291</c:v>
                </c:pt>
                <c:pt idx="7">
                  <c:v>2.9374711527527584</c:v>
                </c:pt>
                <c:pt idx="8">
                  <c:v>1.9201046889734776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3.022796660055727</c:v>
                </c:pt>
                <c:pt idx="1">
                  <c:v>7.5853281349669004</c:v>
                </c:pt>
                <c:pt idx="2">
                  <c:v>4.7413600391906598</c:v>
                </c:pt>
                <c:pt idx="3">
                  <c:v>-2.8046121276593823</c:v>
                </c:pt>
                <c:pt idx="4">
                  <c:v>1.9422466509713123</c:v>
                </c:pt>
                <c:pt idx="5">
                  <c:v>0.27080712661117445</c:v>
                </c:pt>
                <c:pt idx="6">
                  <c:v>1.3428619657322187</c:v>
                </c:pt>
                <c:pt idx="7">
                  <c:v>1.6063999925297825</c:v>
                </c:pt>
                <c:pt idx="8">
                  <c:v>-5.907241330193969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0.48696498913449915</c:v>
                </c:pt>
                <c:pt idx="1">
                  <c:v>28.617225667442767</c:v>
                </c:pt>
                <c:pt idx="2">
                  <c:v>8.413506367662805</c:v>
                </c:pt>
                <c:pt idx="3">
                  <c:v>-0.96473174427343622</c:v>
                </c:pt>
                <c:pt idx="4">
                  <c:v>-4.3491180027598304</c:v>
                </c:pt>
                <c:pt idx="5">
                  <c:v>4.5201278792167834</c:v>
                </c:pt>
                <c:pt idx="6">
                  <c:v>5.43381497436215E-2</c:v>
                </c:pt>
                <c:pt idx="7">
                  <c:v>-1.5054839479928397</c:v>
                </c:pt>
                <c:pt idx="8">
                  <c:v>3.2330943516568276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0.28493879021239632</c:v>
                </c:pt>
                <c:pt idx="1">
                  <c:v>1.3109710535100669</c:v>
                </c:pt>
                <c:pt idx="2">
                  <c:v>0.3313559152519101</c:v>
                </c:pt>
                <c:pt idx="3">
                  <c:v>-0.61383476192891751</c:v>
                </c:pt>
                <c:pt idx="4">
                  <c:v>0.81819307384213547</c:v>
                </c:pt>
                <c:pt idx="5">
                  <c:v>1.3702667039807466</c:v>
                </c:pt>
                <c:pt idx="6">
                  <c:v>-0.50836428092144359</c:v>
                </c:pt>
                <c:pt idx="7">
                  <c:v>0.71461089429207125</c:v>
                </c:pt>
                <c:pt idx="8">
                  <c:v>0.41204198454016716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2.7576649779770843</c:v>
                </c:pt>
                <c:pt idx="1">
                  <c:v>3.5338522676254414</c:v>
                </c:pt>
                <c:pt idx="2">
                  <c:v>4.4119578073124099</c:v>
                </c:pt>
                <c:pt idx="3">
                  <c:v>-2.3793811841436892</c:v>
                </c:pt>
                <c:pt idx="4">
                  <c:v>0.79319969963458536</c:v>
                </c:pt>
                <c:pt idx="5">
                  <c:v>-1.1625898943423287</c:v>
                </c:pt>
                <c:pt idx="6">
                  <c:v>0.32625384858957673</c:v>
                </c:pt>
                <c:pt idx="7">
                  <c:v>0.86650048130989243</c:v>
                </c:pt>
                <c:pt idx="8">
                  <c:v>-4.5971170425846672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1.6139585358335395</c:v>
                </c:pt>
                <c:pt idx="1">
                  <c:v>9.8750995505235366</c:v>
                </c:pt>
                <c:pt idx="2">
                  <c:v>8.6310696332363115</c:v>
                </c:pt>
                <c:pt idx="3">
                  <c:v>-4.3524987994768907</c:v>
                </c:pt>
                <c:pt idx="4">
                  <c:v>0.54259320585242232</c:v>
                </c:pt>
                <c:pt idx="5">
                  <c:v>3.2989397698493619</c:v>
                </c:pt>
                <c:pt idx="6">
                  <c:v>-0.87471281035345072</c:v>
                </c:pt>
                <c:pt idx="7">
                  <c:v>0.25226380912779955</c:v>
                </c:pt>
                <c:pt idx="8">
                  <c:v>1.5196418829795491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1.956521240039157</c:v>
                </c:pt>
                <c:pt idx="1">
                  <c:v>-0.54037993803856388</c:v>
                </c:pt>
                <c:pt idx="2">
                  <c:v>0.51753701907687333</c:v>
                </c:pt>
                <c:pt idx="3">
                  <c:v>0.49011712929309814</c:v>
                </c:pt>
                <c:pt idx="4">
                  <c:v>4.0235327107989178</c:v>
                </c:pt>
                <c:pt idx="5">
                  <c:v>0.42987613778267064</c:v>
                </c:pt>
                <c:pt idx="6">
                  <c:v>-5.0177456660928765E-2</c:v>
                </c:pt>
                <c:pt idx="7">
                  <c:v>2.222860258460698</c:v>
                </c:pt>
                <c:pt idx="8">
                  <c:v>1.5080627044333097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0.26513168207864179</c:v>
                </c:pt>
                <c:pt idx="1">
                  <c:v>4.0514758673414626</c:v>
                </c:pt>
                <c:pt idx="2">
                  <c:v>0.32940223187825168</c:v>
                </c:pt>
                <c:pt idx="3">
                  <c:v>-0.42523094351567403</c:v>
                </c:pt>
                <c:pt idx="4">
                  <c:v>1.1490469513367261</c:v>
                </c:pt>
                <c:pt idx="5">
                  <c:v>1.4333970209535116</c:v>
                </c:pt>
                <c:pt idx="6">
                  <c:v>1.0166081171426509</c:v>
                </c:pt>
                <c:pt idx="7">
                  <c:v>0.73989951121988629</c:v>
                </c:pt>
                <c:pt idx="8">
                  <c:v>-1.3101242876092982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-1.1269935466989764</c:v>
                </c:pt>
                <c:pt idx="1">
                  <c:v>18.742126116919181</c:v>
                </c:pt>
                <c:pt idx="2">
                  <c:v>-0.21756326557345318</c:v>
                </c:pt>
                <c:pt idx="3">
                  <c:v>3.3877670552034616</c:v>
                </c:pt>
                <c:pt idx="4">
                  <c:v>-4.8917112086122607</c:v>
                </c:pt>
                <c:pt idx="5">
                  <c:v>1.2211881093674171</c:v>
                </c:pt>
                <c:pt idx="6">
                  <c:v>0.92905096009706867</c:v>
                </c:pt>
                <c:pt idx="7">
                  <c:v>-1.7577477571206295</c:v>
                </c:pt>
                <c:pt idx="8">
                  <c:v>1.7134524686772679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36.392329634469448</c:v>
                </c:pt>
                <c:pt idx="1">
                  <c:v>39.126217163219685</c:v>
                </c:pt>
                <c:pt idx="2">
                  <c:v>36.686841118273222</c:v>
                </c:pt>
                <c:pt idx="3">
                  <c:v>33.394861024403298</c:v>
                </c:pt>
                <c:pt idx="4">
                  <c:v>36.499469839923108</c:v>
                </c:pt>
                <c:pt idx="5">
                  <c:v>35.979578913293615</c:v>
                </c:pt>
                <c:pt idx="6">
                  <c:v>34.334449729823547</c:v>
                </c:pt>
                <c:pt idx="7">
                  <c:v>31.162095064935343</c:v>
                </c:pt>
                <c:pt idx="8">
                  <c:v>35.382074475046132</c:v>
                </c:pt>
                <c:pt idx="9">
                  <c:v>37.072542800358704</c:v>
                </c:pt>
                <c:pt idx="10">
                  <c:v>26.805811984263858</c:v>
                </c:pt>
                <c:pt idx="11">
                  <c:v>24.409640231247671</c:v>
                </c:pt>
                <c:pt idx="12">
                  <c:v>26.059283788648948</c:v>
                </c:pt>
                <c:pt idx="13">
                  <c:v>24.608590349773362</c:v>
                </c:pt>
                <c:pt idx="14">
                  <c:v>23.126435556327657</c:v>
                </c:pt>
                <c:pt idx="15">
                  <c:v>22.341425543118909</c:v>
                </c:pt>
                <c:pt idx="16">
                  <c:v>21.601434917124802</c:v>
                </c:pt>
                <c:pt idx="17">
                  <c:v>20.857281356646098</c:v>
                </c:pt>
                <c:pt idx="18">
                  <c:v>20.108305122235372</c:v>
                </c:pt>
                <c:pt idx="19">
                  <c:v>19.367222745798248</c:v>
                </c:pt>
                <c:pt idx="20">
                  <c:v>18.645111398779239</c:v>
                </c:pt>
                <c:pt idx="21">
                  <c:v>17.925649166039992</c:v>
                </c:pt>
                <c:pt idx="22">
                  <c:v>17.214468486846378</c:v>
                </c:pt>
                <c:pt idx="23">
                  <c:v>16.510806103136449</c:v>
                </c:pt>
                <c:pt idx="24">
                  <c:v>15.850326185554819</c:v>
                </c:pt>
                <c:pt idx="25">
                  <c:v>15.713031844918655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108.59364669896669</c:v>
                </c:pt>
                <c:pt idx="1">
                  <c:v>102.90940622336444</c:v>
                </c:pt>
                <c:pt idx="2">
                  <c:v>101.31181556873747</c:v>
                </c:pt>
                <c:pt idx="3">
                  <c:v>96.883399227181712</c:v>
                </c:pt>
                <c:pt idx="4">
                  <c:v>100.07892011003239</c:v>
                </c:pt>
                <c:pt idx="5">
                  <c:v>106.90011953877494</c:v>
                </c:pt>
                <c:pt idx="6">
                  <c:v>104.00945018654981</c:v>
                </c:pt>
                <c:pt idx="7">
                  <c:v>107.54536931462739</c:v>
                </c:pt>
                <c:pt idx="8">
                  <c:v>107.65292330714749</c:v>
                </c:pt>
                <c:pt idx="9">
                  <c:v>111.37093820867175</c:v>
                </c:pt>
                <c:pt idx="10">
                  <c:v>98.848369478172501</c:v>
                </c:pt>
                <c:pt idx="11">
                  <c:v>92.383475420003549</c:v>
                </c:pt>
                <c:pt idx="12">
                  <c:v>97.64087071651177</c:v>
                </c:pt>
                <c:pt idx="13">
                  <c:v>96.110418806665606</c:v>
                </c:pt>
                <c:pt idx="14">
                  <c:v>94.573024031265234</c:v>
                </c:pt>
                <c:pt idx="15">
                  <c:v>92.538669412313894</c:v>
                </c:pt>
                <c:pt idx="16">
                  <c:v>90.379554941703859</c:v>
                </c:pt>
                <c:pt idx="17">
                  <c:v>88.147336717439032</c:v>
                </c:pt>
                <c:pt idx="18">
                  <c:v>85.842818587790461</c:v>
                </c:pt>
                <c:pt idx="19">
                  <c:v>83.491463609766981</c:v>
                </c:pt>
                <c:pt idx="20">
                  <c:v>81.114037006288896</c:v>
                </c:pt>
                <c:pt idx="21">
                  <c:v>78.665372507254489</c:v>
                </c:pt>
                <c:pt idx="22">
                  <c:v>76.158938291690816</c:v>
                </c:pt>
                <c:pt idx="23">
                  <c:v>73.593662638982579</c:v>
                </c:pt>
                <c:pt idx="24">
                  <c:v>70.976667985620097</c:v>
                </c:pt>
                <c:pt idx="25">
                  <c:v>68.24612963323024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132.96305607011328</c:v>
                </c:pt>
                <c:pt idx="1">
                  <c:v>145.31970541240767</c:v>
                </c:pt>
                <c:pt idx="2">
                  <c:v>137.25790049201331</c:v>
                </c:pt>
                <c:pt idx="3">
                  <c:v>147.16448508834875</c:v>
                </c:pt>
                <c:pt idx="4">
                  <c:v>144.33358743303424</c:v>
                </c:pt>
                <c:pt idx="5">
                  <c:v>145.18198177137077</c:v>
                </c:pt>
                <c:pt idx="6">
                  <c:v>141.12130932812536</c:v>
                </c:pt>
                <c:pt idx="7">
                  <c:v>153.8624843718753</c:v>
                </c:pt>
                <c:pt idx="8">
                  <c:v>155.23691873039931</c:v>
                </c:pt>
                <c:pt idx="9">
                  <c:v>150.86391342153013</c:v>
                </c:pt>
                <c:pt idx="10">
                  <c:v>147.76591416562994</c:v>
                </c:pt>
                <c:pt idx="11">
                  <c:v>147.18590940463952</c:v>
                </c:pt>
                <c:pt idx="12">
                  <c:v>146.7294834757563</c:v>
                </c:pt>
                <c:pt idx="13">
                  <c:v>146.02992720854704</c:v>
                </c:pt>
                <c:pt idx="14">
                  <c:v>145.40169230764866</c:v>
                </c:pt>
                <c:pt idx="15">
                  <c:v>144.10382980787031</c:v>
                </c:pt>
                <c:pt idx="16">
                  <c:v>142.6823326773133</c:v>
                </c:pt>
                <c:pt idx="17">
                  <c:v>141.164422784354</c:v>
                </c:pt>
                <c:pt idx="18">
                  <c:v>139.62028177243823</c:v>
                </c:pt>
                <c:pt idx="19">
                  <c:v>138.02179028468154</c:v>
                </c:pt>
                <c:pt idx="20">
                  <c:v>136.42841416145527</c:v>
                </c:pt>
                <c:pt idx="21">
                  <c:v>134.80405052073934</c:v>
                </c:pt>
                <c:pt idx="22">
                  <c:v>133.15847959927598</c:v>
                </c:pt>
                <c:pt idx="23">
                  <c:v>131.48208682589157</c:v>
                </c:pt>
                <c:pt idx="24">
                  <c:v>129.75857309849414</c:v>
                </c:pt>
                <c:pt idx="25">
                  <c:v>127.90571518959923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117.72438129480203</c:v>
                </c:pt>
                <c:pt idx="1">
                  <c:v>118.97744769397214</c:v>
                </c:pt>
                <c:pt idx="2">
                  <c:v>120.50846431382361</c:v>
                </c:pt>
                <c:pt idx="3">
                  <c:v>124.28343617919866</c:v>
                </c:pt>
                <c:pt idx="4">
                  <c:v>131.8558398591486</c:v>
                </c:pt>
                <c:pt idx="5">
                  <c:v>134.09108563885027</c:v>
                </c:pt>
                <c:pt idx="6">
                  <c:v>134.14242979326303</c:v>
                </c:pt>
                <c:pt idx="7">
                  <c:v>138.32928356529331</c:v>
                </c:pt>
                <c:pt idx="8">
                  <c:v>138.89074776761768</c:v>
                </c:pt>
                <c:pt idx="9">
                  <c:v>140.70788835520281</c:v>
                </c:pt>
                <c:pt idx="10">
                  <c:v>135.83606113517973</c:v>
                </c:pt>
                <c:pt idx="11">
                  <c:v>146.86373352277127</c:v>
                </c:pt>
                <c:pt idx="12">
                  <c:v>142.81543913287385</c:v>
                </c:pt>
                <c:pt idx="13">
                  <c:v>144.00991833831731</c:v>
                </c:pt>
                <c:pt idx="14">
                  <c:v>145.30528974263228</c:v>
                </c:pt>
                <c:pt idx="15">
                  <c:v>145.96645210427587</c:v>
                </c:pt>
                <c:pt idx="16">
                  <c:v>146.54268996598077</c:v>
                </c:pt>
                <c:pt idx="17">
                  <c:v>147.08856964457971</c:v>
                </c:pt>
                <c:pt idx="18">
                  <c:v>147.69515305277906</c:v>
                </c:pt>
                <c:pt idx="19">
                  <c:v>148.31210163110231</c:v>
                </c:pt>
                <c:pt idx="20">
                  <c:v>149.00141009426679</c:v>
                </c:pt>
                <c:pt idx="21">
                  <c:v>149.71167390837101</c:v>
                </c:pt>
                <c:pt idx="22">
                  <c:v>150.4453142727302</c:v>
                </c:pt>
                <c:pt idx="23">
                  <c:v>151.21907723641374</c:v>
                </c:pt>
                <c:pt idx="24">
                  <c:v>152.02040852875371</c:v>
                </c:pt>
                <c:pt idx="25">
                  <c:v>152.74154907986957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28.954205583817831</c:v>
                </c:pt>
                <c:pt idx="1">
                  <c:v>26.687864801356277</c:v>
                </c:pt>
                <c:pt idx="2">
                  <c:v>32.662110324586031</c:v>
                </c:pt>
                <c:pt idx="3">
                  <c:v>33.227141462394954</c:v>
                </c:pt>
                <c:pt idx="4">
                  <c:v>33.676075353293555</c:v>
                </c:pt>
                <c:pt idx="5">
                  <c:v>33.47598914149583</c:v>
                </c:pt>
                <c:pt idx="6">
                  <c:v>34.515353332035268</c:v>
                </c:pt>
                <c:pt idx="7">
                  <c:v>36.068077529665153</c:v>
                </c:pt>
                <c:pt idx="8">
                  <c:v>35.547822948743857</c:v>
                </c:pt>
                <c:pt idx="9">
                  <c:v>37.22465062439553</c:v>
                </c:pt>
                <c:pt idx="10">
                  <c:v>42.247614606715644</c:v>
                </c:pt>
                <c:pt idx="11">
                  <c:v>41.856644599525644</c:v>
                </c:pt>
                <c:pt idx="12">
                  <c:v>40.639466521540328</c:v>
                </c:pt>
                <c:pt idx="13">
                  <c:v>41.531214812726873</c:v>
                </c:pt>
                <c:pt idx="14">
                  <c:v>42.440918571950085</c:v>
                </c:pt>
                <c:pt idx="15">
                  <c:v>43.134711011751726</c:v>
                </c:pt>
                <c:pt idx="16">
                  <c:v>43.834656338021041</c:v>
                </c:pt>
                <c:pt idx="17">
                  <c:v>44.556991060020472</c:v>
                </c:pt>
                <c:pt idx="18" formatCode="General">
                  <c:v>45.306021846827669</c:v>
                </c:pt>
                <c:pt idx="19" formatCode="General">
                  <c:v>46.08071733555191</c:v>
                </c:pt>
                <c:pt idx="20" formatCode="General">
                  <c:v>46.903616521873367</c:v>
                </c:pt>
                <c:pt idx="21" formatCode="General">
                  <c:v>47.744083478252506</c:v>
                </c:pt>
                <c:pt idx="22">
                  <c:v>48.618667272693862</c:v>
                </c:pt>
                <c:pt idx="23">
                  <c:v>49.517733459658686</c:v>
                </c:pt>
                <c:pt idx="24">
                  <c:v>50.461225461125387</c:v>
                </c:pt>
                <c:pt idx="25">
                  <c:v>51.39554031937697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31.519787615060107</c:v>
                </c:pt>
                <c:pt idx="1">
                  <c:v>28.197612681873046</c:v>
                </c:pt>
                <c:pt idx="2">
                  <c:v>32.301977280135887</c:v>
                </c:pt>
                <c:pt idx="3">
                  <c:v>33.54153169640685</c:v>
                </c:pt>
                <c:pt idx="4">
                  <c:v>33.740689092085042</c:v>
                </c:pt>
                <c:pt idx="5">
                  <c:v>32.266946914692618</c:v>
                </c:pt>
                <c:pt idx="6">
                  <c:v>33.109262335681798</c:v>
                </c:pt>
                <c:pt idx="7">
                  <c:v>33.981347618148099</c:v>
                </c:pt>
                <c:pt idx="8">
                  <c:v>34.034953814335594</c:v>
                </c:pt>
                <c:pt idx="9">
                  <c:v>35.015548944210749</c:v>
                </c:pt>
                <c:pt idx="10">
                  <c:v>39.958759620599515</c:v>
                </c:pt>
                <c:pt idx="11">
                  <c:v>38.404249514052815</c:v>
                </c:pt>
                <c:pt idx="12">
                  <c:v>37.504589260377578</c:v>
                </c:pt>
                <c:pt idx="13">
                  <c:v>38.188116493544861</c:v>
                </c:pt>
                <c:pt idx="14">
                  <c:v>38.93909075692283</c:v>
                </c:pt>
                <c:pt idx="15">
                  <c:v>39.528901291338698</c:v>
                </c:pt>
                <c:pt idx="16">
                  <c:v>40.112762362746778</c:v>
                </c:pt>
                <c:pt idx="17">
                  <c:v>40.724210793278893</c:v>
                </c:pt>
                <c:pt idx="18" formatCode="General">
                  <c:v>41.385695289426799</c:v>
                </c:pt>
                <c:pt idx="19" formatCode="General">
                  <c:v>42.067525058087391</c:v>
                </c:pt>
                <c:pt idx="20" formatCode="General">
                  <c:v>42.793438727020259</c:v>
                </c:pt>
                <c:pt idx="21" formatCode="General">
                  <c:v>43.563208351825196</c:v>
                </c:pt>
                <c:pt idx="22">
                  <c:v>44.353031366335145</c:v>
                </c:pt>
                <c:pt idx="23">
                  <c:v>45.17118263658363</c:v>
                </c:pt>
                <c:pt idx="24">
                  <c:v>46.011805461593077</c:v>
                </c:pt>
                <c:pt idx="25">
                  <c:v>46.833130441769235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90.987528570372376</c:v>
                </c:pt>
                <c:pt idx="1">
                  <c:v>88.098210557089857</c:v>
                </c:pt>
                <c:pt idx="2">
                  <c:v>107.48849420273167</c:v>
                </c:pt>
                <c:pt idx="3">
                  <c:v>114.91316876436568</c:v>
                </c:pt>
                <c:pt idx="4">
                  <c:v>119.87551222949961</c:v>
                </c:pt>
                <c:pt idx="5">
                  <c:v>120.61443237205403</c:v>
                </c:pt>
                <c:pt idx="6">
                  <c:v>122.3731876973463</c:v>
                </c:pt>
                <c:pt idx="7">
                  <c:v>131.43112936119653</c:v>
                </c:pt>
                <c:pt idx="8">
                  <c:v>129.580186186324</c:v>
                </c:pt>
                <c:pt idx="9">
                  <c:v>138.7601572898451</c:v>
                </c:pt>
                <c:pt idx="10">
                  <c:v>155.23960531952599</c:v>
                </c:pt>
                <c:pt idx="11">
                  <c:v>154.20941990112598</c:v>
                </c:pt>
                <c:pt idx="12">
                  <c:v>151.45462492910175</c:v>
                </c:pt>
                <c:pt idx="13">
                  <c:v>154.94875786567223</c:v>
                </c:pt>
                <c:pt idx="14">
                  <c:v>158.60905507426818</c:v>
                </c:pt>
                <c:pt idx="15">
                  <c:v>161.72249981379812</c:v>
                </c:pt>
                <c:pt idx="16">
                  <c:v>164.73078935717447</c:v>
                </c:pt>
                <c:pt idx="17">
                  <c:v>167.63619052012933</c:v>
                </c:pt>
                <c:pt idx="18" formatCode="General">
                  <c:v>170.58185830666326</c:v>
                </c:pt>
                <c:pt idx="19" formatCode="General">
                  <c:v>173.56757073486614</c:v>
                </c:pt>
                <c:pt idx="20" formatCode="General">
                  <c:v>176.62953174533791</c:v>
                </c:pt>
                <c:pt idx="21" formatCode="General">
                  <c:v>179.71409383254706</c:v>
                </c:pt>
                <c:pt idx="22" formatCode="General">
                  <c:v>182.85990578013661</c:v>
                </c:pt>
                <c:pt idx="23" formatCode="General">
                  <c:v>186.08051876429315</c:v>
                </c:pt>
                <c:pt idx="24" formatCode="General">
                  <c:v>189.33055079438051</c:v>
                </c:pt>
                <c:pt idx="25" formatCode="General">
                  <c:v>192.5659535588288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43.702130993500546</c:v>
                </c:pt>
                <c:pt idx="1">
                  <c:v>35.771665593206869</c:v>
                </c:pt>
                <c:pt idx="2">
                  <c:v>42.219431181588739</c:v>
                </c:pt>
                <c:pt idx="3">
                  <c:v>41.283608666379884</c:v>
                </c:pt>
                <c:pt idx="4">
                  <c:v>51.373960801828311</c:v>
                </c:pt>
                <c:pt idx="5">
                  <c:v>54.409557495255584</c:v>
                </c:pt>
                <c:pt idx="6">
                  <c:v>64.973018830551752</c:v>
                </c:pt>
                <c:pt idx="7">
                  <c:v>68.976242132097084</c:v>
                </c:pt>
                <c:pt idx="8">
                  <c:v>71.024810074751002</c:v>
                </c:pt>
                <c:pt idx="9">
                  <c:v>72.420044104242209</c:v>
                </c:pt>
                <c:pt idx="10">
                  <c:v>72.264784815646834</c:v>
                </c:pt>
                <c:pt idx="11">
                  <c:v>76.527555269328545</c:v>
                </c:pt>
                <c:pt idx="12">
                  <c:v>82.339011415985965</c:v>
                </c:pt>
                <c:pt idx="13">
                  <c:v>85.963247492883795</c:v>
                </c:pt>
                <c:pt idx="14">
                  <c:v>89.625211628465678</c:v>
                </c:pt>
                <c:pt idx="15">
                  <c:v>92.857384209977056</c:v>
                </c:pt>
                <c:pt idx="16">
                  <c:v>95.980040338083484</c:v>
                </c:pt>
                <c:pt idx="17">
                  <c:v>99.006063765960349</c:v>
                </c:pt>
                <c:pt idx="18" formatCode="General">
                  <c:v>101.99341151731394</c:v>
                </c:pt>
                <c:pt idx="19" formatCode="General">
                  <c:v>104.93403492296542</c:v>
                </c:pt>
                <c:pt idx="20" formatCode="General">
                  <c:v>107.85851595374972</c:v>
                </c:pt>
                <c:pt idx="21" formatCode="General">
                  <c:v>110.7314658710313</c:v>
                </c:pt>
                <c:pt idx="22" formatCode="General">
                  <c:v>113.5630622960612</c:v>
                </c:pt>
                <c:pt idx="23" formatCode="General">
                  <c:v>116.3560390301372</c:v>
                </c:pt>
                <c:pt idx="24" formatCode="General">
                  <c:v>119.08788177863507</c:v>
                </c:pt>
                <c:pt idx="25" formatCode="General">
                  <c:v>121.70368501452093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6.401933538897028</c:v>
                </c:pt>
                <c:pt idx="1">
                  <c:v>5.3428698735108275</c:v>
                </c:pt>
                <c:pt idx="2">
                  <c:v>6.1919655181096065</c:v>
                </c:pt>
                <c:pt idx="3">
                  <c:v>6.1723678913206488</c:v>
                </c:pt>
                <c:pt idx="4">
                  <c:v>7.8829452811558252</c:v>
                </c:pt>
                <c:pt idx="5">
                  <c:v>8.4303082142129284</c:v>
                </c:pt>
                <c:pt idx="6">
                  <c:v>9.7045387666232408</c:v>
                </c:pt>
                <c:pt idx="7">
                  <c:v>10.277971042162484</c:v>
                </c:pt>
                <c:pt idx="8">
                  <c:v>10.599562695634836</c:v>
                </c:pt>
                <c:pt idx="9">
                  <c:v>10.805316251542576</c:v>
                </c:pt>
                <c:pt idx="10">
                  <c:v>10.638078874266434</c:v>
                </c:pt>
                <c:pt idx="11">
                  <c:v>11.144372137304964</c:v>
                </c:pt>
                <c:pt idx="12">
                  <c:v>12.077230759203044</c:v>
                </c:pt>
                <c:pt idx="13">
                  <c:v>12.581808631867847</c:v>
                </c:pt>
                <c:pt idx="14">
                  <c:v>13.087282330519338</c:v>
                </c:pt>
                <c:pt idx="15">
                  <c:v>13.538126805554956</c:v>
                </c:pt>
                <c:pt idx="16">
                  <c:v>13.973739101850711</c:v>
                </c:pt>
                <c:pt idx="17">
                  <c:v>14.393933357591774</c:v>
                </c:pt>
                <c:pt idx="18" formatCode="General">
                  <c:v>14.808454504525395</c:v>
                </c:pt>
                <c:pt idx="19" formatCode="General">
                  <c:v>15.211573677179215</c:v>
                </c:pt>
                <c:pt idx="20" formatCode="General">
                  <c:v>15.610924391227803</c:v>
                </c:pt>
                <c:pt idx="21" formatCode="General">
                  <c:v>16.001402363939437</c:v>
                </c:pt>
                <c:pt idx="22" formatCode="General">
                  <c:v>16.386132634229622</c:v>
                </c:pt>
                <c:pt idx="23" formatCode="General">
                  <c:v>16.760893304903608</c:v>
                </c:pt>
                <c:pt idx="24" formatCode="General">
                  <c:v>17.131560705842986</c:v>
                </c:pt>
                <c:pt idx="25" formatCode="General">
                  <c:v>17.484264917886293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36.392329634469448</c:v>
                </c:pt>
                <c:pt idx="1">
                  <c:v>39.126217163219685</c:v>
                </c:pt>
                <c:pt idx="2">
                  <c:v>36.686841118273222</c:v>
                </c:pt>
                <c:pt idx="3">
                  <c:v>33.394861024403298</c:v>
                </c:pt>
                <c:pt idx="4">
                  <c:v>36.499469839923108</c:v>
                </c:pt>
                <c:pt idx="5">
                  <c:v>35.979578913293615</c:v>
                </c:pt>
                <c:pt idx="6">
                  <c:v>34.334449729823547</c:v>
                </c:pt>
                <c:pt idx="7">
                  <c:v>31.162095064935343</c:v>
                </c:pt>
                <c:pt idx="8">
                  <c:v>35.382074475046132</c:v>
                </c:pt>
                <c:pt idx="9">
                  <c:v>37.072542800358704</c:v>
                </c:pt>
                <c:pt idx="10">
                  <c:v>26.805811984263858</c:v>
                </c:pt>
                <c:pt idx="11">
                  <c:v>24.409640231247671</c:v>
                </c:pt>
                <c:pt idx="12">
                  <c:v>26.059283788648948</c:v>
                </c:pt>
                <c:pt idx="13">
                  <c:v>24.608590349773362</c:v>
                </c:pt>
                <c:pt idx="14">
                  <c:v>23.126435556327657</c:v>
                </c:pt>
                <c:pt idx="15">
                  <c:v>22.341425543118909</c:v>
                </c:pt>
                <c:pt idx="16">
                  <c:v>21.601434917124802</c:v>
                </c:pt>
                <c:pt idx="17">
                  <c:v>20.857281356646098</c:v>
                </c:pt>
                <c:pt idx="18">
                  <c:v>20.108305122235372</c:v>
                </c:pt>
                <c:pt idx="19">
                  <c:v>19.367222745798248</c:v>
                </c:pt>
                <c:pt idx="20">
                  <c:v>18.645111398779239</c:v>
                </c:pt>
                <c:pt idx="21">
                  <c:v>17.925649166039992</c:v>
                </c:pt>
                <c:pt idx="22">
                  <c:v>17.214468486846378</c:v>
                </c:pt>
                <c:pt idx="23">
                  <c:v>16.510806103136449</c:v>
                </c:pt>
                <c:pt idx="24">
                  <c:v>15.850326185554819</c:v>
                </c:pt>
                <c:pt idx="25">
                  <c:v>15.713031844918655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108.59364669896669</c:v>
                </c:pt>
                <c:pt idx="1">
                  <c:v>102.90940622336444</c:v>
                </c:pt>
                <c:pt idx="2">
                  <c:v>101.31181556873747</c:v>
                </c:pt>
                <c:pt idx="3">
                  <c:v>96.883399227181712</c:v>
                </c:pt>
                <c:pt idx="4">
                  <c:v>100.07892011003239</c:v>
                </c:pt>
                <c:pt idx="5">
                  <c:v>106.90011953877494</c:v>
                </c:pt>
                <c:pt idx="6">
                  <c:v>104.00945018654981</c:v>
                </c:pt>
                <c:pt idx="7">
                  <c:v>107.54536931462739</c:v>
                </c:pt>
                <c:pt idx="8">
                  <c:v>107.65292330714749</c:v>
                </c:pt>
                <c:pt idx="9">
                  <c:v>111.37093820867175</c:v>
                </c:pt>
                <c:pt idx="10">
                  <c:v>98.848369478172501</c:v>
                </c:pt>
                <c:pt idx="11">
                  <c:v>92.383475420003549</c:v>
                </c:pt>
                <c:pt idx="12">
                  <c:v>97.64087071651177</c:v>
                </c:pt>
                <c:pt idx="13">
                  <c:v>96.110418806665606</c:v>
                </c:pt>
                <c:pt idx="14">
                  <c:v>94.573024031265234</c:v>
                </c:pt>
                <c:pt idx="15">
                  <c:v>92.538669412313894</c:v>
                </c:pt>
                <c:pt idx="16">
                  <c:v>90.379554941703859</c:v>
                </c:pt>
                <c:pt idx="17">
                  <c:v>88.147336717439032</c:v>
                </c:pt>
                <c:pt idx="18">
                  <c:v>85.842818587790461</c:v>
                </c:pt>
                <c:pt idx="19">
                  <c:v>83.491463609766981</c:v>
                </c:pt>
                <c:pt idx="20">
                  <c:v>81.114037006288896</c:v>
                </c:pt>
                <c:pt idx="21">
                  <c:v>78.665372507254489</c:v>
                </c:pt>
                <c:pt idx="22">
                  <c:v>76.158938291690816</c:v>
                </c:pt>
                <c:pt idx="23">
                  <c:v>73.593662638982579</c:v>
                </c:pt>
                <c:pt idx="24">
                  <c:v>70.976667985620097</c:v>
                </c:pt>
                <c:pt idx="25">
                  <c:v>68.24612963323024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132.96305607011328</c:v>
                </c:pt>
                <c:pt idx="1">
                  <c:v>145.31970541240767</c:v>
                </c:pt>
                <c:pt idx="2">
                  <c:v>137.25790049201331</c:v>
                </c:pt>
                <c:pt idx="3">
                  <c:v>147.16448508834875</c:v>
                </c:pt>
                <c:pt idx="4">
                  <c:v>144.33358743303424</c:v>
                </c:pt>
                <c:pt idx="5">
                  <c:v>145.18198177137077</c:v>
                </c:pt>
                <c:pt idx="6">
                  <c:v>141.12130932812536</c:v>
                </c:pt>
                <c:pt idx="7">
                  <c:v>153.8624843718753</c:v>
                </c:pt>
                <c:pt idx="8">
                  <c:v>155.23691873039931</c:v>
                </c:pt>
                <c:pt idx="9">
                  <c:v>150.86391342153013</c:v>
                </c:pt>
                <c:pt idx="10">
                  <c:v>147.76591416562994</c:v>
                </c:pt>
                <c:pt idx="11">
                  <c:v>147.18590940463952</c:v>
                </c:pt>
                <c:pt idx="12">
                  <c:v>146.7294834757563</c:v>
                </c:pt>
                <c:pt idx="13">
                  <c:v>146.02992720854704</c:v>
                </c:pt>
                <c:pt idx="14">
                  <c:v>145.40169230764866</c:v>
                </c:pt>
                <c:pt idx="15">
                  <c:v>144.10382980787031</c:v>
                </c:pt>
                <c:pt idx="16">
                  <c:v>142.6823326773133</c:v>
                </c:pt>
                <c:pt idx="17">
                  <c:v>141.164422784354</c:v>
                </c:pt>
                <c:pt idx="18">
                  <c:v>139.62028177243823</c:v>
                </c:pt>
                <c:pt idx="19">
                  <c:v>138.02179028468154</c:v>
                </c:pt>
                <c:pt idx="20">
                  <c:v>136.42841416145527</c:v>
                </c:pt>
                <c:pt idx="21">
                  <c:v>134.80405052073934</c:v>
                </c:pt>
                <c:pt idx="22">
                  <c:v>133.15847959927598</c:v>
                </c:pt>
                <c:pt idx="23">
                  <c:v>131.48208682589157</c:v>
                </c:pt>
                <c:pt idx="24">
                  <c:v>129.75857309849414</c:v>
                </c:pt>
                <c:pt idx="25">
                  <c:v>127.90571518959923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117.72438129480203</c:v>
                </c:pt>
                <c:pt idx="1">
                  <c:v>118.97744769397214</c:v>
                </c:pt>
                <c:pt idx="2">
                  <c:v>120.50846431382361</c:v>
                </c:pt>
                <c:pt idx="3">
                  <c:v>124.28343617919866</c:v>
                </c:pt>
                <c:pt idx="4">
                  <c:v>131.8558398591486</c:v>
                </c:pt>
                <c:pt idx="5">
                  <c:v>134.09108563885027</c:v>
                </c:pt>
                <c:pt idx="6">
                  <c:v>134.14242979326303</c:v>
                </c:pt>
                <c:pt idx="7">
                  <c:v>138.32928356529331</c:v>
                </c:pt>
                <c:pt idx="8">
                  <c:v>138.89074776761768</c:v>
                </c:pt>
                <c:pt idx="9">
                  <c:v>140.70788835520281</c:v>
                </c:pt>
                <c:pt idx="10">
                  <c:v>135.83606113517973</c:v>
                </c:pt>
                <c:pt idx="11">
                  <c:v>146.86373352277127</c:v>
                </c:pt>
                <c:pt idx="12">
                  <c:v>142.81543913287385</c:v>
                </c:pt>
                <c:pt idx="13">
                  <c:v>144.00991833831731</c:v>
                </c:pt>
                <c:pt idx="14">
                  <c:v>145.30528974263228</c:v>
                </c:pt>
                <c:pt idx="15">
                  <c:v>145.96645210427587</c:v>
                </c:pt>
                <c:pt idx="16">
                  <c:v>146.54268996598077</c:v>
                </c:pt>
                <c:pt idx="17">
                  <c:v>147.08856964457971</c:v>
                </c:pt>
                <c:pt idx="18">
                  <c:v>147.69515305277906</c:v>
                </c:pt>
                <c:pt idx="19">
                  <c:v>148.31210163110231</c:v>
                </c:pt>
                <c:pt idx="20">
                  <c:v>149.00141009426679</c:v>
                </c:pt>
                <c:pt idx="21">
                  <c:v>149.71167390837101</c:v>
                </c:pt>
                <c:pt idx="22">
                  <c:v>150.4453142727302</c:v>
                </c:pt>
                <c:pt idx="23">
                  <c:v>151.21907723641374</c:v>
                </c:pt>
                <c:pt idx="24">
                  <c:v>152.02040852875371</c:v>
                </c:pt>
                <c:pt idx="25">
                  <c:v>152.74154907986957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28.954205583817831</c:v>
                </c:pt>
                <c:pt idx="1">
                  <c:v>26.687864801356277</c:v>
                </c:pt>
                <c:pt idx="2">
                  <c:v>32.662110324586031</c:v>
                </c:pt>
                <c:pt idx="3">
                  <c:v>33.227141462394954</c:v>
                </c:pt>
                <c:pt idx="4">
                  <c:v>33.676075353293555</c:v>
                </c:pt>
                <c:pt idx="5">
                  <c:v>33.47598914149583</c:v>
                </c:pt>
                <c:pt idx="6">
                  <c:v>34.515353332035268</c:v>
                </c:pt>
                <c:pt idx="7">
                  <c:v>36.068077529665153</c:v>
                </c:pt>
                <c:pt idx="8">
                  <c:v>35.547822948743857</c:v>
                </c:pt>
                <c:pt idx="9">
                  <c:v>37.22465062439553</c:v>
                </c:pt>
                <c:pt idx="10">
                  <c:v>42.247614606715644</c:v>
                </c:pt>
                <c:pt idx="11">
                  <c:v>41.856644599525644</c:v>
                </c:pt>
                <c:pt idx="12">
                  <c:v>40.639466521540328</c:v>
                </c:pt>
                <c:pt idx="13">
                  <c:v>41.531214812726873</c:v>
                </c:pt>
                <c:pt idx="14">
                  <c:v>42.440918571950085</c:v>
                </c:pt>
                <c:pt idx="15">
                  <c:v>43.134711011751726</c:v>
                </c:pt>
                <c:pt idx="16">
                  <c:v>43.834656338021041</c:v>
                </c:pt>
                <c:pt idx="17">
                  <c:v>44.556991060020472</c:v>
                </c:pt>
                <c:pt idx="18" formatCode="General">
                  <c:v>45.306021846827669</c:v>
                </c:pt>
                <c:pt idx="19" formatCode="General">
                  <c:v>46.08071733555191</c:v>
                </c:pt>
                <c:pt idx="20" formatCode="General">
                  <c:v>46.903616521873367</c:v>
                </c:pt>
                <c:pt idx="21" formatCode="General">
                  <c:v>47.744083478252506</c:v>
                </c:pt>
                <c:pt idx="22">
                  <c:v>48.618667272693862</c:v>
                </c:pt>
                <c:pt idx="23">
                  <c:v>49.517733459658686</c:v>
                </c:pt>
                <c:pt idx="24">
                  <c:v>50.461225461125387</c:v>
                </c:pt>
                <c:pt idx="25">
                  <c:v>51.39554031937697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31.519787615060107</c:v>
                </c:pt>
                <c:pt idx="1">
                  <c:v>28.197612681873046</c:v>
                </c:pt>
                <c:pt idx="2">
                  <c:v>32.301977280135887</c:v>
                </c:pt>
                <c:pt idx="3">
                  <c:v>33.54153169640685</c:v>
                </c:pt>
                <c:pt idx="4">
                  <c:v>33.740689092085042</c:v>
                </c:pt>
                <c:pt idx="5">
                  <c:v>32.266946914692618</c:v>
                </c:pt>
                <c:pt idx="6">
                  <c:v>33.109262335681798</c:v>
                </c:pt>
                <c:pt idx="7">
                  <c:v>33.981347618148099</c:v>
                </c:pt>
                <c:pt idx="8">
                  <c:v>34.034953814335594</c:v>
                </c:pt>
                <c:pt idx="9">
                  <c:v>35.015548944210749</c:v>
                </c:pt>
                <c:pt idx="10">
                  <c:v>39.958759620599515</c:v>
                </c:pt>
                <c:pt idx="11">
                  <c:v>38.404249514052815</c:v>
                </c:pt>
                <c:pt idx="12">
                  <c:v>37.504589260377578</c:v>
                </c:pt>
                <c:pt idx="13">
                  <c:v>38.188116493544861</c:v>
                </c:pt>
                <c:pt idx="14">
                  <c:v>38.93909075692283</c:v>
                </c:pt>
                <c:pt idx="15">
                  <c:v>39.528901291338698</c:v>
                </c:pt>
                <c:pt idx="16">
                  <c:v>40.112762362746778</c:v>
                </c:pt>
                <c:pt idx="17">
                  <c:v>40.724210793278893</c:v>
                </c:pt>
                <c:pt idx="18" formatCode="General">
                  <c:v>41.385695289426799</c:v>
                </c:pt>
                <c:pt idx="19" formatCode="General">
                  <c:v>42.067525058087391</c:v>
                </c:pt>
                <c:pt idx="20" formatCode="General">
                  <c:v>42.793438727020259</c:v>
                </c:pt>
                <c:pt idx="21" formatCode="General">
                  <c:v>43.563208351825196</c:v>
                </c:pt>
                <c:pt idx="22">
                  <c:v>44.353031366335145</c:v>
                </c:pt>
                <c:pt idx="23">
                  <c:v>45.17118263658363</c:v>
                </c:pt>
                <c:pt idx="24">
                  <c:v>46.011805461593077</c:v>
                </c:pt>
                <c:pt idx="25">
                  <c:v>46.833130441769235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90.987528570372376</c:v>
                </c:pt>
                <c:pt idx="1">
                  <c:v>88.098210557089857</c:v>
                </c:pt>
                <c:pt idx="2">
                  <c:v>107.48849420273167</c:v>
                </c:pt>
                <c:pt idx="3">
                  <c:v>114.91316876436568</c:v>
                </c:pt>
                <c:pt idx="4">
                  <c:v>119.87551222949961</c:v>
                </c:pt>
                <c:pt idx="5">
                  <c:v>120.61443237205403</c:v>
                </c:pt>
                <c:pt idx="6">
                  <c:v>122.3731876973463</c:v>
                </c:pt>
                <c:pt idx="7">
                  <c:v>131.43112936119653</c:v>
                </c:pt>
                <c:pt idx="8">
                  <c:v>129.580186186324</c:v>
                </c:pt>
                <c:pt idx="9">
                  <c:v>138.7601572898451</c:v>
                </c:pt>
                <c:pt idx="10">
                  <c:v>155.23960531952599</c:v>
                </c:pt>
                <c:pt idx="11">
                  <c:v>154.20941990112598</c:v>
                </c:pt>
                <c:pt idx="12">
                  <c:v>151.45462492910175</c:v>
                </c:pt>
                <c:pt idx="13">
                  <c:v>154.94875786567223</c:v>
                </c:pt>
                <c:pt idx="14">
                  <c:v>158.60905507426818</c:v>
                </c:pt>
                <c:pt idx="15">
                  <c:v>161.72249981379812</c:v>
                </c:pt>
                <c:pt idx="16">
                  <c:v>164.73078935717447</c:v>
                </c:pt>
                <c:pt idx="17">
                  <c:v>167.63619052012933</c:v>
                </c:pt>
                <c:pt idx="18" formatCode="General">
                  <c:v>170.58185830666326</c:v>
                </c:pt>
                <c:pt idx="19" formatCode="General">
                  <c:v>173.56757073486614</c:v>
                </c:pt>
                <c:pt idx="20" formatCode="General">
                  <c:v>176.62953174533791</c:v>
                </c:pt>
                <c:pt idx="21" formatCode="General">
                  <c:v>179.71409383254706</c:v>
                </c:pt>
                <c:pt idx="22" formatCode="General">
                  <c:v>182.85990578013661</c:v>
                </c:pt>
                <c:pt idx="23" formatCode="General">
                  <c:v>186.08051876429315</c:v>
                </c:pt>
                <c:pt idx="24" formatCode="General">
                  <c:v>189.33055079438051</c:v>
                </c:pt>
                <c:pt idx="25" formatCode="General">
                  <c:v>192.5659535588288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43.702130993500546</c:v>
                </c:pt>
                <c:pt idx="1">
                  <c:v>35.771665593206869</c:v>
                </c:pt>
                <c:pt idx="2">
                  <c:v>42.219431181588739</c:v>
                </c:pt>
                <c:pt idx="3">
                  <c:v>41.283608666379884</c:v>
                </c:pt>
                <c:pt idx="4">
                  <c:v>51.373960801828311</c:v>
                </c:pt>
                <c:pt idx="5">
                  <c:v>54.409557495255584</c:v>
                </c:pt>
                <c:pt idx="6">
                  <c:v>64.973018830551752</c:v>
                </c:pt>
                <c:pt idx="7">
                  <c:v>68.976242132097084</c:v>
                </c:pt>
                <c:pt idx="8">
                  <c:v>71.024810074751002</c:v>
                </c:pt>
                <c:pt idx="9">
                  <c:v>72.420044104242209</c:v>
                </c:pt>
                <c:pt idx="10">
                  <c:v>72.264784815646834</c:v>
                </c:pt>
                <c:pt idx="11">
                  <c:v>76.527555269328545</c:v>
                </c:pt>
                <c:pt idx="12">
                  <c:v>82.339011415985965</c:v>
                </c:pt>
                <c:pt idx="13">
                  <c:v>85.963247492883795</c:v>
                </c:pt>
                <c:pt idx="14">
                  <c:v>89.625211628465678</c:v>
                </c:pt>
                <c:pt idx="15">
                  <c:v>92.857384209977056</c:v>
                </c:pt>
                <c:pt idx="16">
                  <c:v>95.980040338083484</c:v>
                </c:pt>
                <c:pt idx="17">
                  <c:v>99.006063765960349</c:v>
                </c:pt>
                <c:pt idx="18" formatCode="General">
                  <c:v>101.99341151731394</c:v>
                </c:pt>
                <c:pt idx="19" formatCode="General">
                  <c:v>104.93403492296542</c:v>
                </c:pt>
                <c:pt idx="20" formatCode="General">
                  <c:v>107.85851595374972</c:v>
                </c:pt>
                <c:pt idx="21" formatCode="General">
                  <c:v>110.7314658710313</c:v>
                </c:pt>
                <c:pt idx="22" formatCode="General">
                  <c:v>113.5630622960612</c:v>
                </c:pt>
                <c:pt idx="23" formatCode="General">
                  <c:v>116.3560390301372</c:v>
                </c:pt>
                <c:pt idx="24" formatCode="General">
                  <c:v>119.08788177863507</c:v>
                </c:pt>
                <c:pt idx="25" formatCode="General">
                  <c:v>121.70368501452093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6.401933538897028</c:v>
                </c:pt>
                <c:pt idx="1">
                  <c:v>5.3428698735108275</c:v>
                </c:pt>
                <c:pt idx="2">
                  <c:v>6.1919655181096065</c:v>
                </c:pt>
                <c:pt idx="3">
                  <c:v>6.1723678913206488</c:v>
                </c:pt>
                <c:pt idx="4">
                  <c:v>7.8829452811558252</c:v>
                </c:pt>
                <c:pt idx="5">
                  <c:v>8.4303082142129284</c:v>
                </c:pt>
                <c:pt idx="6">
                  <c:v>9.7045387666232408</c:v>
                </c:pt>
                <c:pt idx="7">
                  <c:v>10.277971042162484</c:v>
                </c:pt>
                <c:pt idx="8">
                  <c:v>10.599562695634836</c:v>
                </c:pt>
                <c:pt idx="9">
                  <c:v>10.805316251542576</c:v>
                </c:pt>
                <c:pt idx="10">
                  <c:v>10.638078874266434</c:v>
                </c:pt>
                <c:pt idx="11">
                  <c:v>11.144372137304964</c:v>
                </c:pt>
                <c:pt idx="12">
                  <c:v>12.077230759203044</c:v>
                </c:pt>
                <c:pt idx="13">
                  <c:v>12.581808631867847</c:v>
                </c:pt>
                <c:pt idx="14">
                  <c:v>13.087282330519338</c:v>
                </c:pt>
                <c:pt idx="15">
                  <c:v>13.538126805554956</c:v>
                </c:pt>
                <c:pt idx="16">
                  <c:v>13.973739101850711</c:v>
                </c:pt>
                <c:pt idx="17">
                  <c:v>14.393933357591774</c:v>
                </c:pt>
                <c:pt idx="18" formatCode="General">
                  <c:v>14.808454504525395</c:v>
                </c:pt>
                <c:pt idx="19" formatCode="General">
                  <c:v>15.211573677179215</c:v>
                </c:pt>
                <c:pt idx="20" formatCode="General">
                  <c:v>15.610924391227803</c:v>
                </c:pt>
                <c:pt idx="21" formatCode="General">
                  <c:v>16.001402363939437</c:v>
                </c:pt>
                <c:pt idx="22" formatCode="General">
                  <c:v>16.386132634229622</c:v>
                </c:pt>
                <c:pt idx="23" formatCode="General">
                  <c:v>16.760893304903608</c:v>
                </c:pt>
                <c:pt idx="24" formatCode="General">
                  <c:v>17.131560705842986</c:v>
                </c:pt>
                <c:pt idx="25" formatCode="General">
                  <c:v>17.484264917886293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49.573008314387621</c:v>
                </c:pt>
                <c:pt idx="1">
                  <c:v>23.106859737624248</c:v>
                </c:pt>
                <c:pt idx="2">
                  <c:v>46.812167165559174</c:v>
                </c:pt>
                <c:pt idx="3">
                  <c:v>19.5503541918225</c:v>
                </c:pt>
                <c:pt idx="4">
                  <c:v>26.597290294311062</c:v>
                </c:pt>
                <c:pt idx="5">
                  <c:v>41.302211696065648</c:v>
                </c:pt>
                <c:pt idx="6">
                  <c:v>12.557670670879796</c:v>
                </c:pt>
                <c:pt idx="7">
                  <c:v>8.4078943069388536</c:v>
                </c:pt>
                <c:pt idx="8">
                  <c:v>6.2899940957465876</c:v>
                </c:pt>
                <c:pt idx="9">
                  <c:v>14.871299015461753</c:v>
                </c:pt>
                <c:pt idx="10">
                  <c:v>42.127242017778784</c:v>
                </c:pt>
                <c:pt idx="11">
                  <c:v>57.747962637952369</c:v>
                </c:pt>
                <c:pt idx="12">
                  <c:v>16.944529674936085</c:v>
                </c:pt>
                <c:pt idx="13">
                  <c:v>6.0153606668459672</c:v>
                </c:pt>
                <c:pt idx="14">
                  <c:v>25.704221754059148</c:v>
                </c:pt>
                <c:pt idx="15">
                  <c:v>21.412544320541055</c:v>
                </c:pt>
                <c:pt idx="16">
                  <c:v>14.59547142620208</c:v>
                </c:pt>
                <c:pt idx="17">
                  <c:v>41.001680365487196</c:v>
                </c:pt>
                <c:pt idx="18">
                  <c:v>14.392403210136704</c:v>
                </c:pt>
                <c:pt idx="19">
                  <c:v>0.67618683526423695</c:v>
                </c:pt>
                <c:pt idx="20">
                  <c:v>49.578462071194664</c:v>
                </c:pt>
                <c:pt idx="21">
                  <c:v>10.383176748564924</c:v>
                </c:pt>
                <c:pt idx="22">
                  <c:v>15.178958810260692</c:v>
                </c:pt>
                <c:pt idx="23">
                  <c:v>21.89812010154337</c:v>
                </c:pt>
                <c:pt idx="24">
                  <c:v>10.99340752300126</c:v>
                </c:pt>
                <c:pt idx="25">
                  <c:v>73.631522347434242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61.605520642387397</c:v>
                </c:pt>
                <c:pt idx="1">
                  <c:v>25.583425339470782</c:v>
                </c:pt>
                <c:pt idx="2">
                  <c:v>55.983119482810579</c:v>
                </c:pt>
                <c:pt idx="3">
                  <c:v>24.122422783893665</c:v>
                </c:pt>
                <c:pt idx="4">
                  <c:v>31.563330972423113</c:v>
                </c:pt>
                <c:pt idx="5">
                  <c:v>53.194806331800805</c:v>
                </c:pt>
                <c:pt idx="6">
                  <c:v>16.284497012237388</c:v>
                </c:pt>
                <c:pt idx="7">
                  <c:v>10.449252650548495</c:v>
                </c:pt>
                <c:pt idx="8">
                  <c:v>6.521006792359529</c:v>
                </c:pt>
                <c:pt idx="9">
                  <c:v>18.308737728542265</c:v>
                </c:pt>
                <c:pt idx="10">
                  <c:v>48.368406446952505</c:v>
                </c:pt>
                <c:pt idx="11">
                  <c:v>60.081739021562306</c:v>
                </c:pt>
                <c:pt idx="12">
                  <c:v>15.773286427972689</c:v>
                </c:pt>
                <c:pt idx="13">
                  <c:v>5.3202136393787374</c:v>
                </c:pt>
                <c:pt idx="14">
                  <c:v>22.717643850185542</c:v>
                </c:pt>
                <c:pt idx="15">
                  <c:v>19.660066300458574</c:v>
                </c:pt>
                <c:pt idx="16">
                  <c:v>12.855015951742541</c:v>
                </c:pt>
                <c:pt idx="17">
                  <c:v>44.77584619423881</c:v>
                </c:pt>
                <c:pt idx="18">
                  <c:v>17.067944740907755</c:v>
                </c:pt>
                <c:pt idx="19">
                  <c:v>0.75658914932820243</c:v>
                </c:pt>
                <c:pt idx="20">
                  <c:v>45.874963717691706</c:v>
                </c:pt>
                <c:pt idx="21">
                  <c:v>12.185713267651179</c:v>
                </c:pt>
                <c:pt idx="22">
                  <c:v>13.626498826441928</c:v>
                </c:pt>
                <c:pt idx="23">
                  <c:v>23.799830130633243</c:v>
                </c:pt>
                <c:pt idx="24">
                  <c:v>9.5406026419683041</c:v>
                </c:pt>
                <c:pt idx="25">
                  <c:v>73.584519956412109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62.635413517954262</c:v>
                </c:pt>
                <c:pt idx="1">
                  <c:v>30.304754143345701</c:v>
                </c:pt>
                <c:pt idx="2">
                  <c:v>79.113661102923174</c:v>
                </c:pt>
                <c:pt idx="3">
                  <c:v>26.373760148747998</c:v>
                </c:pt>
                <c:pt idx="4">
                  <c:v>33.032537245379061</c:v>
                </c:pt>
                <c:pt idx="5">
                  <c:v>63.31686599175908</c:v>
                </c:pt>
                <c:pt idx="6">
                  <c:v>17.202525548765752</c:v>
                </c:pt>
                <c:pt idx="7">
                  <c:v>19.653911809813284</c:v>
                </c:pt>
                <c:pt idx="8">
                  <c:v>6.4671455928630381</c:v>
                </c:pt>
                <c:pt idx="9">
                  <c:v>17.544121875228612</c:v>
                </c:pt>
                <c:pt idx="10">
                  <c:v>53.067955145151679</c:v>
                </c:pt>
                <c:pt idx="11">
                  <c:v>61.614826124094428</c:v>
                </c:pt>
                <c:pt idx="12">
                  <c:v>10.347137820871966</c:v>
                </c:pt>
                <c:pt idx="13">
                  <c:v>6.502021720867118</c:v>
                </c:pt>
                <c:pt idx="14">
                  <c:v>23.05331065347983</c:v>
                </c:pt>
                <c:pt idx="15">
                  <c:v>18.693319588385297</c:v>
                </c:pt>
                <c:pt idx="16">
                  <c:v>14.739142211885715</c:v>
                </c:pt>
                <c:pt idx="17">
                  <c:v>51.93403375338734</c:v>
                </c:pt>
                <c:pt idx="18">
                  <c:v>16.664183637641791</c:v>
                </c:pt>
                <c:pt idx="19">
                  <c:v>0.59324054103709623</c:v>
                </c:pt>
                <c:pt idx="20">
                  <c:v>43.484614065071426</c:v>
                </c:pt>
                <c:pt idx="21">
                  <c:v>15.414721298164917</c:v>
                </c:pt>
                <c:pt idx="22">
                  <c:v>15.098526968242139</c:v>
                </c:pt>
                <c:pt idx="23">
                  <c:v>25.366189186122796</c:v>
                </c:pt>
                <c:pt idx="24">
                  <c:v>21.45737902579495</c:v>
                </c:pt>
                <c:pt idx="25">
                  <c:v>60.913701283021631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12.032512327999775</c:v>
                </c:pt>
                <c:pt idx="1">
                  <c:v>2.4765656018465343</c:v>
                </c:pt>
                <c:pt idx="2">
                  <c:v>9.1709523172514054</c:v>
                </c:pt>
                <c:pt idx="3">
                  <c:v>4.5720685920711652</c:v>
                </c:pt>
                <c:pt idx="4">
                  <c:v>4.9660406781120514</c:v>
                </c:pt>
                <c:pt idx="5">
                  <c:v>11.892594635735158</c:v>
                </c:pt>
                <c:pt idx="6">
                  <c:v>3.7268263413575919</c:v>
                </c:pt>
                <c:pt idx="7">
                  <c:v>2.041358343609641</c:v>
                </c:pt>
                <c:pt idx="8">
                  <c:v>0.23101269661294133</c:v>
                </c:pt>
                <c:pt idx="9">
                  <c:v>3.4374387130805122</c:v>
                </c:pt>
                <c:pt idx="10">
                  <c:v>6.2411644291737218</c:v>
                </c:pt>
                <c:pt idx="11">
                  <c:v>2.333776383609937</c:v>
                </c:pt>
                <c:pt idx="12">
                  <c:v>-1.171243246963396</c:v>
                </c:pt>
                <c:pt idx="13">
                  <c:v>-0.69514702746722978</c:v>
                </c:pt>
                <c:pt idx="14">
                  <c:v>-2.9865779038736058</c:v>
                </c:pt>
                <c:pt idx="15">
                  <c:v>-1.7524780200824814</c:v>
                </c:pt>
                <c:pt idx="16">
                  <c:v>-1.7404554744595391</c:v>
                </c:pt>
                <c:pt idx="17">
                  <c:v>3.7741658287516131</c:v>
                </c:pt>
                <c:pt idx="18">
                  <c:v>2.6755415307710511</c:v>
                </c:pt>
                <c:pt idx="19">
                  <c:v>8.0402314063965474E-2</c:v>
                </c:pt>
                <c:pt idx="20">
                  <c:v>-3.7034983535029582</c:v>
                </c:pt>
                <c:pt idx="21">
                  <c:v>1.8025365190862548</c:v>
                </c:pt>
                <c:pt idx="22">
                  <c:v>-1.552459983818764</c:v>
                </c:pt>
                <c:pt idx="23">
                  <c:v>1.9017100290898732</c:v>
                </c:pt>
                <c:pt idx="24">
                  <c:v>-1.4528048810329555</c:v>
                </c:pt>
                <c:pt idx="25">
                  <c:v>-4.7002391022132883E-2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1.0298928755668655</c:v>
                </c:pt>
                <c:pt idx="1">
                  <c:v>4.7213288038749184</c:v>
                </c:pt>
                <c:pt idx="2">
                  <c:v>23.130541620112595</c:v>
                </c:pt>
                <c:pt idx="3">
                  <c:v>2.2513373648543329</c:v>
                </c:pt>
                <c:pt idx="4">
                  <c:v>1.4692062729559474</c:v>
                </c:pt>
                <c:pt idx="5">
                  <c:v>10.122059659958275</c:v>
                </c:pt>
                <c:pt idx="6">
                  <c:v>0.91802853652836447</c:v>
                </c:pt>
                <c:pt idx="7">
                  <c:v>9.2046591592647893</c:v>
                </c:pt>
                <c:pt idx="8">
                  <c:v>-5.3861199496490819E-2</c:v>
                </c:pt>
                <c:pt idx="9">
                  <c:v>-0.76461585331365356</c:v>
                </c:pt>
                <c:pt idx="10">
                  <c:v>4.6995486981991732</c:v>
                </c:pt>
                <c:pt idx="11">
                  <c:v>1.5330871025321215</c:v>
                </c:pt>
                <c:pt idx="12">
                  <c:v>-5.426148607100723</c:v>
                </c:pt>
                <c:pt idx="13">
                  <c:v>1.1818080814883807</c:v>
                </c:pt>
                <c:pt idx="14">
                  <c:v>0.33566680329428777</c:v>
                </c:pt>
                <c:pt idx="15">
                  <c:v>-0.96674671207327734</c:v>
                </c:pt>
                <c:pt idx="16">
                  <c:v>1.8841262601431747</c:v>
                </c:pt>
                <c:pt idx="17">
                  <c:v>7.15818755914853</c:v>
                </c:pt>
                <c:pt idx="18">
                  <c:v>-0.40376110326596404</c:v>
                </c:pt>
                <c:pt idx="19">
                  <c:v>-0.1633486082911062</c:v>
                </c:pt>
                <c:pt idx="20">
                  <c:v>-2.3903496526202801</c:v>
                </c:pt>
                <c:pt idx="21">
                  <c:v>3.2290080305137376</c:v>
                </c:pt>
                <c:pt idx="22">
                  <c:v>1.4720281418002106</c:v>
                </c:pt>
                <c:pt idx="23">
                  <c:v>1.5663590554895528</c:v>
                </c:pt>
                <c:pt idx="24">
                  <c:v>11.916776383826646</c:v>
                </c:pt>
                <c:pt idx="25">
                  <c:v>-12.670818673390478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7.3840780985160688</c:v>
                </c:pt>
                <c:pt idx="1">
                  <c:v>8.4436812579940366</c:v>
                </c:pt>
                <c:pt idx="2">
                  <c:v>7.8827435967467787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3.4418499646420275</c:v>
                </c:pt>
                <c:pt idx="1">
                  <c:v>3.506476153462597</c:v>
                </c:pt>
                <c:pt idx="2">
                  <c:v>3.8138904695818465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1.8705102660132267</c:v>
                </c:pt>
                <c:pt idx="1">
                  <c:v>2.2319607201482152</c:v>
                </c:pt>
                <c:pt idx="2">
                  <c:v>2.1649589345895488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1.2523861334533186</c:v>
                </c:pt>
                <c:pt idx="1">
                  <c:v>1.432179419075869</c:v>
                </c:pt>
                <c:pt idx="2">
                  <c:v>2.4734689015092437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0.93691727053646956</c:v>
                </c:pt>
                <c:pt idx="1">
                  <c:v>0.89377221816729979</c:v>
                </c:pt>
                <c:pt idx="2">
                  <c:v>0.81389820307895488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2.2151335392063385</c:v>
                </c:pt>
                <c:pt idx="1">
                  <c:v>2.5094040924256635</c:v>
                </c:pt>
                <c:pt idx="2">
                  <c:v>2.2079492511510495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6.2750043967794431</c:v>
                </c:pt>
                <c:pt idx="1">
                  <c:v>6.629396241384379</c:v>
                </c:pt>
                <c:pt idx="2">
                  <c:v>6.6786672286114808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8.6017669826398127</c:v>
                </c:pt>
                <c:pt idx="1">
                  <c:v>8.2348310416680661</c:v>
                </c:pt>
                <c:pt idx="2">
                  <c:v>7.754301421753186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2.523948711541832</c:v>
                </c:pt>
                <c:pt idx="1">
                  <c:v>2.1618939601527791</c:v>
                </c:pt>
                <c:pt idx="2">
                  <c:v>1.3021999827422688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6.1073479355756612</c:v>
                </c:pt>
                <c:pt idx="1">
                  <c:v>6.1369982653954951</c:v>
                </c:pt>
                <c:pt idx="2">
                  <c:v>6.5359618310078975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2.143800284521741</c:v>
                </c:pt>
                <c:pt idx="1">
                  <c:v>2.3393404295348512</c:v>
                </c:pt>
                <c:pt idx="2">
                  <c:v>2.0972079449428307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0.10072046402982603</c:v>
                </c:pt>
                <c:pt idx="1">
                  <c:v>0.10369846003360755</c:v>
                </c:pt>
                <c:pt idx="2">
                  <c:v>7.4660049539711254E-2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7.3848904552312007</c:v>
                </c:pt>
                <c:pt idx="1">
                  <c:v>6.2876438233964533</c:v>
                </c:pt>
                <c:pt idx="2">
                  <c:v>5.4725920022894128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1.5466115660333546</c:v>
                </c:pt>
                <c:pt idx="1">
                  <c:v>1.6701795173622955</c:v>
                </c:pt>
                <c:pt idx="2">
                  <c:v>1.9399615773896841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2.2609605735101947</c:v>
                </c:pt>
                <c:pt idx="1">
                  <c:v>1.8676542548970918</c:v>
                </c:pt>
                <c:pt idx="2">
                  <c:v>1.9001681332414793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3.2618038432327952</c:v>
                </c:pt>
                <c:pt idx="1">
                  <c:v>3.262015766151992</c:v>
                </c:pt>
                <c:pt idx="2">
                  <c:v>3.1923660138918097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6.9728408677380171</c:v>
                </c:pt>
                <c:pt idx="1">
                  <c:v>7.6730723450100484</c:v>
                </c:pt>
                <c:pt idx="2">
                  <c:v>9.9565512614600955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2.9120956567844645</c:v>
                </c:pt>
                <c:pt idx="1">
                  <c:v>3.3062304649630505</c:v>
                </c:pt>
                <c:pt idx="2">
                  <c:v>3.3191700550533665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3.9617621649379711</c:v>
                </c:pt>
                <c:pt idx="1">
                  <c:v>4.3260847955295132</c:v>
                </c:pt>
                <c:pt idx="2">
                  <c:v>4.1571853178660998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6.1521131594646086</c:v>
                </c:pt>
                <c:pt idx="1">
                  <c:v>7.2909048501313443</c:v>
                </c:pt>
                <c:pt idx="2">
                  <c:v>7.9685052261935505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0.89600963235956921</c:v>
                </c:pt>
                <c:pt idx="1">
                  <c:v>0.72919095118300126</c:v>
                </c:pt>
                <c:pt idx="2">
                  <c:v>0.81828740655447252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3.8287363899693378</c:v>
                </c:pt>
                <c:pt idx="1">
                  <c:v>3.1136908121772109</c:v>
                </c:pt>
                <c:pt idx="2">
                  <c:v>2.9012874144343592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3.1894755821167879</c:v>
                </c:pt>
                <c:pt idx="1">
                  <c:v>2.6946178138113872</c:v>
                </c:pt>
                <c:pt idx="2">
                  <c:v>2.3525771925341648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2.1740480265438418</c:v>
                </c:pt>
                <c:pt idx="1">
                  <c:v>1.7619144539500877</c:v>
                </c:pt>
                <c:pt idx="2">
                  <c:v>1.8549391209651422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1.6375076372981696</c:v>
                </c:pt>
                <c:pt idx="1">
                  <c:v>1.307639427082915</c:v>
                </c:pt>
                <c:pt idx="2">
                  <c:v>2.7004374621087059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10.967680397323937</c:v>
                </c:pt>
                <c:pt idx="1">
                  <c:v>10.085528464910752</c:v>
                </c:pt>
                <c:pt idx="2">
                  <c:v>7.666064000762864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-0.75404228956384145</c:v>
                </c:pt>
                <c:pt idx="1">
                  <c:v>3.0383871972897651</c:v>
                </c:pt>
                <c:pt idx="2">
                  <c:v>0.83865837789345932</c:v>
                </c:pt>
                <c:pt idx="3">
                  <c:v>6.5910778475914498</c:v>
                </c:pt>
                <c:pt idx="4">
                  <c:v>2.4348544328525534</c:v>
                </c:pt>
                <c:pt idx="5">
                  <c:v>-3.8930615045685926</c:v>
                </c:pt>
                <c:pt idx="6">
                  <c:v>14.003759341182175</c:v>
                </c:pt>
                <c:pt idx="7">
                  <c:v>36.973144917881143</c:v>
                </c:pt>
                <c:pt idx="8">
                  <c:v>5.7512216794417839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39.096702870331633</c:v>
                </c:pt>
                <c:pt idx="1">
                  <c:v>22.218718537247344</c:v>
                </c:pt>
                <c:pt idx="2">
                  <c:v>27.800227723542278</c:v>
                </c:pt>
                <c:pt idx="3">
                  <c:v>42.960105689505696</c:v>
                </c:pt>
                <c:pt idx="4">
                  <c:v>29.010067436987931</c:v>
                </c:pt>
                <c:pt idx="5">
                  <c:v>34.586062229645641</c:v>
                </c:pt>
                <c:pt idx="6">
                  <c:v>63.79341702063752</c:v>
                </c:pt>
                <c:pt idx="7">
                  <c:v>120.23361585883231</c:v>
                </c:pt>
                <c:pt idx="8">
                  <c:v>51.699098112947226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1.0298928755668655</c:v>
                </c:pt>
                <c:pt idx="1">
                  <c:v>4.7213288038749184</c:v>
                </c:pt>
                <c:pt idx="2">
                  <c:v>23.130541620112595</c:v>
                </c:pt>
                <c:pt idx="3">
                  <c:v>2.2513373648543329</c:v>
                </c:pt>
                <c:pt idx="4">
                  <c:v>1.4692062729559474</c:v>
                </c:pt>
                <c:pt idx="5">
                  <c:v>10.122059659958275</c:v>
                </c:pt>
                <c:pt idx="6">
                  <c:v>0.91802853652836447</c:v>
                </c:pt>
                <c:pt idx="7">
                  <c:v>9.2046591592647893</c:v>
                </c:pt>
                <c:pt idx="8">
                  <c:v>-5.3861199496490819E-2</c:v>
                </c:pt>
                <c:pt idx="9">
                  <c:v>-0.76461585331365356</c:v>
                </c:pt>
                <c:pt idx="10">
                  <c:v>4.6995486981991732</c:v>
                </c:pt>
                <c:pt idx="11">
                  <c:v>1.5330871025321215</c:v>
                </c:pt>
                <c:pt idx="12">
                  <c:v>-5.426148607100723</c:v>
                </c:pt>
                <c:pt idx="13">
                  <c:v>1.1818080814883807</c:v>
                </c:pt>
                <c:pt idx="14">
                  <c:v>0.33566680329428777</c:v>
                </c:pt>
                <c:pt idx="15">
                  <c:v>-0.96674671207327734</c:v>
                </c:pt>
                <c:pt idx="16">
                  <c:v>1.8841262601431747</c:v>
                </c:pt>
                <c:pt idx="17">
                  <c:v>7.15818755914853</c:v>
                </c:pt>
                <c:pt idx="18">
                  <c:v>-0.40376110326596404</c:v>
                </c:pt>
                <c:pt idx="19">
                  <c:v>-0.1633486082911062</c:v>
                </c:pt>
                <c:pt idx="20">
                  <c:v>-2.3903496526202801</c:v>
                </c:pt>
                <c:pt idx="21">
                  <c:v>3.2290080305137376</c:v>
                </c:pt>
                <c:pt idx="22">
                  <c:v>1.4720281418002106</c:v>
                </c:pt>
                <c:pt idx="23">
                  <c:v>1.5663590554895528</c:v>
                </c:pt>
                <c:pt idx="24">
                  <c:v>11.916776383826646</c:v>
                </c:pt>
                <c:pt idx="25">
                  <c:v>-12.670818673390478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31.3321591091672</c:v>
                </c:pt>
                <c:pt idx="1">
                  <c:v>20.366939003780022</c:v>
                </c:pt>
                <c:pt idx="2">
                  <c:v>49.551479178934677</c:v>
                </c:pt>
                <c:pt idx="3">
                  <c:v>15.383805741737039</c:v>
                </c:pt>
                <c:pt idx="4">
                  <c:v>17.448633410622662</c:v>
                </c:pt>
                <c:pt idx="5">
                  <c:v>37.849697527537941</c:v>
                </c:pt>
                <c:pt idx="6">
                  <c:v>7.591323988697356</c:v>
                </c:pt>
                <c:pt idx="7">
                  <c:v>19.226843249582458</c:v>
                </c:pt>
                <c:pt idx="8">
                  <c:v>2.0381053912401179</c:v>
                </c:pt>
                <c:pt idx="9">
                  <c:v>6.9839211809710786</c:v>
                </c:pt>
                <c:pt idx="10">
                  <c:v>27.953223210146515</c:v>
                </c:pt>
                <c:pt idx="11">
                  <c:v>32.976211315272351</c:v>
                </c:pt>
                <c:pt idx="12">
                  <c:v>1.6098509143732826</c:v>
                </c:pt>
                <c:pt idx="13">
                  <c:v>4.3814339549868428</c:v>
                </c:pt>
                <c:pt idx="14">
                  <c:v>9.1750129651430168</c:v>
                </c:pt>
                <c:pt idx="15">
                  <c:v>7.3694041790208846</c:v>
                </c:pt>
                <c:pt idx="16">
                  <c:v>8.0842163378371978</c:v>
                </c:pt>
                <c:pt idx="17">
                  <c:v>34.777203245436127</c:v>
                </c:pt>
                <c:pt idx="18">
                  <c:v>8.0705997391660063</c:v>
                </c:pt>
                <c:pt idx="19">
                  <c:v>0.11230270490357841</c:v>
                </c:pt>
                <c:pt idx="20">
                  <c:v>18.059374781008771</c:v>
                </c:pt>
                <c:pt idx="21">
                  <c:v>9.740852942533504</c:v>
                </c:pt>
                <c:pt idx="22">
                  <c:v>7.4756933627374229</c:v>
                </c:pt>
                <c:pt idx="23">
                  <c:v>14.743025174509921</c:v>
                </c:pt>
                <c:pt idx="24">
                  <c:v>20.224069686306045</c:v>
                </c:pt>
                <c:pt idx="25">
                  <c:v>18.872633184025599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44960.531956018516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automation/Data/Results/Workbooks/LSIPs/HE_LSIP/HE_LSIP_Database.Main.xlsx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Hertfordshire</v>
      </c>
      <c r="L1" s="19" t="str">
        <f>CONCATENATE("Industry Table 1.1  Employment by Industry Sector (SIC 2007), ",B$5,"-",F$5,", ",Info!B5)</f>
        <v>Industry Table 1.1  Employment by Industry Sector (SIC 2007), 2015-2035, Hertfordshire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8.9370000000000065</v>
      </c>
      <c r="N5" s="11">
        <f t="shared" si="1"/>
        <v>11.177999999999987</v>
      </c>
      <c r="O5" s="11">
        <f t="shared" si="1"/>
        <v>8.288999999999989</v>
      </c>
      <c r="P5" s="11">
        <f t="shared" si="1"/>
        <v>8.548</v>
      </c>
      <c r="Q5" s="11">
        <f t="shared" si="1"/>
        <v>8.7629999999999892</v>
      </c>
      <c r="R5" s="40">
        <f t="shared" ref="R5:R10" si="2">IF(D$5-B$5 &lt;&gt; 0,(EXP(LN(D7/B7)/(D$5-B$5))-1)*100,0)</f>
        <v>-1.4941378687380658</v>
      </c>
      <c r="S5" s="40">
        <f t="shared" si="0"/>
        <v>0.37141455716582783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38.677999999999976</v>
      </c>
      <c r="N6" s="11">
        <f t="shared" si="1"/>
        <v>38.898999999999972</v>
      </c>
      <c r="O6" s="11">
        <f t="shared" si="1"/>
        <v>37.656999999999968</v>
      </c>
      <c r="P6" s="11">
        <f t="shared" si="1"/>
        <v>36.111999999999966</v>
      </c>
      <c r="Q6" s="11">
        <f t="shared" si="1"/>
        <v>33.02000000000001</v>
      </c>
      <c r="R6" s="40">
        <f t="shared" si="2"/>
        <v>-0.53361325935341597</v>
      </c>
      <c r="S6" s="40">
        <f t="shared" si="0"/>
        <v>-0.87221012694119748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8.9370000000000065</v>
      </c>
      <c r="C7" s="11">
        <f t="array" ref="C7:C12">MMULT(aggregation!$B$3:$W$8,'Ind T2'!C5:C26)</f>
        <v>11.177999999999987</v>
      </c>
      <c r="D7" s="11">
        <f t="array" ref="D7:D12">MMULT(aggregation!$B$3:$W$8,'Ind T2'!D5:D26)</f>
        <v>8.288999999999989</v>
      </c>
      <c r="E7" s="11">
        <f t="array" ref="E7:E12">MMULT(aggregation!$B$3:$W$8,'Ind T2'!E5:E26)</f>
        <v>8.548</v>
      </c>
      <c r="F7" s="11">
        <f t="array" ref="F7:F12">MMULT(aggregation!$B$3:$W$8,'Ind T2'!F5:F26)</f>
        <v>8.7629999999999892</v>
      </c>
      <c r="G7" s="11"/>
      <c r="H7" s="11">
        <f>F7-D7</f>
        <v>0.4740000000000002</v>
      </c>
      <c r="I7" s="11">
        <f t="array" ref="I7:I12">MMULT(aggregation!$B$3:$W$8,'RD T1'!AB7:AB28)</f>
        <v>3.9673455273395986</v>
      </c>
      <c r="J7" s="11">
        <f>SUM(H7:I7)</f>
        <v>4.4413455273395988</v>
      </c>
      <c r="K7" s="11"/>
      <c r="L7" t="str">
        <f t="shared" si="1"/>
        <v>Construction</v>
      </c>
      <c r="M7" s="11">
        <f t="shared" si="1"/>
        <v>55.168999999999883</v>
      </c>
      <c r="N7" s="11">
        <f t="shared" si="1"/>
        <v>56.964999999999911</v>
      </c>
      <c r="O7" s="11">
        <f t="shared" si="1"/>
        <v>66.662999999999869</v>
      </c>
      <c r="P7" s="11">
        <f t="shared" si="1"/>
        <v>73.638000000000076</v>
      </c>
      <c r="Q7" s="11">
        <f t="shared" si="1"/>
        <v>82.682000000000002</v>
      </c>
      <c r="R7" s="40">
        <f>IF(D$5-B$5 &lt;&gt; 0,(EXP(LN(D9/B9)/(D$5-B$5))-1)*100,0)</f>
        <v>3.857520120763458</v>
      </c>
      <c r="S7" s="40">
        <f t="shared" si="0"/>
        <v>1.4460343533490683</v>
      </c>
    </row>
    <row r="8" spans="1:19" x14ac:dyDescent="0.2">
      <c r="A8" t="str">
        <f>name!C5</f>
        <v>Manufacturing</v>
      </c>
      <c r="B8" s="11">
        <v>38.677999999999976</v>
      </c>
      <c r="C8" s="11">
        <v>38.898999999999972</v>
      </c>
      <c r="D8" s="11">
        <v>37.656999999999968</v>
      </c>
      <c r="E8" s="11">
        <v>36.111999999999966</v>
      </c>
      <c r="F8" s="11">
        <v>33.02000000000001</v>
      </c>
      <c r="G8" s="11"/>
      <c r="H8" s="11">
        <f t="shared" ref="H8:H12" si="3">F8-D8</f>
        <v>-4.6369999999999578</v>
      </c>
      <c r="I8" s="11">
        <v>14.959634188886167</v>
      </c>
      <c r="J8" s="11">
        <f t="shared" ref="J8:J12" si="4">SUM(H8:I8)</f>
        <v>10.322634188886209</v>
      </c>
      <c r="K8" s="11"/>
      <c r="L8" t="str">
        <f t="shared" si="1"/>
        <v>Trade, accomod. and transport</v>
      </c>
      <c r="M8" s="11">
        <f t="shared" si="1"/>
        <v>170.26800000000011</v>
      </c>
      <c r="N8" s="11">
        <f t="shared" si="1"/>
        <v>185.11099999999996</v>
      </c>
      <c r="O8" s="11">
        <f t="shared" si="1"/>
        <v>182.10600000000022</v>
      </c>
      <c r="P8" s="11">
        <f t="shared" si="1"/>
        <v>186.61399999999963</v>
      </c>
      <c r="Q8" s="11">
        <f t="shared" si="1"/>
        <v>194.6370000000004</v>
      </c>
      <c r="R8" s="40">
        <f t="shared" si="2"/>
        <v>1.3533817868119691</v>
      </c>
      <c r="S8" s="40">
        <f t="shared" si="0"/>
        <v>0.44463458025447711</v>
      </c>
    </row>
    <row r="9" spans="1:19" x14ac:dyDescent="0.2">
      <c r="A9" t="str">
        <f>name!C6</f>
        <v>Construction</v>
      </c>
      <c r="B9" s="11">
        <v>55.168999999999883</v>
      </c>
      <c r="C9" s="11">
        <v>56.964999999999911</v>
      </c>
      <c r="D9" s="11">
        <v>66.662999999999869</v>
      </c>
      <c r="E9" s="11">
        <v>73.638000000000076</v>
      </c>
      <c r="F9" s="11">
        <v>82.682000000000002</v>
      </c>
      <c r="G9" s="11"/>
      <c r="H9" s="11">
        <f t="shared" si="3"/>
        <v>16.019000000000133</v>
      </c>
      <c r="I9" s="11">
        <v>31.137497901528</v>
      </c>
      <c r="J9" s="11">
        <f t="shared" si="4"/>
        <v>47.156497901528134</v>
      </c>
      <c r="K9" s="11"/>
      <c r="L9" t="str">
        <f t="shared" si="1"/>
        <v>Business and other services</v>
      </c>
      <c r="M9" s="11">
        <f t="shared" si="1"/>
        <v>268.24299999999994</v>
      </c>
      <c r="N9" s="11">
        <f t="shared" si="1"/>
        <v>301.65699999999975</v>
      </c>
      <c r="O9" s="11">
        <f t="shared" si="1"/>
        <v>296.3089999999998</v>
      </c>
      <c r="P9" s="11">
        <f t="shared" si="1"/>
        <v>306.91699999999975</v>
      </c>
      <c r="Q9" s="11">
        <f t="shared" si="1"/>
        <v>324.15699999999981</v>
      </c>
      <c r="R9" s="40">
        <f t="shared" si="2"/>
        <v>2.0101271881284966</v>
      </c>
      <c r="S9" s="40">
        <f t="shared" si="0"/>
        <v>0.60063084731971639</v>
      </c>
    </row>
    <row r="10" spans="1:19" x14ac:dyDescent="0.2">
      <c r="A10" t="str">
        <f>name!C7</f>
        <v>Trade, accomod. and transport</v>
      </c>
      <c r="B10" s="11">
        <v>170.26800000000011</v>
      </c>
      <c r="C10" s="11">
        <v>185.11099999999996</v>
      </c>
      <c r="D10" s="11">
        <v>182.10600000000022</v>
      </c>
      <c r="E10" s="11">
        <v>186.61399999999963</v>
      </c>
      <c r="F10" s="11">
        <v>194.6370000000004</v>
      </c>
      <c r="G10" s="11"/>
      <c r="H10" s="11">
        <f t="shared" si="3"/>
        <v>12.531000000000176</v>
      </c>
      <c r="I10" s="11">
        <v>89.264086322311357</v>
      </c>
      <c r="J10" s="11">
        <f t="shared" si="4"/>
        <v>101.79508632231153</v>
      </c>
      <c r="K10" s="11"/>
      <c r="L10" t="str">
        <f t="shared" si="1"/>
        <v>Non-marketed services</v>
      </c>
      <c r="M10" s="11">
        <f t="shared" si="1"/>
        <v>130.05500000000012</v>
      </c>
      <c r="N10" s="11">
        <f t="shared" si="1"/>
        <v>140.43099999999993</v>
      </c>
      <c r="O10" s="11">
        <f t="shared" si="1"/>
        <v>138.58100000000007</v>
      </c>
      <c r="P10" s="11">
        <f t="shared" si="1"/>
        <v>143.90300000000016</v>
      </c>
      <c r="Q10" s="11">
        <f t="shared" si="1"/>
        <v>151.3300000000001</v>
      </c>
      <c r="R10" s="40">
        <f t="shared" si="2"/>
        <v>1.2780492095296303</v>
      </c>
      <c r="S10" s="40">
        <f t="shared" si="0"/>
        <v>0.58844383849883108</v>
      </c>
    </row>
    <row r="11" spans="1:19" x14ac:dyDescent="0.2">
      <c r="A11" t="str">
        <f>name!C8</f>
        <v>Business and other services</v>
      </c>
      <c r="B11" s="11">
        <v>268.24299999999994</v>
      </c>
      <c r="C11" s="11">
        <v>301.65699999999975</v>
      </c>
      <c r="D11" s="11">
        <v>296.3089999999998</v>
      </c>
      <c r="E11" s="11">
        <v>306.91699999999975</v>
      </c>
      <c r="F11" s="11">
        <v>324.15699999999981</v>
      </c>
      <c r="G11" s="11"/>
      <c r="H11" s="11">
        <f t="shared" si="3"/>
        <v>27.848000000000013</v>
      </c>
      <c r="I11" s="11">
        <v>148.00460281834361</v>
      </c>
      <c r="J11" s="11">
        <f t="shared" si="4"/>
        <v>175.85260281834363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130.05500000000012</v>
      </c>
      <c r="C12" s="11">
        <v>140.43099999999993</v>
      </c>
      <c r="D12" s="11">
        <v>138.58100000000007</v>
      </c>
      <c r="E12" s="11">
        <v>143.90300000000016</v>
      </c>
      <c r="F12" s="11">
        <v>151.3300000000001</v>
      </c>
      <c r="G12" s="11"/>
      <c r="H12" s="11">
        <f t="shared" si="3"/>
        <v>12.749000000000024</v>
      </c>
      <c r="I12" s="11">
        <v>79.08084872126895</v>
      </c>
      <c r="J12" s="11">
        <f t="shared" si="4"/>
        <v>91.829848721268974</v>
      </c>
      <c r="K12" s="11"/>
      <c r="L12" s="24" t="str">
        <f t="shared" ref="L12:Q12" si="5">A14</f>
        <v>All industries</v>
      </c>
      <c r="M12" s="34">
        <f t="shared" si="5"/>
        <v>671.34999999999991</v>
      </c>
      <c r="N12" s="34">
        <f t="shared" si="5"/>
        <v>734.24099999999942</v>
      </c>
      <c r="O12" s="34">
        <f t="shared" si="5"/>
        <v>729.60500000000002</v>
      </c>
      <c r="P12" s="34">
        <f t="shared" si="5"/>
        <v>755.73199999999963</v>
      </c>
      <c r="Q12" s="34">
        <f t="shared" si="5"/>
        <v>794.5890000000004</v>
      </c>
      <c r="R12" s="43">
        <f>IF(D$5-B$5 &lt;&gt; 0,(EXP(LN(D14/B14)/(D$5-B$5))-1)*100,0)</f>
        <v>1.6781794729616051</v>
      </c>
      <c r="S12" s="43">
        <f>F41</f>
        <v>0.57043219051473582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671.34999999999991</v>
      </c>
      <c r="C14" s="34">
        <f t="shared" ref="C14:F14" si="6">SUM(C7:C12)</f>
        <v>734.24099999999942</v>
      </c>
      <c r="D14" s="34">
        <f t="shared" si="6"/>
        <v>729.60500000000002</v>
      </c>
      <c r="E14" s="34">
        <f t="shared" si="6"/>
        <v>755.73199999999963</v>
      </c>
      <c r="F14" s="34">
        <f t="shared" si="6"/>
        <v>794.5890000000004</v>
      </c>
      <c r="G14" s="34"/>
      <c r="H14" s="34">
        <f>SUM(H7:H12)</f>
        <v>64.984000000000393</v>
      </c>
      <c r="I14" s="34">
        <f>SUM(I7:I12)</f>
        <v>366.41401547967769</v>
      </c>
      <c r="J14" s="34">
        <f t="shared" ref="J14" si="7">SUM(J7:J12)</f>
        <v>431.39801547967807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1.3311983317196705</v>
      </c>
      <c r="C20" s="18">
        <f t="shared" si="8"/>
        <v>1.5223884255986788</v>
      </c>
      <c r="D20" s="18">
        <f t="shared" si="8"/>
        <v>1.1360941879510131</v>
      </c>
      <c r="E20" s="18">
        <f t="shared" si="8"/>
        <v>1.1310887986746629</v>
      </c>
      <c r="F20" s="18">
        <f t="shared" si="8"/>
        <v>1.102834295465956</v>
      </c>
      <c r="G20" s="351"/>
      <c r="H20" s="40">
        <f>IF(D7&gt;0,(H7/D7)*100,0)</f>
        <v>5.7184220050669667</v>
      </c>
      <c r="I20" s="40">
        <f>IF(D7&gt;0,(I7/D7)*100,0)</f>
        <v>47.862776297980503</v>
      </c>
      <c r="J20" s="40">
        <f>IF(D7&gt;0,(J7/D7)*100,0)</f>
        <v>53.581198303047472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5.7612273776718519</v>
      </c>
      <c r="C21" s="18">
        <f t="shared" si="8"/>
        <v>5.2978517952552364</v>
      </c>
      <c r="D21" s="18">
        <f t="shared" si="8"/>
        <v>5.1612859012753436</v>
      </c>
      <c r="E21" s="18">
        <f t="shared" si="8"/>
        <v>4.7784135116681554</v>
      </c>
      <c r="F21" s="18">
        <f t="shared" si="8"/>
        <v>4.1556074901615796</v>
      </c>
      <c r="G21" s="351"/>
      <c r="H21" s="40">
        <f t="shared" ref="H21:H25" si="9">IF(D8&gt;0,(H8/D8)*100,0)</f>
        <v>-12.313779642563034</v>
      </c>
      <c r="I21" s="40">
        <f t="shared" ref="I21:I25" si="10">IF(D8&gt;0,(I8/D8)*100,0)</f>
        <v>39.726038157278012</v>
      </c>
      <c r="J21" s="40">
        <f t="shared" ref="J21:J27" si="11">IF(D8&gt;0,(J8/D8)*100,0)</f>
        <v>27.412258514714971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8.2176212109927587</v>
      </c>
      <c r="C22" s="18">
        <f t="shared" si="8"/>
        <v>7.7583518218132683</v>
      </c>
      <c r="D22" s="18">
        <f t="shared" si="8"/>
        <v>9.1368617265506487</v>
      </c>
      <c r="E22" s="18">
        <f t="shared" si="8"/>
        <v>9.7439303880211661</v>
      </c>
      <c r="F22" s="18">
        <f t="shared" si="8"/>
        <v>10.405631087266494</v>
      </c>
      <c r="G22" s="351"/>
      <c r="H22" s="40">
        <f t="shared" si="9"/>
        <v>24.029821640190459</v>
      </c>
      <c r="I22" s="40">
        <f t="shared" si="10"/>
        <v>46.708815837163137</v>
      </c>
      <c r="J22" s="40">
        <f t="shared" si="11"/>
        <v>70.738637477353592</v>
      </c>
      <c r="K22" s="351"/>
    </row>
    <row r="23" spans="1:12" x14ac:dyDescent="0.2">
      <c r="A23" t="str">
        <f>$A$10</f>
        <v>Trade, accomod. and transport</v>
      </c>
      <c r="B23" s="18">
        <f t="shared" si="8"/>
        <v>25.362031727117024</v>
      </c>
      <c r="C23" s="18">
        <f t="shared" si="8"/>
        <v>25.21120449552669</v>
      </c>
      <c r="D23" s="18">
        <f t="shared" si="8"/>
        <v>24.959532897937954</v>
      </c>
      <c r="E23" s="18">
        <f t="shared" si="8"/>
        <v>24.693145189035231</v>
      </c>
      <c r="F23" s="18">
        <f t="shared" si="8"/>
        <v>24.495305120005476</v>
      </c>
      <c r="G23" s="351"/>
      <c r="H23" s="40">
        <f t="shared" si="9"/>
        <v>6.881157128266044</v>
      </c>
      <c r="I23" s="40">
        <f t="shared" si="10"/>
        <v>49.017652533310958</v>
      </c>
      <c r="J23" s="40">
        <f t="shared" si="11"/>
        <v>55.898809661576998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39.955760780516862</v>
      </c>
      <c r="C24" s="18">
        <f t="shared" si="8"/>
        <v>41.084194426625594</v>
      </c>
      <c r="D24" s="18">
        <f t="shared" si="8"/>
        <v>40.612249093687652</v>
      </c>
      <c r="E24" s="18">
        <f t="shared" si="8"/>
        <v>40.61188357777624</v>
      </c>
      <c r="F24" s="18">
        <f t="shared" si="8"/>
        <v>40.795555941499273</v>
      </c>
      <c r="G24" s="351"/>
      <c r="H24" s="40">
        <f t="shared" si="9"/>
        <v>9.3982970480140775</v>
      </c>
      <c r="I24" s="40">
        <f t="shared" si="10"/>
        <v>49.949411870157071</v>
      </c>
      <c r="J24" s="40">
        <f t="shared" si="11"/>
        <v>59.347708918171151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19.372160571981848</v>
      </c>
      <c r="C25" s="18">
        <f t="shared" si="8"/>
        <v>19.126009035180552</v>
      </c>
      <c r="D25" s="18">
        <f t="shared" si="8"/>
        <v>18.993976192597373</v>
      </c>
      <c r="E25" s="18">
        <f t="shared" si="8"/>
        <v>19.041538534824547</v>
      </c>
      <c r="F25" s="18">
        <f t="shared" si="8"/>
        <v>19.045066065601212</v>
      </c>
      <c r="G25" s="351"/>
      <c r="H25" s="40">
        <f t="shared" si="9"/>
        <v>9.1996738369617894</v>
      </c>
      <c r="I25" s="40">
        <f t="shared" si="10"/>
        <v>57.064712133170424</v>
      </c>
      <c r="J25" s="40">
        <f t="shared" si="11"/>
        <v>66.26438597013221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8.9067372071189741</v>
      </c>
      <c r="I27" s="43">
        <f>IF(D14&gt;0,(I14/D14)*100,0)</f>
        <v>50.220875059748451</v>
      </c>
      <c r="J27" s="43">
        <f t="shared" si="11"/>
        <v>59.127612266867423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Hertfordshire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5.7530951017937815</v>
      </c>
      <c r="C34" s="18">
        <f t="shared" si="12"/>
        <v>-25.845410628019327</v>
      </c>
      <c r="D34" s="18">
        <f t="shared" si="12"/>
        <v>0.61725728654999923</v>
      </c>
      <c r="E34" s="18">
        <f t="shared" si="12"/>
        <v>0.24871853881547334</v>
      </c>
      <c r="F34" s="18">
        <f t="shared" ref="F34:F39" si="13">IF(F$5-D$5 &lt;&gt; 0,(EXP(LN(F7/D7)/(F$5-D$5))-1)*100,0)</f>
        <v>0.37141455716582783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0.14254100357837807</v>
      </c>
      <c r="C35" s="18">
        <f t="shared" si="12"/>
        <v>-3.1928841358389803</v>
      </c>
      <c r="D35" s="18">
        <f t="shared" si="12"/>
        <v>-0.83437242619825991</v>
      </c>
      <c r="E35" s="18">
        <f t="shared" si="12"/>
        <v>-0.89112356295176776</v>
      </c>
      <c r="F35" s="18">
        <f t="shared" si="13"/>
        <v>-0.87221012694119748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0.80411182236523882</v>
      </c>
      <c r="C36" s="18">
        <f t="shared" si="12"/>
        <v>17.024488721144504</v>
      </c>
      <c r="D36" s="18">
        <f t="shared" si="12"/>
        <v>2.0101593794136896</v>
      </c>
      <c r="E36" s="18">
        <f t="shared" si="12"/>
        <v>1.1651427934233016</v>
      </c>
      <c r="F36" s="18">
        <f t="shared" si="13"/>
        <v>1.4460343533490683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2.1115334106501793</v>
      </c>
      <c r="C37" s="18">
        <f t="shared" si="12"/>
        <v>-1.6233503141357075</v>
      </c>
      <c r="D37" s="18">
        <f>IF(E$5-D$5 &lt;&gt; 0,(EXP(LN(E10/D10)/(E$5-D$5))-1)*100,0)</f>
        <v>0.4902654328349243</v>
      </c>
      <c r="E37" s="18">
        <f t="shared" si="12"/>
        <v>0.42182692461363303</v>
      </c>
      <c r="F37" s="18">
        <f t="shared" si="13"/>
        <v>0.44463458025447711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2.9784267270903442</v>
      </c>
      <c r="C38" s="18">
        <f t="shared" si="12"/>
        <v>-1.7728744899007665</v>
      </c>
      <c r="D38" s="18">
        <f t="shared" si="12"/>
        <v>0.70597078688734438</v>
      </c>
      <c r="E38" s="18">
        <f t="shared" si="12"/>
        <v>0.54800220491968421</v>
      </c>
      <c r="F38" s="18">
        <f t="shared" si="13"/>
        <v>0.60063084731971639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1.9375012604791131</v>
      </c>
      <c r="C39" s="18">
        <f t="shared" si="12"/>
        <v>-1.3173729447200744</v>
      </c>
      <c r="D39" s="18">
        <f t="shared" si="12"/>
        <v>0.75653677274403197</v>
      </c>
      <c r="E39" s="18">
        <f t="shared" si="12"/>
        <v>0.50450256217864364</v>
      </c>
      <c r="F39" s="18">
        <f t="shared" si="13"/>
        <v>0.58844383849883108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2.2639137548957411</v>
      </c>
      <c r="C41" s="18">
        <f>IF(D$5-C$5 &lt;&gt; 0,(EXP(LN(D14/C14)/(D$5-C$5))-1)*100,0)</f>
        <v>-0.63140031678963204</v>
      </c>
      <c r="D41" s="18">
        <f>IF(E$5-D$5 &lt;&gt; 0,(EXP(LN(E14/D14)/(E$5-D$5))-1)*100,0)</f>
        <v>0.70615206142543574</v>
      </c>
      <c r="E41" s="18">
        <f>IF(F$5-E$5 &lt;&gt; 0,(EXP(LN(F14/E14)/(F$5-E$5))-1)*100,0)</f>
        <v>0.50264086068489977</v>
      </c>
      <c r="F41" s="18">
        <f>IF(F$5-D$5 &lt;&gt; 0,(EXP(LN(F14/D14)/(F$5-D$5))-1)*100,0)</f>
        <v>0.57043219051473582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2.2409999999999801</v>
      </c>
      <c r="C45" s="27">
        <f>D7-C7</f>
        <v>-2.8889999999999976</v>
      </c>
      <c r="D45" s="27">
        <f>E7-D7</f>
        <v>0.259000000000011</v>
      </c>
      <c r="E45" s="27">
        <f>F7-E7</f>
        <v>0.2149999999999892</v>
      </c>
      <c r="F45" s="27">
        <f>F7-D7</f>
        <v>0.4740000000000002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0.22099999999999653</v>
      </c>
      <c r="C46" s="27">
        <f>D8-C8</f>
        <v>-1.2420000000000044</v>
      </c>
      <c r="D46" s="27">
        <f t="shared" si="14"/>
        <v>-1.5450000000000017</v>
      </c>
      <c r="E46" s="27">
        <f t="shared" si="14"/>
        <v>-3.0919999999999561</v>
      </c>
      <c r="F46" s="27">
        <f t="shared" ref="F46:F52" si="15">F8-D8</f>
        <v>-4.6369999999999578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1.7960000000000278</v>
      </c>
      <c r="C47" s="27">
        <f t="shared" ref="C47:C50" si="16">D9-C9</f>
        <v>9.6979999999999578</v>
      </c>
      <c r="D47" s="27">
        <f t="shared" si="14"/>
        <v>6.9750000000002075</v>
      </c>
      <c r="E47" s="27">
        <f t="shared" si="14"/>
        <v>9.0439999999999259</v>
      </c>
      <c r="F47" s="27">
        <f t="shared" si="15"/>
        <v>16.019000000000133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14.842999999999847</v>
      </c>
      <c r="C48" s="27">
        <f t="shared" si="16"/>
        <v>-3.0049999999997397</v>
      </c>
      <c r="D48" s="27">
        <f t="shared" si="14"/>
        <v>4.5079999999994129</v>
      </c>
      <c r="E48" s="27">
        <f t="shared" si="14"/>
        <v>8.0230000000007635</v>
      </c>
      <c r="F48" s="27">
        <f t="shared" si="15"/>
        <v>12.531000000000176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33.413999999999817</v>
      </c>
      <c r="C49" s="27">
        <f t="shared" si="16"/>
        <v>-5.3479999999999563</v>
      </c>
      <c r="D49" s="27">
        <f t="shared" si="14"/>
        <v>10.607999999999947</v>
      </c>
      <c r="E49" s="27">
        <f t="shared" si="14"/>
        <v>17.240000000000066</v>
      </c>
      <c r="F49" s="27">
        <f t="shared" si="15"/>
        <v>27.848000000000013</v>
      </c>
    </row>
    <row r="50" spans="1:6" x14ac:dyDescent="0.2">
      <c r="A50" t="str">
        <f>$A$12</f>
        <v>Non-marketed services</v>
      </c>
      <c r="B50" s="27">
        <f t="shared" si="14"/>
        <v>10.375999999999806</v>
      </c>
      <c r="C50" s="27">
        <f t="shared" si="16"/>
        <v>-1.8499999999998522</v>
      </c>
      <c r="D50" s="27">
        <f t="shared" si="14"/>
        <v>5.322000000000088</v>
      </c>
      <c r="E50" s="27">
        <f t="shared" si="14"/>
        <v>7.4269999999999357</v>
      </c>
      <c r="F50" s="27">
        <f t="shared" si="15"/>
        <v>12.749000000000024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62.890999999999508</v>
      </c>
      <c r="C52" s="29">
        <f>D14-C14</f>
        <v>-4.6359999999993988</v>
      </c>
      <c r="D52" s="29">
        <f t="shared" si="14"/>
        <v>26.126999999999612</v>
      </c>
      <c r="E52" s="29">
        <f t="shared" si="14"/>
        <v>38.857000000000767</v>
      </c>
      <c r="F52" s="29">
        <f t="shared" si="15"/>
        <v>64.984000000000378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Hertfordshire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3.6910000000000096</v>
      </c>
      <c r="C5" s="11">
        <v>4.9559999999999995</v>
      </c>
      <c r="D5" s="11">
        <v>2.8579999999999939</v>
      </c>
      <c r="E5" s="11">
        <v>2.9940000000000011</v>
      </c>
      <c r="F5" s="11">
        <v>2.9299999999999939</v>
      </c>
      <c r="G5" s="10"/>
    </row>
    <row r="6" spans="1:7" x14ac:dyDescent="0.2">
      <c r="A6" s="10" t="str">
        <f>name!B5</f>
        <v>Mining and quarrying</v>
      </c>
      <c r="B6" s="11">
        <v>0.22100000000000006</v>
      </c>
      <c r="C6" s="11">
        <v>0.12199999999999986</v>
      </c>
      <c r="D6" s="11">
        <v>0.14800000000000021</v>
      </c>
      <c r="E6" s="11">
        <v>0.12800000000000009</v>
      </c>
      <c r="F6" s="11">
        <v>9.999999999999995E-2</v>
      </c>
    </row>
    <row r="7" spans="1:7" x14ac:dyDescent="0.2">
      <c r="A7" s="10" t="str">
        <f>name!B6</f>
        <v>Food drink and tobacco</v>
      </c>
      <c r="B7" s="11">
        <v>2.928000000000011</v>
      </c>
      <c r="C7" s="11">
        <v>3.4059999999999886</v>
      </c>
      <c r="D7" s="11">
        <v>3.2860000000000009</v>
      </c>
      <c r="E7" s="11">
        <v>3.54</v>
      </c>
      <c r="F7" s="11">
        <v>3.7559999999999998</v>
      </c>
      <c r="G7" s="11"/>
    </row>
    <row r="8" spans="1:7" x14ac:dyDescent="0.2">
      <c r="A8" s="10" t="str">
        <f>name!B7</f>
        <v>Engineering</v>
      </c>
      <c r="B8" s="11">
        <v>7.8189999999999928</v>
      </c>
      <c r="C8" s="11">
        <v>7.1640000000000033</v>
      </c>
      <c r="D8" s="11">
        <v>6.8979999999999961</v>
      </c>
      <c r="E8" s="11">
        <v>6.8600000000000119</v>
      </c>
      <c r="F8" s="11">
        <v>5.9100000000000037</v>
      </c>
      <c r="G8" s="11"/>
    </row>
    <row r="9" spans="1:7" x14ac:dyDescent="0.2">
      <c r="A9" s="10" t="str">
        <f>name!B8</f>
        <v>Rest of manufacturing</v>
      </c>
      <c r="B9" s="11">
        <v>27.930999999999973</v>
      </c>
      <c r="C9" s="11">
        <v>28.328999999999983</v>
      </c>
      <c r="D9" s="11">
        <v>27.472999999999974</v>
      </c>
      <c r="E9" s="11">
        <v>25.71199999999995</v>
      </c>
      <c r="F9" s="11">
        <v>23.354000000000006</v>
      </c>
      <c r="G9" s="11"/>
    </row>
    <row r="10" spans="1:7" x14ac:dyDescent="0.2">
      <c r="A10" s="10" t="str">
        <f>name!B9</f>
        <v>Electricity and gas</v>
      </c>
      <c r="B10" s="11">
        <v>1.4679999999999935</v>
      </c>
      <c r="C10" s="11">
        <v>1.2580000000000009</v>
      </c>
      <c r="D10" s="11">
        <v>1.0910000000000022</v>
      </c>
      <c r="E10" s="11">
        <v>1.0200000000000014</v>
      </c>
      <c r="F10" s="11">
        <v>0.98300000000000021</v>
      </c>
      <c r="G10" s="11"/>
    </row>
    <row r="11" spans="1:7" x14ac:dyDescent="0.2">
      <c r="A11" s="10" t="str">
        <f>name!B10</f>
        <v>Water and sewerage</v>
      </c>
      <c r="B11" s="11">
        <v>3.557000000000003</v>
      </c>
      <c r="C11" s="11">
        <v>4.8419999999999872</v>
      </c>
      <c r="D11" s="11">
        <v>4.1919999999999931</v>
      </c>
      <c r="E11" s="11">
        <v>4.405999999999997</v>
      </c>
      <c r="F11" s="11">
        <v>4.7499999999999947</v>
      </c>
      <c r="G11" s="11"/>
    </row>
    <row r="12" spans="1:7" x14ac:dyDescent="0.2">
      <c r="A12" s="10" t="str">
        <f>name!B11</f>
        <v>Construction</v>
      </c>
      <c r="B12" s="11">
        <v>55.168999999999883</v>
      </c>
      <c r="C12" s="11">
        <v>56.964999999999911</v>
      </c>
      <c r="D12" s="11">
        <v>66.662999999999869</v>
      </c>
      <c r="E12" s="11">
        <v>73.638000000000076</v>
      </c>
      <c r="F12" s="11">
        <v>82.682000000000002</v>
      </c>
      <c r="G12" s="11"/>
    </row>
    <row r="13" spans="1:7" x14ac:dyDescent="0.2">
      <c r="A13" s="10" t="str">
        <f>name!B12</f>
        <v>Wholesale and retail trade</v>
      </c>
      <c r="B13" s="11">
        <v>111.16000000000018</v>
      </c>
      <c r="C13" s="11">
        <v>114.40599999999989</v>
      </c>
      <c r="D13" s="11">
        <v>112.03900000000016</v>
      </c>
      <c r="E13" s="11">
        <v>113.5319999999997</v>
      </c>
      <c r="F13" s="11">
        <v>114.93400000000024</v>
      </c>
      <c r="G13" s="11"/>
    </row>
    <row r="14" spans="1:7" x14ac:dyDescent="0.2">
      <c r="A14" s="10" t="str">
        <f>name!B13</f>
        <v>Transport and storage</v>
      </c>
      <c r="B14" s="11">
        <v>22.177999999999972</v>
      </c>
      <c r="C14" s="11">
        <v>30.61700000000004</v>
      </c>
      <c r="D14" s="11">
        <v>29.308000000000039</v>
      </c>
      <c r="E14" s="11">
        <v>31.497</v>
      </c>
      <c r="F14" s="11">
        <v>32.313000000000017</v>
      </c>
      <c r="G14" s="11"/>
    </row>
    <row r="15" spans="1:7" x14ac:dyDescent="0.2">
      <c r="A15" s="10" t="str">
        <f>name!B14</f>
        <v>Accommodation and food</v>
      </c>
      <c r="B15" s="11">
        <v>36.929999999999943</v>
      </c>
      <c r="C15" s="11">
        <v>40.088000000000029</v>
      </c>
      <c r="D15" s="11">
        <v>40.759</v>
      </c>
      <c r="E15" s="11">
        <v>41.584999999999937</v>
      </c>
      <c r="F15" s="11">
        <v>47.390000000000157</v>
      </c>
      <c r="G15" s="11"/>
    </row>
    <row r="16" spans="1:7" x14ac:dyDescent="0.2">
      <c r="A16" s="10" t="str">
        <f>name!B15</f>
        <v>Media</v>
      </c>
      <c r="B16" s="11">
        <v>9.4000000000000217</v>
      </c>
      <c r="C16" s="11">
        <v>8.7199999999999971</v>
      </c>
      <c r="D16" s="11">
        <v>9.3279999999999959</v>
      </c>
      <c r="E16" s="11">
        <v>9.0279999999999916</v>
      </c>
      <c r="F16" s="11">
        <v>8.9049999999999745</v>
      </c>
      <c r="G16" s="11"/>
    </row>
    <row r="17" spans="1:7" x14ac:dyDescent="0.2">
      <c r="A17" s="10" t="str">
        <f>name!B16</f>
        <v>Information technology</v>
      </c>
      <c r="B17" s="11">
        <v>26.560999999999943</v>
      </c>
      <c r="C17" s="11">
        <v>27.285</v>
      </c>
      <c r="D17" s="11">
        <v>27.015999999999917</v>
      </c>
      <c r="E17" s="11">
        <v>28.22700000000005</v>
      </c>
      <c r="F17" s="11">
        <v>29.669999999999995</v>
      </c>
      <c r="G17" s="11"/>
    </row>
    <row r="18" spans="1:7" x14ac:dyDescent="0.2">
      <c r="A18" s="10" t="str">
        <f>name!B17</f>
        <v>Finance and insurance</v>
      </c>
      <c r="B18" s="11">
        <v>14.366999999999988</v>
      </c>
      <c r="C18" s="11">
        <v>16.154000000000011</v>
      </c>
      <c r="D18" s="11">
        <v>16.655999999999963</v>
      </c>
      <c r="E18" s="11">
        <v>16.093000000000014</v>
      </c>
      <c r="F18" s="11">
        <v>14.597999999999997</v>
      </c>
      <c r="G18" s="11"/>
    </row>
    <row r="19" spans="1:7" x14ac:dyDescent="0.2">
      <c r="A19" s="10" t="str">
        <f>name!B18</f>
        <v>Real estate</v>
      </c>
      <c r="B19" s="11">
        <v>10.263000000000023</v>
      </c>
      <c r="C19" s="11">
        <v>11.026</v>
      </c>
      <c r="D19" s="11">
        <v>11.395000000000021</v>
      </c>
      <c r="E19" s="11">
        <v>11.56800000000001</v>
      </c>
      <c r="F19" s="11">
        <v>13.190000000000014</v>
      </c>
      <c r="G19" s="11"/>
    </row>
    <row r="20" spans="1:7" x14ac:dyDescent="0.2">
      <c r="A20" s="10" t="str">
        <f>name!B19</f>
        <v>Professional services</v>
      </c>
      <c r="B20" s="11">
        <v>84.637999999999934</v>
      </c>
      <c r="C20" s="11">
        <v>98.03399999999975</v>
      </c>
      <c r="D20" s="11">
        <v>91.499999999999929</v>
      </c>
      <c r="E20" s="11">
        <v>97.000999999999578</v>
      </c>
      <c r="F20" s="11">
        <v>104.63099999999983</v>
      </c>
      <c r="G20" s="11"/>
    </row>
    <row r="21" spans="1:7" x14ac:dyDescent="0.2">
      <c r="A21" s="10" t="str">
        <f>name!B20</f>
        <v>Support services</v>
      </c>
      <c r="B21" s="11">
        <v>84.994999999999962</v>
      </c>
      <c r="C21" s="11">
        <v>99.973999999999975</v>
      </c>
      <c r="D21" s="11">
        <v>94.336000000000027</v>
      </c>
      <c r="E21" s="11">
        <v>99.820000000000036</v>
      </c>
      <c r="F21" s="11">
        <v>106.90199999999999</v>
      </c>
      <c r="G21" s="11"/>
    </row>
    <row r="22" spans="1:7" x14ac:dyDescent="0.2">
      <c r="A22" s="10" t="str">
        <f>name!B21</f>
        <v>Public admin. and defence</v>
      </c>
      <c r="B22" s="11">
        <v>17.321000000000009</v>
      </c>
      <c r="C22" s="11">
        <v>14.363000000000049</v>
      </c>
      <c r="D22" s="11">
        <v>14.715000000000011</v>
      </c>
      <c r="E22" s="11">
        <v>16.134999999999984</v>
      </c>
      <c r="F22" s="11">
        <v>16.976000000000024</v>
      </c>
      <c r="G22" s="11"/>
    </row>
    <row r="23" spans="1:7" x14ac:dyDescent="0.2">
      <c r="A23" s="10" t="str">
        <f>name!B22</f>
        <v>Education</v>
      </c>
      <c r="B23" s="11">
        <v>52.993000000000087</v>
      </c>
      <c r="C23" s="11">
        <v>56.678999999999924</v>
      </c>
      <c r="D23" s="11">
        <v>56.942000000000036</v>
      </c>
      <c r="E23" s="11">
        <v>56.358000000000061</v>
      </c>
      <c r="F23" s="11">
        <v>57.015999999999984</v>
      </c>
      <c r="G23" s="11"/>
    </row>
    <row r="24" spans="1:7" x14ac:dyDescent="0.2">
      <c r="A24" s="10" t="str">
        <f>name!B23</f>
        <v>Health and social work</v>
      </c>
      <c r="B24" s="11">
        <v>59.741000000000014</v>
      </c>
      <c r="C24" s="11">
        <v>69.388999999999953</v>
      </c>
      <c r="D24" s="11">
        <v>66.924000000000035</v>
      </c>
      <c r="E24" s="11">
        <v>71.41000000000011</v>
      </c>
      <c r="F24" s="11">
        <v>77.338000000000079</v>
      </c>
      <c r="G24" s="11"/>
    </row>
    <row r="25" spans="1:7" x14ac:dyDescent="0.2">
      <c r="A25" s="10" t="str">
        <f>name!B24</f>
        <v>Arts and entertainment</v>
      </c>
      <c r="B25" s="11">
        <v>15.069000000000024</v>
      </c>
      <c r="C25" s="11">
        <v>18.631999999999966</v>
      </c>
      <c r="D25" s="11">
        <v>21.710000000000004</v>
      </c>
      <c r="E25" s="11">
        <v>20.830999999999996</v>
      </c>
      <c r="F25" s="11">
        <v>21.766000000000027</v>
      </c>
      <c r="G25" s="11"/>
    </row>
    <row r="26" spans="1:7" x14ac:dyDescent="0.2">
      <c r="A26" s="10" t="str">
        <f>name!B25</f>
        <v>Other services</v>
      </c>
      <c r="B26" s="11">
        <v>22.950000000000017</v>
      </c>
      <c r="C26" s="11">
        <v>21.832000000000043</v>
      </c>
      <c r="D26" s="11">
        <v>24.367999999999981</v>
      </c>
      <c r="E26" s="11">
        <v>24.349000000000032</v>
      </c>
      <c r="F26" s="11">
        <v>24.495000000000008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671.34999999999991</v>
      </c>
      <c r="C28" s="11">
        <f t="shared" ref="C28:F28" si="0">SUM(C5:C26)</f>
        <v>734.24099999999953</v>
      </c>
      <c r="D28" s="11">
        <f t="shared" si="0"/>
        <v>729.60500000000002</v>
      </c>
      <c r="E28" s="11">
        <f t="shared" si="0"/>
        <v>755.73199999999952</v>
      </c>
      <c r="F28" s="11">
        <f t="shared" si="0"/>
        <v>794.5890000000004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0.54978774111864304</v>
      </c>
      <c r="C32" s="18">
        <f t="shared" ref="C32:E32" si="1">C5/C$28*100</f>
        <v>0.67498273727563607</v>
      </c>
      <c r="D32" s="18">
        <f t="shared" si="1"/>
        <v>0.39171880675159765</v>
      </c>
      <c r="E32" s="18">
        <f t="shared" si="1"/>
        <v>0.39617218802432652</v>
      </c>
      <c r="F32" s="18">
        <f>F5/F$28*100</f>
        <v>0.36874409285806781</v>
      </c>
    </row>
    <row r="33" spans="1:6" x14ac:dyDescent="0.2">
      <c r="A33" t="str">
        <f>$A$6</f>
        <v>Mining and quarrying</v>
      </c>
      <c r="B33" s="18">
        <f t="shared" ref="B33:F53" si="2">B6/B$28*100</f>
        <v>3.2918745810679988E-2</v>
      </c>
      <c r="C33" s="18">
        <f t="shared" si="2"/>
        <v>1.6615797810255753E-2</v>
      </c>
      <c r="D33" s="18">
        <f t="shared" si="2"/>
        <v>2.0284948705121292E-2</v>
      </c>
      <c r="E33" s="18">
        <f t="shared" si="2"/>
        <v>1.6937221131300535E-2</v>
      </c>
      <c r="F33" s="18">
        <f t="shared" si="2"/>
        <v>1.2585122623142266E-2</v>
      </c>
    </row>
    <row r="34" spans="1:6" x14ac:dyDescent="0.2">
      <c r="A34" t="str">
        <f>$A$7</f>
        <v>Food drink and tobacco</v>
      </c>
      <c r="B34" s="18">
        <f t="shared" si="2"/>
        <v>0.43613614359127306</v>
      </c>
      <c r="C34" s="18">
        <f t="shared" si="2"/>
        <v>0.46388038804697512</v>
      </c>
      <c r="D34" s="18">
        <f t="shared" si="2"/>
        <v>0.4503806854393817</v>
      </c>
      <c r="E34" s="18">
        <f t="shared" si="2"/>
        <v>0.46842002191253018</v>
      </c>
      <c r="F34" s="18">
        <f t="shared" si="2"/>
        <v>0.47269720572522372</v>
      </c>
    </row>
    <row r="35" spans="1:6" x14ac:dyDescent="0.2">
      <c r="A35" t="str">
        <f>$A$8</f>
        <v>Engineering</v>
      </c>
      <c r="B35" s="18">
        <f t="shared" si="2"/>
        <v>1.1646682058538755</v>
      </c>
      <c r="C35" s="18">
        <f t="shared" si="2"/>
        <v>0.97570143862846237</v>
      </c>
      <c r="D35" s="18">
        <f t="shared" si="2"/>
        <v>0.94544308221571893</v>
      </c>
      <c r="E35" s="18">
        <f t="shared" si="2"/>
        <v>0.90772919500563909</v>
      </c>
      <c r="F35" s="18">
        <f t="shared" si="2"/>
        <v>0.7437807470277088</v>
      </c>
    </row>
    <row r="36" spans="1:6" x14ac:dyDescent="0.2">
      <c r="A36" t="str">
        <f>$A$9</f>
        <v>Rest of manufacturing</v>
      </c>
      <c r="B36" s="18">
        <f t="shared" si="2"/>
        <v>4.1604230282267034</v>
      </c>
      <c r="C36" s="18">
        <f t="shared" si="2"/>
        <v>3.8582699685797985</v>
      </c>
      <c r="D36" s="18">
        <f t="shared" si="2"/>
        <v>3.7654621336202427</v>
      </c>
      <c r="E36" s="18">
        <f t="shared" si="2"/>
        <v>3.4022642947499864</v>
      </c>
      <c r="F36" s="18">
        <f t="shared" si="2"/>
        <v>2.9391295374086472</v>
      </c>
    </row>
    <row r="37" spans="1:6" x14ac:dyDescent="0.2">
      <c r="A37" t="str">
        <f>$A$10</f>
        <v>Electricity and gas</v>
      </c>
      <c r="B37" s="18">
        <f t="shared" si="2"/>
        <v>0.21866388619944796</v>
      </c>
      <c r="C37" s="18">
        <f t="shared" si="2"/>
        <v>0.17133339053526045</v>
      </c>
      <c r="D37" s="18">
        <f t="shared" si="2"/>
        <v>0.14953296646815772</v>
      </c>
      <c r="E37" s="18">
        <f t="shared" si="2"/>
        <v>0.13496848089005123</v>
      </c>
      <c r="F37" s="18">
        <f t="shared" si="2"/>
        <v>0.12371175538548856</v>
      </c>
    </row>
    <row r="38" spans="1:6" x14ac:dyDescent="0.2">
      <c r="A38" t="str">
        <f>$A$11</f>
        <v>Water and sewerage</v>
      </c>
      <c r="B38" s="18">
        <f t="shared" si="2"/>
        <v>0.52982795859089948</v>
      </c>
      <c r="C38" s="18">
        <f t="shared" si="2"/>
        <v>0.65945649997752653</v>
      </c>
      <c r="D38" s="18">
        <f t="shared" si="2"/>
        <v>0.57455746602613644</v>
      </c>
      <c r="E38" s="18">
        <f t="shared" si="2"/>
        <v>0.58301090862898486</v>
      </c>
      <c r="F38" s="18">
        <f t="shared" si="2"/>
        <v>0.59779332459925727</v>
      </c>
    </row>
    <row r="39" spans="1:6" x14ac:dyDescent="0.2">
      <c r="A39" t="str">
        <f>$A$12</f>
        <v>Construction</v>
      </c>
      <c r="B39" s="18">
        <f t="shared" si="2"/>
        <v>8.2176212109927587</v>
      </c>
      <c r="C39" s="18">
        <f t="shared" si="2"/>
        <v>7.7583518218132665</v>
      </c>
      <c r="D39" s="18">
        <f t="shared" si="2"/>
        <v>9.1368617265506487</v>
      </c>
      <c r="E39" s="18">
        <f t="shared" si="2"/>
        <v>9.7439303880211678</v>
      </c>
      <c r="F39" s="18">
        <f t="shared" si="2"/>
        <v>10.405631087266494</v>
      </c>
    </row>
    <row r="40" spans="1:6" x14ac:dyDescent="0.2">
      <c r="A40" t="str">
        <f>$A$13</f>
        <v>Wholesale and retail trade</v>
      </c>
      <c r="B40" s="18">
        <f t="shared" si="2"/>
        <v>16.557682281969196</v>
      </c>
      <c r="C40" s="18">
        <f t="shared" si="2"/>
        <v>15.581532494099346</v>
      </c>
      <c r="D40" s="18">
        <f t="shared" si="2"/>
        <v>15.356117351169491</v>
      </c>
      <c r="E40" s="18">
        <f t="shared" si="2"/>
        <v>15.022785855303173</v>
      </c>
      <c r="F40" s="18">
        <f t="shared" si="2"/>
        <v>14.46458483568237</v>
      </c>
    </row>
    <row r="41" spans="1:6" x14ac:dyDescent="0.2">
      <c r="A41" t="str">
        <f>$A$14</f>
        <v>Transport and storage</v>
      </c>
      <c r="B41" s="18">
        <f t="shared" si="2"/>
        <v>3.303492961942351</v>
      </c>
      <c r="C41" s="18">
        <f t="shared" si="2"/>
        <v>4.1698842750541116</v>
      </c>
      <c r="D41" s="18">
        <f t="shared" si="2"/>
        <v>4.0169680854709107</v>
      </c>
      <c r="E41" s="18">
        <f t="shared" si="2"/>
        <v>4.1677472966607239</v>
      </c>
      <c r="F41" s="18">
        <f t="shared" si="2"/>
        <v>4.0666306732159647</v>
      </c>
    </row>
    <row r="42" spans="1:6" x14ac:dyDescent="0.2">
      <c r="A42" t="str">
        <f>$A$15</f>
        <v>Accommodation and food</v>
      </c>
      <c r="B42" s="18">
        <f t="shared" si="2"/>
        <v>5.5008564832054745</v>
      </c>
      <c r="C42" s="18">
        <f t="shared" si="2"/>
        <v>5.4597877263732286</v>
      </c>
      <c r="D42" s="18">
        <f t="shared" si="2"/>
        <v>5.5864474612975519</v>
      </c>
      <c r="E42" s="18">
        <f t="shared" si="2"/>
        <v>5.5026120370713381</v>
      </c>
      <c r="F42" s="18">
        <f t="shared" si="2"/>
        <v>5.9640896111071431</v>
      </c>
    </row>
    <row r="43" spans="1:6" x14ac:dyDescent="0.2">
      <c r="A43" t="str">
        <f>$A$16</f>
        <v>Media</v>
      </c>
      <c r="B43" s="18">
        <f t="shared" si="2"/>
        <v>1.4001638489610522</v>
      </c>
      <c r="C43" s="18">
        <f t="shared" si="2"/>
        <v>1.1876209582412318</v>
      </c>
      <c r="D43" s="18">
        <f t="shared" si="2"/>
        <v>1.2785000102795343</v>
      </c>
      <c r="E43" s="18">
        <f t="shared" si="2"/>
        <v>1.1946033779170389</v>
      </c>
      <c r="F43" s="18">
        <f t="shared" si="2"/>
        <v>1.1207051695908161</v>
      </c>
    </row>
    <row r="44" spans="1:6" x14ac:dyDescent="0.2">
      <c r="A44" t="str">
        <f>$A$17</f>
        <v>Information technology</v>
      </c>
      <c r="B44" s="18">
        <f t="shared" si="2"/>
        <v>3.9563565949206745</v>
      </c>
      <c r="C44" s="18">
        <f t="shared" si="2"/>
        <v>3.7160823217444974</v>
      </c>
      <c r="D44" s="18">
        <f t="shared" si="2"/>
        <v>3.7028255014699618</v>
      </c>
      <c r="E44" s="18">
        <f t="shared" si="2"/>
        <v>3.7350542255720369</v>
      </c>
      <c r="F44" s="18">
        <f t="shared" si="2"/>
        <v>3.7340058822863114</v>
      </c>
    </row>
    <row r="45" spans="1:6" x14ac:dyDescent="0.2">
      <c r="A45" t="str">
        <f>$A$18</f>
        <v>Finance and insurance</v>
      </c>
      <c r="B45" s="18">
        <f t="shared" si="2"/>
        <v>2.1400163848961031</v>
      </c>
      <c r="C45" s="18">
        <f t="shared" si="2"/>
        <v>2.2000950641546875</v>
      </c>
      <c r="D45" s="18">
        <f t="shared" si="2"/>
        <v>2.2828790921114801</v>
      </c>
      <c r="E45" s="18">
        <f t="shared" si="2"/>
        <v>2.1294585911407782</v>
      </c>
      <c r="F45" s="18">
        <f t="shared" si="2"/>
        <v>1.8371762005263086</v>
      </c>
    </row>
    <row r="46" spans="1:6" x14ac:dyDescent="0.2">
      <c r="A46" t="str">
        <f>$A$19</f>
        <v>Real estate</v>
      </c>
      <c r="B46" s="18">
        <f t="shared" si="2"/>
        <v>1.5287108065837529</v>
      </c>
      <c r="C46" s="18">
        <f t="shared" si="2"/>
        <v>1.50168677586787</v>
      </c>
      <c r="D46" s="18">
        <f t="shared" si="2"/>
        <v>1.5618039898301164</v>
      </c>
      <c r="E46" s="18">
        <f t="shared" si="2"/>
        <v>1.5307013597412864</v>
      </c>
      <c r="F46" s="18">
        <f t="shared" si="2"/>
        <v>1.6599776739924674</v>
      </c>
    </row>
    <row r="47" spans="1:6" x14ac:dyDescent="0.2">
      <c r="A47" s="10" t="str">
        <f>$A$20</f>
        <v>Professional services</v>
      </c>
      <c r="B47" s="18">
        <f t="shared" si="2"/>
        <v>12.607134877485654</v>
      </c>
      <c r="C47" s="18">
        <f t="shared" si="2"/>
        <v>13.351746905988607</v>
      </c>
      <c r="D47" s="18">
        <f t="shared" si="2"/>
        <v>12.541032476476987</v>
      </c>
      <c r="E47" s="18">
        <f t="shared" si="2"/>
        <v>12.835370210603712</v>
      </c>
      <c r="F47" s="18">
        <f t="shared" si="2"/>
        <v>13.167939651819967</v>
      </c>
    </row>
    <row r="48" spans="1:6" x14ac:dyDescent="0.2">
      <c r="A48" s="10" t="str">
        <f>$A$21</f>
        <v>Support services</v>
      </c>
      <c r="B48" s="18">
        <f t="shared" si="2"/>
        <v>12.660311313025987</v>
      </c>
      <c r="C48" s="18">
        <f t="shared" si="2"/>
        <v>13.61596533018451</v>
      </c>
      <c r="D48" s="18">
        <f t="shared" si="2"/>
        <v>12.929735953015676</v>
      </c>
      <c r="E48" s="18">
        <f t="shared" si="2"/>
        <v>13.208386041612648</v>
      </c>
      <c r="F48" s="18">
        <f t="shared" si="2"/>
        <v>13.453747786591549</v>
      </c>
    </row>
    <row r="49" spans="1:9" x14ac:dyDescent="0.2">
      <c r="A49" s="10" t="str">
        <f>$A$22</f>
        <v>Public admin. and defence</v>
      </c>
      <c r="B49" s="18">
        <f t="shared" si="2"/>
        <v>2.5800253221121636</v>
      </c>
      <c r="C49" s="18">
        <f t="shared" si="2"/>
        <v>1.9561697044975777</v>
      </c>
      <c r="D49" s="18">
        <f t="shared" si="2"/>
        <v>2.0168447310531055</v>
      </c>
      <c r="E49" s="18">
        <f t="shared" si="2"/>
        <v>2.1350161168244819</v>
      </c>
      <c r="F49" s="18">
        <f t="shared" si="2"/>
        <v>2.1364504165046352</v>
      </c>
    </row>
    <row r="50" spans="1:9" x14ac:dyDescent="0.2">
      <c r="A50" s="10" t="str">
        <f>$A$23</f>
        <v>Education</v>
      </c>
      <c r="B50" s="18">
        <f t="shared" si="2"/>
        <v>7.8934981753184026</v>
      </c>
      <c r="C50" s="18">
        <f t="shared" si="2"/>
        <v>7.7194000335039803</v>
      </c>
      <c r="D50" s="18">
        <f t="shared" si="2"/>
        <v>7.8044969538311877</v>
      </c>
      <c r="E50" s="18">
        <f t="shared" si="2"/>
        <v>7.4574055352955941</v>
      </c>
      <c r="F50" s="18">
        <f t="shared" si="2"/>
        <v>7.1755335148107964</v>
      </c>
    </row>
    <row r="51" spans="1:9" x14ac:dyDescent="0.2">
      <c r="A51" s="10" t="str">
        <f>$A$24</f>
        <v>Health and social work</v>
      </c>
      <c r="B51" s="18">
        <f t="shared" si="2"/>
        <v>8.8986370745512797</v>
      </c>
      <c r="C51" s="18">
        <f t="shared" si="2"/>
        <v>9.4504392971789919</v>
      </c>
      <c r="D51" s="18">
        <f t="shared" si="2"/>
        <v>9.1726345077130809</v>
      </c>
      <c r="E51" s="18">
        <f t="shared" si="2"/>
        <v>9.4491168827044714</v>
      </c>
      <c r="F51" s="18">
        <f t="shared" si="2"/>
        <v>9.7330821342857803</v>
      </c>
    </row>
    <row r="52" spans="1:9" x14ac:dyDescent="0.2">
      <c r="A52" s="10" t="str">
        <f>$A$25</f>
        <v>Arts and entertainment</v>
      </c>
      <c r="B52" s="18">
        <f t="shared" si="2"/>
        <v>2.2445818127653276</v>
      </c>
      <c r="C52" s="18">
        <f t="shared" si="2"/>
        <v>2.5375864327924997</v>
      </c>
      <c r="D52" s="18">
        <f t="shared" si="2"/>
        <v>2.9755826782985317</v>
      </c>
      <c r="E52" s="18">
        <f t="shared" si="2"/>
        <v>2.7564004170790715</v>
      </c>
      <c r="F52" s="18">
        <f t="shared" si="2"/>
        <v>2.7392777901531504</v>
      </c>
    </row>
    <row r="53" spans="1:9" x14ac:dyDescent="0.2">
      <c r="A53" s="10" t="str">
        <f>$A$26</f>
        <v>Other services</v>
      </c>
      <c r="B53" s="18">
        <f t="shared" si="2"/>
        <v>3.4184851418783078</v>
      </c>
      <c r="C53" s="18">
        <f t="shared" si="2"/>
        <v>2.973410637651678</v>
      </c>
      <c r="D53" s="18">
        <f t="shared" si="2"/>
        <v>3.339889392205369</v>
      </c>
      <c r="E53" s="18">
        <f t="shared" si="2"/>
        <v>3.2219093541096644</v>
      </c>
      <c r="F53" s="18">
        <f t="shared" si="2"/>
        <v>3.0827257865387003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Hertfordshire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7.645731450750648</v>
      </c>
      <c r="C63" s="18">
        <f>IF(AND(D$3-C$3 &lt;&gt; 0,C5&lt;&gt;0,D5&lt;&gt;0),(EXP(LN(D5/C5)/(D$3-C$3))-1)*100,0)</f>
        <v>-42.332526230831434</v>
      </c>
      <c r="D63" s="18">
        <f t="shared" ref="B63:E78" si="3">IF(AND(E$3-D$3 &lt;&gt; 0,D5&lt;&gt;0,E5&lt;&gt;0),(EXP(LN(E5/D5)/(E$3-D$3))-1)*100,0)</f>
        <v>0.93409986342813944</v>
      </c>
      <c r="E63" s="18">
        <f t="shared" si="3"/>
        <v>-0.21584534786790455</v>
      </c>
      <c r="F63" s="18">
        <f>IF(AND(F$3-D$3 &lt;&gt; 0,D5&lt;&gt;0,F5&lt;&gt;0),(EXP(LN(F5/D5)/(F$3-D$3))-1)*100,0)</f>
        <v>0.16600659545225049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-13.803051932627564</v>
      </c>
      <c r="C64" s="18">
        <f t="shared" ref="C64:C78" si="4">IF(AND(D$3-C$3 &lt;&gt; 0,C6&lt;&gt;0,D6&lt;&gt;0),(EXP(LN(D6/C6)/(D$3-C$3))-1)*100,0)</f>
        <v>21.311475409836376</v>
      </c>
      <c r="D64" s="18">
        <f t="shared" si="3"/>
        <v>-2.861889636171755</v>
      </c>
      <c r="E64" s="18">
        <f t="shared" si="3"/>
        <v>-2.4383800176555614</v>
      </c>
      <c r="F64" s="18">
        <f t="shared" ref="F64:F84" si="5">IF(AND(F$3-D$3 &lt;&gt; 0,D6&lt;&gt;0,F6&lt;&gt;0),(EXP(LN(F6/D6)/(F$3-D$3))-1)*100,0)</f>
        <v>-2.5797546547639549</v>
      </c>
    </row>
    <row r="65" spans="1:6" x14ac:dyDescent="0.2">
      <c r="A65" t="str">
        <f>$A$7</f>
        <v>Food drink and tobacco</v>
      </c>
      <c r="B65" s="18">
        <f t="shared" si="3"/>
        <v>3.852843680540663</v>
      </c>
      <c r="C65" s="18">
        <f t="shared" si="4"/>
        <v>-3.5231943628886708</v>
      </c>
      <c r="D65" s="18">
        <f t="shared" si="3"/>
        <v>1.5002566950802043</v>
      </c>
      <c r="E65" s="18">
        <f t="shared" si="3"/>
        <v>0.59403577809997721</v>
      </c>
      <c r="F65" s="18">
        <f t="shared" si="5"/>
        <v>0.89520683351314023</v>
      </c>
    </row>
    <row r="66" spans="1:6" x14ac:dyDescent="0.2">
      <c r="A66" t="str">
        <f>$A$8</f>
        <v>Engineering</v>
      </c>
      <c r="B66" s="18">
        <f t="shared" si="3"/>
        <v>-2.1634587420299778</v>
      </c>
      <c r="C66" s="18">
        <f t="shared" si="4"/>
        <v>-3.7130094919040624</v>
      </c>
      <c r="D66" s="18">
        <f t="shared" si="3"/>
        <v>-0.11042044724666189</v>
      </c>
      <c r="E66" s="18">
        <f t="shared" si="3"/>
        <v>-1.4795614171678295</v>
      </c>
      <c r="F66" s="18">
        <f t="shared" si="5"/>
        <v>-1.0252790309704385</v>
      </c>
    </row>
    <row r="67" spans="1:6" x14ac:dyDescent="0.2">
      <c r="A67" t="str">
        <f>$A$9</f>
        <v>Rest of manufacturing</v>
      </c>
      <c r="B67" s="18">
        <f t="shared" si="3"/>
        <v>0.35434712621886799</v>
      </c>
      <c r="C67" s="18">
        <f t="shared" si="4"/>
        <v>-3.0216386035511689</v>
      </c>
      <c r="D67" s="18">
        <f t="shared" si="3"/>
        <v>-1.316179501458159</v>
      </c>
      <c r="E67" s="18">
        <f t="shared" si="3"/>
        <v>-0.95728391776234156</v>
      </c>
      <c r="F67" s="18">
        <f t="shared" si="5"/>
        <v>-1.0770605717073445</v>
      </c>
    </row>
    <row r="68" spans="1:6" x14ac:dyDescent="0.2">
      <c r="A68" t="str">
        <f>$A$10</f>
        <v>Electricity and gas</v>
      </c>
      <c r="B68" s="18">
        <f t="shared" si="3"/>
        <v>-3.7859166997235794</v>
      </c>
      <c r="C68" s="18">
        <f t="shared" si="4"/>
        <v>-13.27503974562787</v>
      </c>
      <c r="D68" s="18">
        <f t="shared" si="3"/>
        <v>-1.3368256353028851</v>
      </c>
      <c r="E68" s="18">
        <f t="shared" si="3"/>
        <v>-0.36880609485314686</v>
      </c>
      <c r="F68" s="18">
        <f t="shared" si="5"/>
        <v>-0.6925299866419099</v>
      </c>
    </row>
    <row r="69" spans="1:6" x14ac:dyDescent="0.2">
      <c r="A69" t="str">
        <f>$A$11</f>
        <v>Water and sewerage</v>
      </c>
      <c r="B69" s="18">
        <f t="shared" si="3"/>
        <v>8.0152885091564929</v>
      </c>
      <c r="C69" s="18">
        <f t="shared" si="4"/>
        <v>-13.424204874018919</v>
      </c>
      <c r="D69" s="18">
        <f t="shared" si="3"/>
        <v>1.000760474193485</v>
      </c>
      <c r="E69" s="18">
        <f t="shared" si="3"/>
        <v>0.75460660970103621</v>
      </c>
      <c r="F69" s="18">
        <f t="shared" si="5"/>
        <v>0.8365911684995897</v>
      </c>
    </row>
    <row r="70" spans="1:6" x14ac:dyDescent="0.2">
      <c r="A70" t="str">
        <f>$A$12</f>
        <v>Construction</v>
      </c>
      <c r="B70" s="18">
        <f t="shared" si="3"/>
        <v>0.80411182236523882</v>
      </c>
      <c r="C70" s="18">
        <f t="shared" si="4"/>
        <v>17.024488721144504</v>
      </c>
      <c r="D70" s="18">
        <f t="shared" si="3"/>
        <v>2.0101593794136896</v>
      </c>
      <c r="E70" s="18">
        <f t="shared" si="3"/>
        <v>1.1651427934233016</v>
      </c>
      <c r="F70" s="18">
        <f t="shared" si="5"/>
        <v>1.4460343533490683</v>
      </c>
    </row>
    <row r="71" spans="1:6" x14ac:dyDescent="0.2">
      <c r="A71" t="str">
        <f>$A$13</f>
        <v>Wholesale and retail trade</v>
      </c>
      <c r="B71" s="18">
        <f t="shared" si="3"/>
        <v>0.7221681536951019</v>
      </c>
      <c r="C71" s="18">
        <f t="shared" si="4"/>
        <v>-2.0689474328267177</v>
      </c>
      <c r="D71" s="18">
        <f t="shared" si="3"/>
        <v>0.26510499430418832</v>
      </c>
      <c r="E71" s="18">
        <f t="shared" si="3"/>
        <v>0.12280849853714138</v>
      </c>
      <c r="F71" s="18">
        <f t="shared" si="5"/>
        <v>0.17021821101066426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8.3952031798286484</v>
      </c>
      <c r="C72" s="18">
        <f t="shared" si="4"/>
        <v>-4.275402554136587</v>
      </c>
      <c r="D72" s="18">
        <f t="shared" si="3"/>
        <v>1.4510629070492609</v>
      </c>
      <c r="E72" s="18">
        <f t="shared" si="3"/>
        <v>0.25610060713627814</v>
      </c>
      <c r="F72" s="18">
        <f t="shared" si="5"/>
        <v>0.6528492289420651</v>
      </c>
    </row>
    <row r="73" spans="1:6" x14ac:dyDescent="0.2">
      <c r="A73" t="str">
        <f>$A$15</f>
        <v>Accommodation and food</v>
      </c>
      <c r="B73" s="18">
        <f t="shared" si="6"/>
        <v>2.0725043968616186</v>
      </c>
      <c r="C73" s="18">
        <f>IF(AND(D$3-C$3 &lt;&gt; 0,C15&lt;&gt;0,D15&lt;&gt;0),(EXP(LN(D15/C15)/(D$3-C$3))-1)*100,0)</f>
        <v>1.6738176012771167</v>
      </c>
      <c r="D73" s="18">
        <f t="shared" si="3"/>
        <v>0.40206313630206658</v>
      </c>
      <c r="E73" s="18">
        <f t="shared" si="3"/>
        <v>1.3152919635728066</v>
      </c>
      <c r="F73" s="18">
        <f t="shared" si="5"/>
        <v>1.0099631245394702</v>
      </c>
    </row>
    <row r="74" spans="1:6" x14ac:dyDescent="0.2">
      <c r="A74" t="str">
        <f>$A$16</f>
        <v>Media</v>
      </c>
      <c r="B74" s="18">
        <f t="shared" si="6"/>
        <v>-1.8597504799530817</v>
      </c>
      <c r="C74" s="18">
        <f>IF(AND(D$3-C$3 &lt;&gt; 0,C16&lt;&gt;0,D16&lt;&gt;0),(EXP(LN(D16/C16)/(D$3-C$3))-1)*100,0)</f>
        <v>6.9724770642201728</v>
      </c>
      <c r="D74" s="18">
        <f t="shared" si="3"/>
        <v>-0.65166282097373074</v>
      </c>
      <c r="E74" s="18">
        <f t="shared" si="3"/>
        <v>-0.13708537417710387</v>
      </c>
      <c r="F74" s="18">
        <f t="shared" si="5"/>
        <v>-0.30890665100294923</v>
      </c>
    </row>
    <row r="75" spans="1:6" x14ac:dyDescent="0.2">
      <c r="A75" t="str">
        <f>$A$17</f>
        <v>Information technology</v>
      </c>
      <c r="B75" s="18">
        <f t="shared" si="6"/>
        <v>0.6745933528162773</v>
      </c>
      <c r="C75" s="18">
        <f t="shared" si="4"/>
        <v>-0.98588968297630419</v>
      </c>
      <c r="D75" s="18">
        <f t="shared" si="3"/>
        <v>0.8808505282446033</v>
      </c>
      <c r="E75" s="18">
        <f t="shared" si="3"/>
        <v>0.49981962778282707</v>
      </c>
      <c r="F75" s="18">
        <f t="shared" si="5"/>
        <v>0.62666975129310742</v>
      </c>
    </row>
    <row r="76" spans="1:6" x14ac:dyDescent="0.2">
      <c r="A76" t="str">
        <f>$A$18</f>
        <v>Finance and insurance</v>
      </c>
      <c r="B76" s="18">
        <f t="shared" si="6"/>
        <v>2.9742166117937785</v>
      </c>
      <c r="C76" s="18">
        <f t="shared" si="4"/>
        <v>3.1075894515287361</v>
      </c>
      <c r="D76" s="18">
        <f t="shared" si="3"/>
        <v>-0.68536294243674023</v>
      </c>
      <c r="E76" s="18">
        <f t="shared" si="3"/>
        <v>-0.97026091655342261</v>
      </c>
      <c r="F76" s="18">
        <f t="shared" si="5"/>
        <v>-0.87538584890866078</v>
      </c>
    </row>
    <row r="77" spans="1:6" x14ac:dyDescent="0.2">
      <c r="A77" t="str">
        <f>$A$19</f>
        <v>Real estate</v>
      </c>
      <c r="B77" s="18">
        <f t="shared" si="6"/>
        <v>1.8089397811203334</v>
      </c>
      <c r="C77" s="18">
        <f t="shared" si="4"/>
        <v>3.3466352258300525</v>
      </c>
      <c r="D77" s="18">
        <f t="shared" si="3"/>
        <v>0.30181460027898233</v>
      </c>
      <c r="E77" s="18">
        <f t="shared" si="3"/>
        <v>1.3208096499261579</v>
      </c>
      <c r="F77" s="18">
        <f t="shared" si="5"/>
        <v>0.97999954485890051</v>
      </c>
    </row>
    <row r="78" spans="1:6" x14ac:dyDescent="0.2">
      <c r="A78" t="str">
        <f>$A$20</f>
        <v>Professional services</v>
      </c>
      <c r="B78" s="18">
        <f t="shared" si="6"/>
        <v>3.741573934338982</v>
      </c>
      <c r="C78" s="18">
        <f t="shared" si="4"/>
        <v>-6.6650345798394799</v>
      </c>
      <c r="D78" s="18">
        <f t="shared" si="3"/>
        <v>1.1744899088651506</v>
      </c>
      <c r="E78" s="18">
        <f t="shared" si="3"/>
        <v>0.76005977229869348</v>
      </c>
      <c r="F78" s="18">
        <f t="shared" si="5"/>
        <v>0.89801418634072316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4.1414026181204822</v>
      </c>
      <c r="C79" s="18">
        <f t="shared" ref="C79:C84" si="8">IF(AND(D$3-C$3 &lt;&gt; 0,C21&lt;&gt;0,D21&lt;&gt;0),(EXP(LN(D21/C21)/(D$3-C$3))-1)*100,0)</f>
        <v>-5.6394662612278657</v>
      </c>
      <c r="D79" s="18">
        <f t="shared" ref="D79:D84" si="9">IF(AND(E$3-D$3 &lt;&gt; 0,D21&lt;&gt;0,E21&lt;&gt;0),(EXP(LN(E21/D21)/(E$3-D$3))-1)*100,0)</f>
        <v>1.1365236472636653</v>
      </c>
      <c r="E79" s="18">
        <f t="shared" ref="E79:E84" si="10">IF(AND(F$3-E$3 &lt;&gt; 0,E21&lt;&gt;0,F21&lt;&gt;0),(EXP(LN(F21/E21)/(F$3-E$3))-1)*100,0)</f>
        <v>0.68779414282478246</v>
      </c>
      <c r="F79" s="18">
        <f t="shared" si="5"/>
        <v>0.83714898983162644</v>
      </c>
    </row>
    <row r="80" spans="1:6" x14ac:dyDescent="0.2">
      <c r="A80" s="10" t="str">
        <f>$A$22</f>
        <v>Public admin. and defence</v>
      </c>
      <c r="B80" s="18">
        <f t="shared" si="7"/>
        <v>-4.5737077771824008</v>
      </c>
      <c r="C80" s="18">
        <f t="shared" si="8"/>
        <v>2.4507414885466927</v>
      </c>
      <c r="D80" s="18">
        <f t="shared" si="9"/>
        <v>1.8595470596693975</v>
      </c>
      <c r="E80" s="18">
        <f t="shared" si="10"/>
        <v>0.50939056832894902</v>
      </c>
      <c r="F80" s="18">
        <f t="shared" si="5"/>
        <v>0.9574424336747045</v>
      </c>
    </row>
    <row r="81" spans="1:6" x14ac:dyDescent="0.2">
      <c r="A81" s="10" t="str">
        <f>$A$23</f>
        <v>Education</v>
      </c>
      <c r="B81" s="18">
        <f t="shared" si="7"/>
        <v>1.6953085381182342</v>
      </c>
      <c r="C81" s="18">
        <f t="shared" si="8"/>
        <v>0.46401665519877344</v>
      </c>
      <c r="D81" s="18">
        <f t="shared" si="9"/>
        <v>-0.2059677085129108</v>
      </c>
      <c r="E81" s="18">
        <f t="shared" si="10"/>
        <v>0.11614469536329608</v>
      </c>
      <c r="F81" s="18">
        <f t="shared" si="5"/>
        <v>8.6585366554814414E-3</v>
      </c>
    </row>
    <row r="82" spans="1:6" x14ac:dyDescent="0.2">
      <c r="A82" s="10" t="str">
        <f>$A$24</f>
        <v>Health and social work</v>
      </c>
      <c r="B82" s="18">
        <f t="shared" si="7"/>
        <v>3.8136677964013765</v>
      </c>
      <c r="C82" s="18">
        <f t="shared" si="8"/>
        <v>-3.5524362651139563</v>
      </c>
      <c r="D82" s="18">
        <f t="shared" si="9"/>
        <v>1.3060607988881312</v>
      </c>
      <c r="E82" s="18">
        <f t="shared" si="10"/>
        <v>0.80066340682247716</v>
      </c>
      <c r="F82" s="18">
        <f t="shared" si="5"/>
        <v>0.96884843286342281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5.4493144559411455</v>
      </c>
      <c r="C83" s="18">
        <f t="shared" si="8"/>
        <v>16.519965650494008</v>
      </c>
      <c r="D83" s="18">
        <f t="shared" si="9"/>
        <v>-0.82320737881305117</v>
      </c>
      <c r="E83" s="18">
        <f t="shared" si="10"/>
        <v>0.44003389307356588</v>
      </c>
      <c r="F83" s="18">
        <f t="shared" si="5"/>
        <v>1.7175710747463491E-2</v>
      </c>
    </row>
    <row r="84" spans="1:6" x14ac:dyDescent="0.2">
      <c r="A84" s="10" t="str">
        <f>$A$26</f>
        <v>Other services</v>
      </c>
      <c r="B84" s="18">
        <f t="shared" si="7"/>
        <v>-1.2407670426355266</v>
      </c>
      <c r="C84" s="18">
        <f t="shared" si="8"/>
        <v>11.615976548185847</v>
      </c>
      <c r="D84" s="18">
        <f t="shared" si="9"/>
        <v>-1.5599087802076195E-2</v>
      </c>
      <c r="E84" s="18">
        <f t="shared" si="10"/>
        <v>5.980021487386189E-2</v>
      </c>
      <c r="F84" s="18">
        <f t="shared" si="5"/>
        <v>3.4660798385299785E-2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2.2639137548957633</v>
      </c>
      <c r="C86" s="18">
        <f>IF(AND(D$3-C$3 &lt;&gt; 0,C28&lt;&gt;0,D28&lt;&gt;0),(EXP(LN(D28/C28)/(D$3-C$3))-1)*100,0)</f>
        <v>-0.63140031678965425</v>
      </c>
      <c r="D86" s="18">
        <f>IF(AND(E$3-D$3 &lt;&gt; 0,D28&lt;&gt;0,E28&lt;&gt;0),(EXP(LN(E28/D28)/(E$3-D$3))-1)*100,0)</f>
        <v>0.70615206142543574</v>
      </c>
      <c r="E86" s="18">
        <f>IF(AND(F$3-E$3 &lt;&gt; 0,E28&lt;&gt;0,F28&lt;&gt;0),(EXP(LN(F28/E28)/(F$3-E$3))-1)*100,0)</f>
        <v>0.50264086068489977</v>
      </c>
      <c r="F86" s="18">
        <f>IF(AND(F$3-D$3 &lt;&gt; 0,D28&lt;&gt;0,F28&lt;&gt;0),(EXP(LN(F28/D28)/(F$3-D$3))-1)*100,0)</f>
        <v>0.57043219051473582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1.2649999999999899</v>
      </c>
      <c r="C90" s="27">
        <f>D5-C5</f>
        <v>-2.0980000000000056</v>
      </c>
      <c r="D90" s="27">
        <f t="shared" si="11"/>
        <v>0.13600000000000723</v>
      </c>
      <c r="E90" s="27">
        <f t="shared" si="11"/>
        <v>-6.4000000000007162E-2</v>
      </c>
      <c r="F90" s="27">
        <f>F5-D5</f>
        <v>7.2000000000000064E-2</v>
      </c>
    </row>
    <row r="91" spans="1:6" x14ac:dyDescent="0.2">
      <c r="A91" t="str">
        <f>$A$6</f>
        <v>Mining and quarrying</v>
      </c>
      <c r="B91" s="27">
        <f t="shared" si="11"/>
        <v>-9.9000000000000199E-2</v>
      </c>
      <c r="C91" s="27">
        <f t="shared" ref="C91:C105" si="12">D6-C6</f>
        <v>2.6000000000000356E-2</v>
      </c>
      <c r="D91" s="27">
        <f t="shared" si="11"/>
        <v>-2.0000000000000129E-2</v>
      </c>
      <c r="E91" s="27">
        <f t="shared" si="11"/>
        <v>-2.8000000000000136E-2</v>
      </c>
      <c r="F91" s="27">
        <f t="shared" ref="F91:F111" si="13">F6-D6</f>
        <v>-4.8000000000000265E-2</v>
      </c>
    </row>
    <row r="92" spans="1:6" x14ac:dyDescent="0.2">
      <c r="A92" t="str">
        <f>$A$7</f>
        <v>Food drink and tobacco</v>
      </c>
      <c r="B92" s="27">
        <f t="shared" si="11"/>
        <v>0.47799999999997755</v>
      </c>
      <c r="C92" s="27">
        <f t="shared" si="12"/>
        <v>-0.11999999999998767</v>
      </c>
      <c r="D92" s="27">
        <f t="shared" si="11"/>
        <v>0.25399999999999912</v>
      </c>
      <c r="E92" s="27">
        <f t="shared" si="11"/>
        <v>0.21599999999999975</v>
      </c>
      <c r="F92" s="27">
        <f t="shared" si="13"/>
        <v>0.46999999999999886</v>
      </c>
    </row>
    <row r="93" spans="1:6" x14ac:dyDescent="0.2">
      <c r="A93" t="str">
        <f>$A$8</f>
        <v>Engineering</v>
      </c>
      <c r="B93" s="27">
        <f t="shared" si="11"/>
        <v>-0.65499999999998959</v>
      </c>
      <c r="C93" s="27">
        <f t="shared" si="12"/>
        <v>-0.26600000000000712</v>
      </c>
      <c r="D93" s="27">
        <f t="shared" si="11"/>
        <v>-3.7999999999984269E-2</v>
      </c>
      <c r="E93" s="27">
        <f t="shared" si="11"/>
        <v>-0.95000000000000817</v>
      </c>
      <c r="F93" s="27">
        <f t="shared" si="13"/>
        <v>-0.98799999999999244</v>
      </c>
    </row>
    <row r="94" spans="1:6" x14ac:dyDescent="0.2">
      <c r="A94" t="str">
        <f>$A$9</f>
        <v>Rest of manufacturing</v>
      </c>
      <c r="B94" s="27">
        <f t="shared" si="11"/>
        <v>0.39800000000001035</v>
      </c>
      <c r="C94" s="27">
        <f t="shared" si="12"/>
        <v>-0.85600000000000875</v>
      </c>
      <c r="D94" s="27">
        <f t="shared" si="11"/>
        <v>-1.7610000000000241</v>
      </c>
      <c r="E94" s="27">
        <f t="shared" si="11"/>
        <v>-2.3579999999999437</v>
      </c>
      <c r="F94" s="27">
        <f t="shared" si="13"/>
        <v>-4.1189999999999678</v>
      </c>
    </row>
    <row r="95" spans="1:6" x14ac:dyDescent="0.2">
      <c r="A95" t="str">
        <f>$A$10</f>
        <v>Electricity and gas</v>
      </c>
      <c r="B95" s="27">
        <f t="shared" si="11"/>
        <v>-0.20999999999999264</v>
      </c>
      <c r="C95" s="27">
        <f t="shared" si="12"/>
        <v>-0.16699999999999871</v>
      </c>
      <c r="D95" s="27">
        <f t="shared" si="11"/>
        <v>-7.100000000000084E-2</v>
      </c>
      <c r="E95" s="27">
        <f t="shared" si="11"/>
        <v>-3.7000000000001143E-2</v>
      </c>
      <c r="F95" s="27">
        <f t="shared" si="13"/>
        <v>-0.10800000000000198</v>
      </c>
    </row>
    <row r="96" spans="1:6" x14ac:dyDescent="0.2">
      <c r="A96" t="str">
        <f>$A$11</f>
        <v>Water and sewerage</v>
      </c>
      <c r="B96" s="27">
        <f t="shared" si="11"/>
        <v>1.2849999999999842</v>
      </c>
      <c r="C96" s="27">
        <f t="shared" si="12"/>
        <v>-0.64999999999999414</v>
      </c>
      <c r="D96" s="27">
        <f t="shared" si="11"/>
        <v>0.21400000000000396</v>
      </c>
      <c r="E96" s="27">
        <f t="shared" si="11"/>
        <v>0.34399999999999764</v>
      </c>
      <c r="F96" s="27">
        <f t="shared" si="13"/>
        <v>0.55800000000000161</v>
      </c>
    </row>
    <row r="97" spans="1:6" x14ac:dyDescent="0.2">
      <c r="A97" t="str">
        <f>$A$12</f>
        <v>Construction</v>
      </c>
      <c r="B97" s="27">
        <f t="shared" si="11"/>
        <v>1.7960000000000278</v>
      </c>
      <c r="C97" s="27">
        <f t="shared" si="12"/>
        <v>9.6979999999999578</v>
      </c>
      <c r="D97" s="27">
        <f t="shared" si="11"/>
        <v>6.9750000000002075</v>
      </c>
      <c r="E97" s="27">
        <f t="shared" si="11"/>
        <v>9.0439999999999259</v>
      </c>
      <c r="F97" s="27">
        <f t="shared" si="13"/>
        <v>16.019000000000133</v>
      </c>
    </row>
    <row r="98" spans="1:6" x14ac:dyDescent="0.2">
      <c r="A98" t="str">
        <f>$A$13</f>
        <v>Wholesale and retail trade</v>
      </c>
      <c r="B98" s="27">
        <f t="shared" si="11"/>
        <v>3.2459999999997109</v>
      </c>
      <c r="C98" s="27">
        <f t="shared" si="12"/>
        <v>-2.3669999999997344</v>
      </c>
      <c r="D98" s="27">
        <f t="shared" si="11"/>
        <v>1.4929999999995403</v>
      </c>
      <c r="E98" s="27">
        <f t="shared" si="11"/>
        <v>1.402000000000541</v>
      </c>
      <c r="F98" s="27">
        <f t="shared" si="13"/>
        <v>2.8950000000000813</v>
      </c>
    </row>
    <row r="99" spans="1:6" x14ac:dyDescent="0.2">
      <c r="A99" t="str">
        <f>$A$14</f>
        <v>Transport and storage</v>
      </c>
      <c r="B99" s="27">
        <f t="shared" si="11"/>
        <v>8.4390000000000676</v>
      </c>
      <c r="C99" s="27">
        <f t="shared" si="12"/>
        <v>-1.3090000000000011</v>
      </c>
      <c r="D99" s="27">
        <f t="shared" si="11"/>
        <v>2.188999999999961</v>
      </c>
      <c r="E99" s="27">
        <f t="shared" si="11"/>
        <v>0.81600000000001671</v>
      </c>
      <c r="F99" s="27">
        <f t="shared" si="13"/>
        <v>3.0049999999999777</v>
      </c>
    </row>
    <row r="100" spans="1:6" x14ac:dyDescent="0.2">
      <c r="A100" t="str">
        <f>$A$15</f>
        <v>Accommodation and food</v>
      </c>
      <c r="B100" s="27">
        <f t="shared" si="11"/>
        <v>3.1580000000000865</v>
      </c>
      <c r="C100" s="27">
        <f t="shared" si="12"/>
        <v>0.67099999999997095</v>
      </c>
      <c r="D100" s="27">
        <f t="shared" si="11"/>
        <v>0.82599999999993656</v>
      </c>
      <c r="E100" s="27">
        <f t="shared" si="11"/>
        <v>5.80500000000022</v>
      </c>
      <c r="F100" s="27">
        <f t="shared" si="13"/>
        <v>6.6310000000001565</v>
      </c>
    </row>
    <row r="101" spans="1:6" x14ac:dyDescent="0.2">
      <c r="A101" t="str">
        <f>$A$16</f>
        <v>Media</v>
      </c>
      <c r="B101" s="27">
        <f t="shared" si="11"/>
        <v>-0.68000000000002458</v>
      </c>
      <c r="C101" s="27">
        <f t="shared" si="12"/>
        <v>0.60799999999999876</v>
      </c>
      <c r="D101" s="27">
        <f t="shared" si="11"/>
        <v>-0.30000000000000426</v>
      </c>
      <c r="E101" s="27">
        <f t="shared" si="11"/>
        <v>-0.1230000000000171</v>
      </c>
      <c r="F101" s="27">
        <f t="shared" si="13"/>
        <v>-0.42300000000002136</v>
      </c>
    </row>
    <row r="102" spans="1:6" x14ac:dyDescent="0.2">
      <c r="A102" t="str">
        <f>$A$17</f>
        <v>Information technology</v>
      </c>
      <c r="B102" s="27">
        <f t="shared" si="11"/>
        <v>0.72400000000005704</v>
      </c>
      <c r="C102" s="27">
        <f t="shared" si="12"/>
        <v>-0.26900000000008362</v>
      </c>
      <c r="D102" s="27">
        <f t="shared" si="11"/>
        <v>1.2110000000001335</v>
      </c>
      <c r="E102" s="27">
        <f t="shared" si="11"/>
        <v>1.4429999999999445</v>
      </c>
      <c r="F102" s="27">
        <f t="shared" si="13"/>
        <v>2.6540000000000781</v>
      </c>
    </row>
    <row r="103" spans="1:6" x14ac:dyDescent="0.2">
      <c r="A103" t="str">
        <f>$A$18</f>
        <v>Finance and insurance</v>
      </c>
      <c r="B103" s="27">
        <f t="shared" si="11"/>
        <v>1.7870000000000221</v>
      </c>
      <c r="C103" s="27">
        <f t="shared" si="12"/>
        <v>0.50199999999995271</v>
      </c>
      <c r="D103" s="27">
        <f t="shared" si="11"/>
        <v>-0.5629999999999491</v>
      </c>
      <c r="E103" s="27">
        <f t="shared" si="11"/>
        <v>-1.495000000000017</v>
      </c>
      <c r="F103" s="27">
        <f t="shared" si="13"/>
        <v>-2.0579999999999661</v>
      </c>
    </row>
    <row r="104" spans="1:6" x14ac:dyDescent="0.2">
      <c r="A104" t="str">
        <f>$A$19</f>
        <v>Real estate</v>
      </c>
      <c r="B104" s="27">
        <f t="shared" si="11"/>
        <v>0.76299999999997681</v>
      </c>
      <c r="C104" s="27">
        <f t="shared" si="12"/>
        <v>0.36900000000002109</v>
      </c>
      <c r="D104" s="27">
        <f t="shared" si="11"/>
        <v>0.17299999999998938</v>
      </c>
      <c r="E104" s="27">
        <f t="shared" si="11"/>
        <v>1.6220000000000034</v>
      </c>
      <c r="F104" s="27">
        <f t="shared" si="13"/>
        <v>1.7949999999999928</v>
      </c>
    </row>
    <row r="105" spans="1:6" x14ac:dyDescent="0.2">
      <c r="A105" t="str">
        <f>$A$20</f>
        <v>Professional services</v>
      </c>
      <c r="B105" s="27">
        <f t="shared" si="11"/>
        <v>13.395999999999816</v>
      </c>
      <c r="C105" s="27">
        <f t="shared" si="12"/>
        <v>-6.5339999999998213</v>
      </c>
      <c r="D105" s="27">
        <f t="shared" si="11"/>
        <v>5.5009999999996495</v>
      </c>
      <c r="E105" s="27">
        <f t="shared" si="11"/>
        <v>7.6300000000002512</v>
      </c>
      <c r="F105" s="27">
        <f t="shared" si="13"/>
        <v>13.130999999999901</v>
      </c>
    </row>
    <row r="106" spans="1:6" x14ac:dyDescent="0.2">
      <c r="A106" s="10" t="str">
        <f>$A$21</f>
        <v>Support services</v>
      </c>
      <c r="B106" s="27">
        <f t="shared" ref="B106:B111" si="14">C21-B21</f>
        <v>14.979000000000013</v>
      </c>
      <c r="C106" s="27">
        <f t="shared" ref="C106:C111" si="15">D21-C21</f>
        <v>-5.6379999999999484</v>
      </c>
      <c r="D106" s="27">
        <f t="shared" ref="D106:D111" si="16">E21-D21</f>
        <v>5.4840000000000089</v>
      </c>
      <c r="E106" s="27">
        <f t="shared" ref="E106:E111" si="17">F21-E21</f>
        <v>7.081999999999951</v>
      </c>
      <c r="F106" s="27">
        <f t="shared" si="13"/>
        <v>12.56599999999996</v>
      </c>
    </row>
    <row r="107" spans="1:6" x14ac:dyDescent="0.2">
      <c r="A107" s="10" t="str">
        <f>$A$22</f>
        <v>Public admin. and defence</v>
      </c>
      <c r="B107" s="27">
        <f t="shared" si="14"/>
        <v>-2.9579999999999593</v>
      </c>
      <c r="C107" s="27">
        <f t="shared" si="15"/>
        <v>0.35199999999996123</v>
      </c>
      <c r="D107" s="27">
        <f t="shared" si="16"/>
        <v>1.4199999999999733</v>
      </c>
      <c r="E107" s="27">
        <f t="shared" si="17"/>
        <v>0.84100000000004016</v>
      </c>
      <c r="F107" s="27">
        <f t="shared" si="13"/>
        <v>2.2610000000000134</v>
      </c>
    </row>
    <row r="108" spans="1:6" x14ac:dyDescent="0.2">
      <c r="A108" s="10" t="str">
        <f>$A$23</f>
        <v>Education</v>
      </c>
      <c r="B108" s="27">
        <f t="shared" si="14"/>
        <v>3.6859999999998365</v>
      </c>
      <c r="C108" s="27">
        <f t="shared" si="15"/>
        <v>0.26300000000011181</v>
      </c>
      <c r="D108" s="27">
        <f t="shared" si="16"/>
        <v>-0.58399999999997476</v>
      </c>
      <c r="E108" s="27">
        <f t="shared" si="17"/>
        <v>0.65799999999992309</v>
      </c>
      <c r="F108" s="27">
        <f t="shared" si="13"/>
        <v>7.3999999999948329E-2</v>
      </c>
    </row>
    <row r="109" spans="1:6" x14ac:dyDescent="0.2">
      <c r="A109" s="10" t="str">
        <f>$A$24</f>
        <v>Health and social work</v>
      </c>
      <c r="B109" s="27">
        <f t="shared" si="14"/>
        <v>9.6479999999999393</v>
      </c>
      <c r="C109" s="27">
        <f t="shared" si="15"/>
        <v>-2.4649999999999181</v>
      </c>
      <c r="D109" s="27">
        <f t="shared" si="16"/>
        <v>4.4860000000000753</v>
      </c>
      <c r="E109" s="27">
        <f t="shared" si="17"/>
        <v>5.9279999999999688</v>
      </c>
      <c r="F109" s="27">
        <f t="shared" si="13"/>
        <v>10.414000000000044</v>
      </c>
    </row>
    <row r="110" spans="1:6" x14ac:dyDescent="0.2">
      <c r="A110" s="10" t="str">
        <f>$A$25</f>
        <v>Arts and entertainment</v>
      </c>
      <c r="B110" s="27">
        <f t="shared" si="14"/>
        <v>3.562999999999942</v>
      </c>
      <c r="C110" s="27">
        <f t="shared" si="15"/>
        <v>3.0780000000000385</v>
      </c>
      <c r="D110" s="27">
        <f t="shared" si="16"/>
        <v>-0.87900000000000844</v>
      </c>
      <c r="E110" s="27">
        <f t="shared" si="17"/>
        <v>0.9350000000000307</v>
      </c>
      <c r="F110" s="27">
        <f t="shared" si="13"/>
        <v>5.6000000000022254E-2</v>
      </c>
    </row>
    <row r="111" spans="1:6" x14ac:dyDescent="0.2">
      <c r="A111" s="10" t="str">
        <f>$A$26</f>
        <v>Other services</v>
      </c>
      <c r="B111" s="27">
        <f t="shared" si="14"/>
        <v>-1.1179999999999737</v>
      </c>
      <c r="C111" s="27">
        <f t="shared" si="15"/>
        <v>2.5359999999999374</v>
      </c>
      <c r="D111" s="27">
        <f t="shared" si="16"/>
        <v>-1.8999999999948614E-2</v>
      </c>
      <c r="E111" s="27">
        <f t="shared" si="17"/>
        <v>0.14599999999997593</v>
      </c>
      <c r="F111" s="27">
        <f t="shared" si="13"/>
        <v>0.12700000000002731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62.890999999999622</v>
      </c>
      <c r="C113" s="29">
        <f>D28-C28</f>
        <v>-4.6359999999995125</v>
      </c>
      <c r="D113" s="29">
        <f>E28-D28</f>
        <v>26.126999999999498</v>
      </c>
      <c r="E113" s="29">
        <f>F28-E28</f>
        <v>38.85700000000088</v>
      </c>
      <c r="F113" s="29">
        <f>F28-D28</f>
        <v>64.984000000000378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Hertfordshire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8.9370000000000065</v>
      </c>
      <c r="C7" s="31">
        <f>'Ind T1'!C7</f>
        <v>11.177999999999987</v>
      </c>
      <c r="D7" s="31">
        <f>'Ind T1'!D7</f>
        <v>8.288999999999989</v>
      </c>
      <c r="E7" s="31">
        <f>'Ind T1'!E7</f>
        <v>8.548</v>
      </c>
      <c r="F7" s="31">
        <f>'Ind T1'!F7</f>
        <v>8.7629999999999892</v>
      </c>
      <c r="H7" s="31">
        <f>C7-B7</f>
        <v>2.2409999999999801</v>
      </c>
      <c r="I7" s="31">
        <f>D7-C7</f>
        <v>-2.8889999999999976</v>
      </c>
      <c r="J7" s="31">
        <f>E7-D7</f>
        <v>0.259000000000011</v>
      </c>
      <c r="K7" s="31">
        <f>F7-E7</f>
        <v>0.2149999999999892</v>
      </c>
      <c r="L7" s="31">
        <f>F7-D7</f>
        <v>0.4740000000000002</v>
      </c>
    </row>
    <row r="8" spans="1:12" x14ac:dyDescent="0.2">
      <c r="A8" t="str">
        <f>'Ind T2'!A5</f>
        <v>Agriculture</v>
      </c>
      <c r="B8" s="32">
        <f>'Ind T2'!B5</f>
        <v>3.6910000000000096</v>
      </c>
      <c r="C8" s="32">
        <f>'Ind T2'!C5</f>
        <v>4.9559999999999995</v>
      </c>
      <c r="D8" s="32">
        <f>'Ind T2'!D5</f>
        <v>2.8579999999999939</v>
      </c>
      <c r="E8" s="32">
        <f>'Ind T2'!E5</f>
        <v>2.9940000000000011</v>
      </c>
      <c r="F8" s="32">
        <f>'Ind T2'!F5</f>
        <v>2.9299999999999939</v>
      </c>
      <c r="H8" s="11">
        <f t="shared" ref="H8:H40" si="0">C8-B8</f>
        <v>1.2649999999999899</v>
      </c>
      <c r="I8" s="31">
        <f t="shared" ref="I8:I38" si="1">D8-C8</f>
        <v>-2.0980000000000056</v>
      </c>
      <c r="J8" s="11">
        <f t="shared" ref="J8:J38" si="2">E8-D8</f>
        <v>0.13600000000000723</v>
      </c>
      <c r="K8" s="11">
        <f t="shared" ref="K8:K38" si="3">F8-E8</f>
        <v>-6.4000000000007162E-2</v>
      </c>
      <c r="L8" s="31">
        <f t="shared" ref="L8:L40" si="4">F8-D8</f>
        <v>7.2000000000000064E-2</v>
      </c>
    </row>
    <row r="9" spans="1:12" x14ac:dyDescent="0.2">
      <c r="A9" t="str">
        <f>'Ind T2'!A6</f>
        <v>Mining and quarrying</v>
      </c>
      <c r="B9" s="32">
        <f>'Ind T2'!B6</f>
        <v>0.22100000000000006</v>
      </c>
      <c r="C9" s="32">
        <f>'Ind T2'!C6</f>
        <v>0.12199999999999986</v>
      </c>
      <c r="D9" s="32">
        <f>'Ind T2'!D6</f>
        <v>0.14800000000000021</v>
      </c>
      <c r="E9" s="32">
        <f>'Ind T2'!E6</f>
        <v>0.12800000000000009</v>
      </c>
      <c r="F9" s="32">
        <f>'Ind T2'!F6</f>
        <v>9.999999999999995E-2</v>
      </c>
      <c r="H9" s="11">
        <f t="shared" si="0"/>
        <v>-9.9000000000000199E-2</v>
      </c>
      <c r="I9" s="31">
        <f t="shared" si="1"/>
        <v>2.6000000000000356E-2</v>
      </c>
      <c r="J9" s="11">
        <f t="shared" si="2"/>
        <v>-2.0000000000000129E-2</v>
      </c>
      <c r="K9" s="11">
        <f t="shared" si="3"/>
        <v>-2.8000000000000136E-2</v>
      </c>
      <c r="L9" s="31">
        <f t="shared" si="4"/>
        <v>-4.8000000000000265E-2</v>
      </c>
    </row>
    <row r="10" spans="1:12" x14ac:dyDescent="0.2">
      <c r="A10" t="str">
        <f>'Ind T2'!A10</f>
        <v>Electricity and gas</v>
      </c>
      <c r="B10" s="32">
        <f>'Ind T2'!B10</f>
        <v>1.4679999999999935</v>
      </c>
      <c r="C10" s="32">
        <f>'Ind T2'!C10</f>
        <v>1.2580000000000009</v>
      </c>
      <c r="D10" s="32">
        <f>'Ind T2'!D10</f>
        <v>1.0910000000000022</v>
      </c>
      <c r="E10" s="32">
        <f>'Ind T2'!E10</f>
        <v>1.0200000000000014</v>
      </c>
      <c r="F10" s="32">
        <f>'Ind T2'!F10</f>
        <v>0.98300000000000021</v>
      </c>
      <c r="H10" s="11">
        <f t="shared" si="0"/>
        <v>-0.20999999999999264</v>
      </c>
      <c r="I10" s="31">
        <f t="shared" si="1"/>
        <v>-0.16699999999999871</v>
      </c>
      <c r="J10" s="11">
        <f t="shared" si="2"/>
        <v>-7.100000000000084E-2</v>
      </c>
      <c r="K10" s="11">
        <f t="shared" si="3"/>
        <v>-3.7000000000001143E-2</v>
      </c>
      <c r="L10" s="31">
        <f t="shared" si="4"/>
        <v>-0.10800000000000198</v>
      </c>
    </row>
    <row r="11" spans="1:12" x14ac:dyDescent="0.2">
      <c r="A11" t="str">
        <f>'Ind T2'!A11</f>
        <v>Water and sewerage</v>
      </c>
      <c r="B11" s="32">
        <f>'Ind T2'!B11</f>
        <v>3.557000000000003</v>
      </c>
      <c r="C11" s="32">
        <f>'Ind T2'!C11</f>
        <v>4.8419999999999872</v>
      </c>
      <c r="D11" s="32">
        <f>'Ind T2'!D11</f>
        <v>4.1919999999999931</v>
      </c>
      <c r="E11" s="32">
        <f>'Ind T2'!E11</f>
        <v>4.405999999999997</v>
      </c>
      <c r="F11" s="32">
        <f>'Ind T2'!F11</f>
        <v>4.7499999999999947</v>
      </c>
      <c r="H11" s="11">
        <f t="shared" ref="H11" si="5">C11-B11</f>
        <v>1.2849999999999842</v>
      </c>
      <c r="I11" s="31">
        <f t="shared" ref="I11" si="6">D11-C11</f>
        <v>-0.64999999999999414</v>
      </c>
      <c r="J11" s="11">
        <f t="shared" ref="J11" si="7">E11-D11</f>
        <v>0.21400000000000396</v>
      </c>
      <c r="K11" s="11">
        <f t="shared" ref="K11" si="8">F11-E11</f>
        <v>0.34399999999999764</v>
      </c>
      <c r="L11" s="31">
        <f t="shared" si="4"/>
        <v>0.55800000000000161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38.677999999999976</v>
      </c>
      <c r="C13" s="31">
        <f>'Ind T1'!C8</f>
        <v>38.898999999999972</v>
      </c>
      <c r="D13" s="31">
        <f>'Ind T1'!D8</f>
        <v>37.656999999999968</v>
      </c>
      <c r="E13" s="31">
        <f>'Ind T1'!E8</f>
        <v>36.111999999999966</v>
      </c>
      <c r="F13" s="31">
        <f>'Ind T1'!F8</f>
        <v>33.02000000000001</v>
      </c>
      <c r="H13" s="31">
        <f t="shared" si="0"/>
        <v>0.22099999999999653</v>
      </c>
      <c r="I13" s="31">
        <f t="shared" si="1"/>
        <v>-1.2420000000000044</v>
      </c>
      <c r="J13" s="31">
        <f t="shared" si="2"/>
        <v>-1.5450000000000017</v>
      </c>
      <c r="K13" s="31">
        <f t="shared" si="3"/>
        <v>-3.0919999999999561</v>
      </c>
      <c r="L13" s="31">
        <f t="shared" si="4"/>
        <v>-4.6369999999999578</v>
      </c>
    </row>
    <row r="14" spans="1:12" x14ac:dyDescent="0.2">
      <c r="A14" t="str">
        <f>'Ind T2'!A7</f>
        <v>Food drink and tobacco</v>
      </c>
      <c r="B14" s="32">
        <f>'Ind T2'!B7</f>
        <v>2.928000000000011</v>
      </c>
      <c r="C14" s="32">
        <f>'Ind T2'!C7</f>
        <v>3.4059999999999886</v>
      </c>
      <c r="D14" s="32">
        <f>'Ind T2'!D7</f>
        <v>3.2860000000000009</v>
      </c>
      <c r="E14" s="32">
        <f>'Ind T2'!E7</f>
        <v>3.54</v>
      </c>
      <c r="F14" s="32">
        <f>'Ind T2'!F7</f>
        <v>3.7559999999999998</v>
      </c>
      <c r="H14" s="11">
        <f t="shared" si="0"/>
        <v>0.47799999999997755</v>
      </c>
      <c r="I14" s="31">
        <f t="shared" si="1"/>
        <v>-0.11999999999998767</v>
      </c>
      <c r="J14" s="11">
        <f t="shared" si="2"/>
        <v>0.25399999999999912</v>
      </c>
      <c r="K14" s="11">
        <f t="shared" si="3"/>
        <v>0.21599999999999975</v>
      </c>
      <c r="L14" s="31">
        <f t="shared" si="4"/>
        <v>0.46999999999999886</v>
      </c>
    </row>
    <row r="15" spans="1:12" x14ac:dyDescent="0.2">
      <c r="A15" t="str">
        <f>'Ind T2'!A8</f>
        <v>Engineering</v>
      </c>
      <c r="B15" s="32">
        <f>'Ind T2'!B8</f>
        <v>7.8189999999999928</v>
      </c>
      <c r="C15" s="32">
        <f>'Ind T2'!C8</f>
        <v>7.1640000000000033</v>
      </c>
      <c r="D15" s="32">
        <f>'Ind T2'!D8</f>
        <v>6.8979999999999961</v>
      </c>
      <c r="E15" s="32">
        <f>'Ind T2'!E8</f>
        <v>6.8600000000000119</v>
      </c>
      <c r="F15" s="32">
        <f>'Ind T2'!F8</f>
        <v>5.9100000000000037</v>
      </c>
      <c r="H15" s="11">
        <f t="shared" si="0"/>
        <v>-0.65499999999998959</v>
      </c>
      <c r="I15" s="31">
        <f t="shared" si="1"/>
        <v>-0.26600000000000712</v>
      </c>
      <c r="J15" s="11">
        <f t="shared" si="2"/>
        <v>-3.7999999999984269E-2</v>
      </c>
      <c r="K15" s="11">
        <f t="shared" si="3"/>
        <v>-0.95000000000000817</v>
      </c>
      <c r="L15" s="31">
        <f t="shared" si="4"/>
        <v>-0.98799999999999244</v>
      </c>
    </row>
    <row r="16" spans="1:12" x14ac:dyDescent="0.2">
      <c r="A16" t="str">
        <f>'Ind T2'!A9</f>
        <v>Rest of manufacturing</v>
      </c>
      <c r="B16" s="32">
        <f>'Ind T2'!B9</f>
        <v>27.930999999999973</v>
      </c>
      <c r="C16" s="32">
        <f>'Ind T2'!C9</f>
        <v>28.328999999999983</v>
      </c>
      <c r="D16" s="32">
        <f>'Ind T2'!D9</f>
        <v>27.472999999999974</v>
      </c>
      <c r="E16" s="32">
        <f>'Ind T2'!E9</f>
        <v>25.71199999999995</v>
      </c>
      <c r="F16" s="32">
        <f>'Ind T2'!F9</f>
        <v>23.354000000000006</v>
      </c>
      <c r="H16" s="11">
        <f t="shared" si="0"/>
        <v>0.39800000000001035</v>
      </c>
      <c r="I16" s="31">
        <f t="shared" si="1"/>
        <v>-0.85600000000000875</v>
      </c>
      <c r="J16" s="11">
        <f t="shared" si="2"/>
        <v>-1.7610000000000241</v>
      </c>
      <c r="K16" s="11">
        <f t="shared" si="3"/>
        <v>-2.3579999999999437</v>
      </c>
      <c r="L16" s="31">
        <f t="shared" si="4"/>
        <v>-4.1189999999999678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55.168999999999883</v>
      </c>
      <c r="C18" s="31">
        <f>'Ind T1'!C9</f>
        <v>56.964999999999911</v>
      </c>
      <c r="D18" s="31">
        <f>'Ind T1'!D9</f>
        <v>66.662999999999869</v>
      </c>
      <c r="E18" s="31">
        <f>'Ind T1'!E9</f>
        <v>73.638000000000076</v>
      </c>
      <c r="F18" s="31">
        <f>'Ind T1'!F9</f>
        <v>82.682000000000002</v>
      </c>
      <c r="H18" s="31">
        <f t="shared" si="0"/>
        <v>1.7960000000000278</v>
      </c>
      <c r="I18" s="31">
        <f t="shared" si="1"/>
        <v>9.6979999999999578</v>
      </c>
      <c r="J18" s="31">
        <f t="shared" si="2"/>
        <v>6.9750000000002075</v>
      </c>
      <c r="K18" s="31">
        <f t="shared" si="3"/>
        <v>9.0439999999999259</v>
      </c>
      <c r="L18" s="31">
        <f t="shared" si="4"/>
        <v>16.019000000000133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170.26800000000011</v>
      </c>
      <c r="C20" s="31">
        <f>'Ind T1'!C10</f>
        <v>185.11099999999996</v>
      </c>
      <c r="D20" s="31">
        <f>'Ind T1'!D10</f>
        <v>182.10600000000022</v>
      </c>
      <c r="E20" s="31">
        <f>'Ind T1'!E10</f>
        <v>186.61399999999963</v>
      </c>
      <c r="F20" s="31">
        <f>'Ind T1'!F10</f>
        <v>194.6370000000004</v>
      </c>
      <c r="H20" s="31">
        <f t="shared" si="0"/>
        <v>14.842999999999847</v>
      </c>
      <c r="I20" s="31">
        <f t="shared" si="1"/>
        <v>-3.0049999999997397</v>
      </c>
      <c r="J20" s="31">
        <f t="shared" si="2"/>
        <v>4.5079999999994129</v>
      </c>
      <c r="K20" s="31">
        <f t="shared" si="3"/>
        <v>8.0230000000007635</v>
      </c>
      <c r="L20" s="31">
        <f t="shared" si="4"/>
        <v>12.531000000000176</v>
      </c>
    </row>
    <row r="21" spans="1:12" x14ac:dyDescent="0.2">
      <c r="A21" s="10" t="str">
        <f>'Ind T2'!A13</f>
        <v>Wholesale and retail trade</v>
      </c>
      <c r="B21" s="32">
        <f>'Ind T2'!B13</f>
        <v>111.16000000000018</v>
      </c>
      <c r="C21" s="32">
        <f>'Ind T2'!C13</f>
        <v>114.40599999999989</v>
      </c>
      <c r="D21" s="32">
        <f>'Ind T2'!D13</f>
        <v>112.03900000000016</v>
      </c>
      <c r="E21" s="32">
        <f>'Ind T2'!E13</f>
        <v>113.5319999999997</v>
      </c>
      <c r="F21" s="32">
        <f>'Ind T2'!F13</f>
        <v>114.93400000000024</v>
      </c>
      <c r="H21" s="11">
        <f t="shared" si="0"/>
        <v>3.2459999999997109</v>
      </c>
      <c r="I21" s="31">
        <f t="shared" si="1"/>
        <v>-2.3669999999997344</v>
      </c>
      <c r="J21" s="11">
        <f t="shared" si="2"/>
        <v>1.4929999999995403</v>
      </c>
      <c r="K21" s="11">
        <f t="shared" si="3"/>
        <v>1.402000000000541</v>
      </c>
      <c r="L21" s="31">
        <f t="shared" si="4"/>
        <v>2.8950000000000813</v>
      </c>
    </row>
    <row r="22" spans="1:12" x14ac:dyDescent="0.2">
      <c r="A22" s="10" t="str">
        <f>'Ind T2'!A14</f>
        <v>Transport and storage</v>
      </c>
      <c r="B22" s="32">
        <f>'Ind T2'!B14</f>
        <v>22.177999999999972</v>
      </c>
      <c r="C22" s="32">
        <f>'Ind T2'!C14</f>
        <v>30.61700000000004</v>
      </c>
      <c r="D22" s="32">
        <f>'Ind T2'!D14</f>
        <v>29.308000000000039</v>
      </c>
      <c r="E22" s="32">
        <f>'Ind T2'!E14</f>
        <v>31.497</v>
      </c>
      <c r="F22" s="32">
        <f>'Ind T2'!F14</f>
        <v>32.313000000000017</v>
      </c>
      <c r="H22" s="11">
        <f t="shared" si="0"/>
        <v>8.4390000000000676</v>
      </c>
      <c r="I22" s="31">
        <f t="shared" si="1"/>
        <v>-1.3090000000000011</v>
      </c>
      <c r="J22" s="11">
        <f t="shared" si="2"/>
        <v>2.188999999999961</v>
      </c>
      <c r="K22" s="11">
        <f t="shared" si="3"/>
        <v>0.81600000000001671</v>
      </c>
      <c r="L22" s="31">
        <f t="shared" si="4"/>
        <v>3.0049999999999777</v>
      </c>
    </row>
    <row r="23" spans="1:12" x14ac:dyDescent="0.2">
      <c r="A23" s="10" t="str">
        <f>'Ind T2'!A15</f>
        <v>Accommodation and food</v>
      </c>
      <c r="B23" s="32">
        <f>'Ind T2'!B15</f>
        <v>36.929999999999943</v>
      </c>
      <c r="C23" s="32">
        <f>'Ind T2'!C15</f>
        <v>40.088000000000029</v>
      </c>
      <c r="D23" s="32">
        <f>'Ind T2'!D15</f>
        <v>40.759</v>
      </c>
      <c r="E23" s="32">
        <f>'Ind T2'!E15</f>
        <v>41.584999999999937</v>
      </c>
      <c r="F23" s="32">
        <f>'Ind T2'!F15</f>
        <v>47.390000000000157</v>
      </c>
      <c r="H23" s="11">
        <f t="shared" si="0"/>
        <v>3.1580000000000865</v>
      </c>
      <c r="I23" s="31">
        <f t="shared" si="1"/>
        <v>0.67099999999997095</v>
      </c>
      <c r="J23" s="11">
        <f t="shared" si="2"/>
        <v>0.82599999999993656</v>
      </c>
      <c r="K23" s="11">
        <f t="shared" si="3"/>
        <v>5.80500000000022</v>
      </c>
      <c r="L23" s="31">
        <f t="shared" si="4"/>
        <v>6.6310000000001565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268.24299999999994</v>
      </c>
      <c r="C25" s="31">
        <f>'Ind T1'!C11</f>
        <v>301.65699999999975</v>
      </c>
      <c r="D25" s="31">
        <f>'Ind T1'!D11</f>
        <v>296.3089999999998</v>
      </c>
      <c r="E25" s="31">
        <f>'Ind T1'!E11</f>
        <v>306.91699999999975</v>
      </c>
      <c r="F25" s="31">
        <f>'Ind T1'!F11</f>
        <v>324.15699999999981</v>
      </c>
      <c r="H25" s="31">
        <f t="shared" si="0"/>
        <v>33.413999999999817</v>
      </c>
      <c r="I25" s="31">
        <f t="shared" si="1"/>
        <v>-5.3479999999999563</v>
      </c>
      <c r="J25" s="31">
        <f t="shared" si="2"/>
        <v>10.607999999999947</v>
      </c>
      <c r="K25" s="31">
        <f t="shared" si="3"/>
        <v>17.240000000000066</v>
      </c>
      <c r="L25" s="31">
        <f t="shared" si="4"/>
        <v>27.848000000000013</v>
      </c>
    </row>
    <row r="26" spans="1:12" x14ac:dyDescent="0.2">
      <c r="A26" s="10" t="str">
        <f>'Ind T2'!A16</f>
        <v>Media</v>
      </c>
      <c r="B26" s="11">
        <f>'Ind T2'!B16</f>
        <v>9.4000000000000217</v>
      </c>
      <c r="C26" s="11">
        <f>'Ind T2'!C16</f>
        <v>8.7199999999999971</v>
      </c>
      <c r="D26" s="11">
        <f>'Ind T2'!D16</f>
        <v>9.3279999999999959</v>
      </c>
      <c r="E26" s="11">
        <f>'Ind T2'!E16</f>
        <v>9.0279999999999916</v>
      </c>
      <c r="F26" s="11">
        <f>'Ind T2'!F16</f>
        <v>8.9049999999999745</v>
      </c>
      <c r="H26" s="11">
        <f t="shared" si="0"/>
        <v>-0.68000000000002458</v>
      </c>
      <c r="I26" s="31">
        <f t="shared" si="1"/>
        <v>0.60799999999999876</v>
      </c>
      <c r="J26" s="11">
        <f t="shared" si="2"/>
        <v>-0.30000000000000426</v>
      </c>
      <c r="K26" s="11">
        <f t="shared" si="3"/>
        <v>-0.1230000000000171</v>
      </c>
      <c r="L26" s="31">
        <f t="shared" si="4"/>
        <v>-0.42300000000002136</v>
      </c>
    </row>
    <row r="27" spans="1:12" x14ac:dyDescent="0.2">
      <c r="A27" s="10" t="str">
        <f>'Ind T2'!A17</f>
        <v>Information technology</v>
      </c>
      <c r="B27" s="11">
        <f>'Ind T2'!B17</f>
        <v>26.560999999999943</v>
      </c>
      <c r="C27" s="11">
        <f>'Ind T2'!C17</f>
        <v>27.285</v>
      </c>
      <c r="D27" s="11">
        <f>'Ind T2'!D17</f>
        <v>27.015999999999917</v>
      </c>
      <c r="E27" s="11">
        <f>'Ind T2'!E17</f>
        <v>28.22700000000005</v>
      </c>
      <c r="F27" s="11">
        <f>'Ind T2'!F17</f>
        <v>29.669999999999995</v>
      </c>
      <c r="H27" s="11">
        <f t="shared" si="0"/>
        <v>0.72400000000005704</v>
      </c>
      <c r="I27" s="31">
        <f t="shared" si="1"/>
        <v>-0.26900000000008362</v>
      </c>
      <c r="J27" s="11">
        <f t="shared" si="2"/>
        <v>1.2110000000001335</v>
      </c>
      <c r="K27" s="11">
        <f t="shared" si="3"/>
        <v>1.4429999999999445</v>
      </c>
      <c r="L27" s="31">
        <f t="shared" si="4"/>
        <v>2.6540000000000781</v>
      </c>
    </row>
    <row r="28" spans="1:12" x14ac:dyDescent="0.2">
      <c r="A28" s="10" t="str">
        <f>'Ind T2'!A18</f>
        <v>Finance and insurance</v>
      </c>
      <c r="B28" s="11">
        <f>'Ind T2'!B18</f>
        <v>14.366999999999988</v>
      </c>
      <c r="C28" s="11">
        <f>'Ind T2'!C18</f>
        <v>16.154000000000011</v>
      </c>
      <c r="D28" s="11">
        <f>'Ind T2'!D18</f>
        <v>16.655999999999963</v>
      </c>
      <c r="E28" s="11">
        <f>'Ind T2'!E18</f>
        <v>16.093000000000014</v>
      </c>
      <c r="F28" s="11">
        <f>'Ind T2'!F18</f>
        <v>14.597999999999997</v>
      </c>
      <c r="H28" s="11">
        <f t="shared" si="0"/>
        <v>1.7870000000000221</v>
      </c>
      <c r="I28" s="31">
        <f t="shared" si="1"/>
        <v>0.50199999999995271</v>
      </c>
      <c r="J28" s="11">
        <f t="shared" si="2"/>
        <v>-0.5629999999999491</v>
      </c>
      <c r="K28" s="11">
        <f t="shared" si="3"/>
        <v>-1.495000000000017</v>
      </c>
      <c r="L28" s="31">
        <f t="shared" si="4"/>
        <v>-2.0579999999999661</v>
      </c>
    </row>
    <row r="29" spans="1:12" x14ac:dyDescent="0.2">
      <c r="A29" s="10" t="str">
        <f>'Ind T2'!A19</f>
        <v>Real estate</v>
      </c>
      <c r="B29" s="11">
        <f>'Ind T2'!B19</f>
        <v>10.263000000000023</v>
      </c>
      <c r="C29" s="11">
        <f>'Ind T2'!C19</f>
        <v>11.026</v>
      </c>
      <c r="D29" s="11">
        <f>'Ind T2'!D19</f>
        <v>11.395000000000021</v>
      </c>
      <c r="E29" s="11">
        <f>'Ind T2'!E19</f>
        <v>11.56800000000001</v>
      </c>
      <c r="F29" s="11">
        <f>'Ind T2'!F19</f>
        <v>13.190000000000014</v>
      </c>
      <c r="H29" s="11">
        <f t="shared" ref="H29:H31" si="9">C29-B29</f>
        <v>0.76299999999997681</v>
      </c>
      <c r="I29" s="31">
        <f t="shared" ref="I29:I31" si="10">D29-C29</f>
        <v>0.36900000000002109</v>
      </c>
      <c r="J29" s="11">
        <f t="shared" ref="J29:J31" si="11">E29-D29</f>
        <v>0.17299999999998938</v>
      </c>
      <c r="K29" s="11">
        <f t="shared" ref="K29:K31" si="12">F29-E29</f>
        <v>1.6220000000000034</v>
      </c>
      <c r="L29" s="31">
        <f t="shared" si="4"/>
        <v>1.7949999999999928</v>
      </c>
    </row>
    <row r="30" spans="1:12" x14ac:dyDescent="0.2">
      <c r="A30" s="10" t="str">
        <f>'Ind T2'!A20</f>
        <v>Professional services</v>
      </c>
      <c r="B30" s="11">
        <f>'Ind T2'!B20</f>
        <v>84.637999999999934</v>
      </c>
      <c r="C30" s="11">
        <f>'Ind T2'!C20</f>
        <v>98.03399999999975</v>
      </c>
      <c r="D30" s="11">
        <f>'Ind T2'!D20</f>
        <v>91.499999999999929</v>
      </c>
      <c r="E30" s="11">
        <f>'Ind T2'!E20</f>
        <v>97.000999999999578</v>
      </c>
      <c r="F30" s="11">
        <f>'Ind T2'!F20</f>
        <v>104.63099999999983</v>
      </c>
      <c r="H30" s="11">
        <f t="shared" si="9"/>
        <v>13.395999999999816</v>
      </c>
      <c r="I30" s="31">
        <f t="shared" si="10"/>
        <v>-6.5339999999998213</v>
      </c>
      <c r="J30" s="11">
        <f t="shared" si="11"/>
        <v>5.5009999999996495</v>
      </c>
      <c r="K30" s="11">
        <f t="shared" si="12"/>
        <v>7.6300000000002512</v>
      </c>
      <c r="L30" s="31">
        <f t="shared" si="4"/>
        <v>13.130999999999901</v>
      </c>
    </row>
    <row r="31" spans="1:12" x14ac:dyDescent="0.2">
      <c r="A31" s="10" t="str">
        <f>'Ind T2'!A21</f>
        <v>Support services</v>
      </c>
      <c r="B31" s="11">
        <f>'Ind T2'!B21</f>
        <v>84.994999999999962</v>
      </c>
      <c r="C31" s="11">
        <f>'Ind T2'!C21</f>
        <v>99.973999999999975</v>
      </c>
      <c r="D31" s="11">
        <f>'Ind T2'!D21</f>
        <v>94.336000000000027</v>
      </c>
      <c r="E31" s="11">
        <f>'Ind T2'!E21</f>
        <v>99.820000000000036</v>
      </c>
      <c r="F31" s="11">
        <f>'Ind T2'!F21</f>
        <v>106.90199999999999</v>
      </c>
      <c r="H31" s="11">
        <f t="shared" si="9"/>
        <v>14.979000000000013</v>
      </c>
      <c r="I31" s="31">
        <f t="shared" si="10"/>
        <v>-5.6379999999999484</v>
      </c>
      <c r="J31" s="11">
        <f t="shared" si="11"/>
        <v>5.4840000000000089</v>
      </c>
      <c r="K31" s="11">
        <f t="shared" si="12"/>
        <v>7.081999999999951</v>
      </c>
      <c r="L31" s="31">
        <f t="shared" si="4"/>
        <v>12.56599999999996</v>
      </c>
    </row>
    <row r="32" spans="1:12" x14ac:dyDescent="0.2">
      <c r="A32" s="10" t="str">
        <f>'Ind T2'!A25</f>
        <v>Arts and entertainment</v>
      </c>
      <c r="B32" s="11">
        <f>'Ind T2'!B25</f>
        <v>15.069000000000024</v>
      </c>
      <c r="C32" s="11">
        <f>'Ind T2'!C25</f>
        <v>18.631999999999966</v>
      </c>
      <c r="D32" s="11">
        <f>'Ind T2'!D25</f>
        <v>21.710000000000004</v>
      </c>
      <c r="E32" s="11">
        <f>'Ind T2'!E25</f>
        <v>20.830999999999996</v>
      </c>
      <c r="F32" s="11">
        <f>'Ind T2'!F25</f>
        <v>21.766000000000027</v>
      </c>
      <c r="H32" s="11">
        <f t="shared" ref="H32" si="13">C32-B32</f>
        <v>3.562999999999942</v>
      </c>
      <c r="I32" s="31">
        <f t="shared" ref="I32:I33" si="14">D32-C32</f>
        <v>3.0780000000000385</v>
      </c>
      <c r="J32" s="11">
        <f t="shared" ref="J32:J33" si="15">E32-D32</f>
        <v>-0.87900000000000844</v>
      </c>
      <c r="K32" s="11">
        <f t="shared" ref="K32:K33" si="16">F32-E32</f>
        <v>0.9350000000000307</v>
      </c>
      <c r="L32" s="31">
        <f t="shared" si="4"/>
        <v>5.6000000000022254E-2</v>
      </c>
    </row>
    <row r="33" spans="1:12" x14ac:dyDescent="0.2">
      <c r="A33" s="10" t="str">
        <f>'Ind T2'!A26</f>
        <v>Other services</v>
      </c>
      <c r="B33" s="11">
        <f>'Ind T2'!B26</f>
        <v>22.950000000000017</v>
      </c>
      <c r="C33" s="11">
        <f>'Ind T2'!C26</f>
        <v>21.832000000000043</v>
      </c>
      <c r="D33" s="11">
        <f>'Ind T2'!D26</f>
        <v>24.367999999999981</v>
      </c>
      <c r="E33" s="11">
        <f>'Ind T2'!E26</f>
        <v>24.349000000000032</v>
      </c>
      <c r="F33" s="11">
        <f>'Ind T2'!F26</f>
        <v>24.495000000000008</v>
      </c>
      <c r="H33" s="11">
        <f>C33-B33</f>
        <v>-1.1179999999999737</v>
      </c>
      <c r="I33" s="31">
        <f t="shared" si="14"/>
        <v>2.5359999999999374</v>
      </c>
      <c r="J33" s="11">
        <f t="shared" si="15"/>
        <v>-1.8999999999948614E-2</v>
      </c>
      <c r="K33" s="11">
        <f t="shared" si="16"/>
        <v>0.14599999999997593</v>
      </c>
      <c r="L33" s="31">
        <f t="shared" si="4"/>
        <v>0.12700000000002731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130.05500000000012</v>
      </c>
      <c r="C35" s="31">
        <f>'Ind T1'!C12</f>
        <v>140.43099999999993</v>
      </c>
      <c r="D35" s="31">
        <f>'Ind T1'!D12</f>
        <v>138.58100000000007</v>
      </c>
      <c r="E35" s="31">
        <f>'Ind T1'!E12</f>
        <v>143.90300000000016</v>
      </c>
      <c r="F35" s="31">
        <f>'Ind T1'!F12</f>
        <v>151.3300000000001</v>
      </c>
      <c r="H35" s="31">
        <f t="shared" si="0"/>
        <v>10.375999999999806</v>
      </c>
      <c r="I35" s="31">
        <f t="shared" si="1"/>
        <v>-1.8499999999998522</v>
      </c>
      <c r="J35" s="31">
        <f t="shared" si="2"/>
        <v>5.322000000000088</v>
      </c>
      <c r="K35" s="31">
        <f t="shared" si="3"/>
        <v>7.4269999999999357</v>
      </c>
      <c r="L35" s="31">
        <f t="shared" si="4"/>
        <v>12.749000000000024</v>
      </c>
    </row>
    <row r="36" spans="1:12" x14ac:dyDescent="0.2">
      <c r="A36" s="10" t="str">
        <f>'Ind T2'!A22</f>
        <v>Public admin. and defence</v>
      </c>
      <c r="B36" s="32">
        <f>'Ind T2'!B22</f>
        <v>17.321000000000009</v>
      </c>
      <c r="C36" s="32">
        <f>'Ind T2'!C22</f>
        <v>14.363000000000049</v>
      </c>
      <c r="D36" s="32">
        <f>'Ind T2'!D22</f>
        <v>14.715000000000011</v>
      </c>
      <c r="E36" s="32">
        <f>'Ind T2'!E22</f>
        <v>16.134999999999984</v>
      </c>
      <c r="F36" s="32">
        <f>'Ind T2'!F22</f>
        <v>16.976000000000024</v>
      </c>
      <c r="H36" s="11">
        <f t="shared" si="0"/>
        <v>-2.9579999999999593</v>
      </c>
      <c r="I36" s="31">
        <f t="shared" si="1"/>
        <v>0.35199999999996123</v>
      </c>
      <c r="J36" s="11">
        <f t="shared" si="2"/>
        <v>1.4199999999999733</v>
      </c>
      <c r="K36" s="11">
        <f t="shared" si="3"/>
        <v>0.84100000000004016</v>
      </c>
      <c r="L36" s="31">
        <f t="shared" si="4"/>
        <v>2.2610000000000134</v>
      </c>
    </row>
    <row r="37" spans="1:12" x14ac:dyDescent="0.2">
      <c r="A37" s="10" t="str">
        <f>'Ind T2'!A23</f>
        <v>Education</v>
      </c>
      <c r="B37" s="32">
        <f>'Ind T2'!B23</f>
        <v>52.993000000000087</v>
      </c>
      <c r="C37" s="32">
        <f>'Ind T2'!C23</f>
        <v>56.678999999999924</v>
      </c>
      <c r="D37" s="32">
        <f>'Ind T2'!D23</f>
        <v>56.942000000000036</v>
      </c>
      <c r="E37" s="32">
        <f>'Ind T2'!E23</f>
        <v>56.358000000000061</v>
      </c>
      <c r="F37" s="32">
        <f>'Ind T2'!F23</f>
        <v>57.015999999999984</v>
      </c>
      <c r="H37" s="11">
        <f t="shared" si="0"/>
        <v>3.6859999999998365</v>
      </c>
      <c r="I37" s="31">
        <f t="shared" si="1"/>
        <v>0.26300000000011181</v>
      </c>
      <c r="J37" s="11">
        <f t="shared" si="2"/>
        <v>-0.58399999999997476</v>
      </c>
      <c r="K37" s="11">
        <f t="shared" si="3"/>
        <v>0.65799999999992309</v>
      </c>
      <c r="L37" s="31">
        <f t="shared" si="4"/>
        <v>7.3999999999948329E-2</v>
      </c>
    </row>
    <row r="38" spans="1:12" x14ac:dyDescent="0.2">
      <c r="A38" s="10" t="str">
        <f>'Ind T2'!A24</f>
        <v>Health and social work</v>
      </c>
      <c r="B38" s="32">
        <f>'Ind T2'!B24</f>
        <v>59.741000000000014</v>
      </c>
      <c r="C38" s="32">
        <f>'Ind T2'!C24</f>
        <v>69.388999999999953</v>
      </c>
      <c r="D38" s="32">
        <f>'Ind T2'!D24</f>
        <v>66.924000000000035</v>
      </c>
      <c r="E38" s="32">
        <f>'Ind T2'!E24</f>
        <v>71.41000000000011</v>
      </c>
      <c r="F38" s="32">
        <f>'Ind T2'!F24</f>
        <v>77.338000000000079</v>
      </c>
      <c r="H38" s="11">
        <f t="shared" si="0"/>
        <v>9.6479999999999393</v>
      </c>
      <c r="I38" s="31">
        <f t="shared" si="1"/>
        <v>-2.4649999999999181</v>
      </c>
      <c r="J38" s="11">
        <f t="shared" si="2"/>
        <v>4.4860000000000753</v>
      </c>
      <c r="K38" s="11">
        <f t="shared" si="3"/>
        <v>5.9279999999999688</v>
      </c>
      <c r="L38" s="31">
        <f t="shared" si="4"/>
        <v>10.414000000000044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671.34999999999991</v>
      </c>
      <c r="C40" s="33">
        <f>'Ind T1'!C14</f>
        <v>734.24099999999942</v>
      </c>
      <c r="D40" s="33">
        <f>'Ind T1'!D14</f>
        <v>729.60500000000002</v>
      </c>
      <c r="E40" s="33">
        <f>'Ind T1'!E14</f>
        <v>755.73199999999963</v>
      </c>
      <c r="F40" s="33">
        <f>'Ind T1'!F14</f>
        <v>794.5890000000004</v>
      </c>
      <c r="G40" s="24"/>
      <c r="H40" s="34">
        <f t="shared" si="0"/>
        <v>62.890999999999508</v>
      </c>
      <c r="I40" s="34">
        <f>D40-C40</f>
        <v>-4.6359999999993988</v>
      </c>
      <c r="J40" s="34">
        <f>E40-D40</f>
        <v>26.126999999999612</v>
      </c>
      <c r="K40" s="34">
        <f>F40-E40</f>
        <v>38.857000000000767</v>
      </c>
      <c r="L40" s="205">
        <f t="shared" si="4"/>
        <v>64.984000000000378</v>
      </c>
    </row>
    <row r="44" spans="1:12" ht="15.75" x14ac:dyDescent="0.25">
      <c r="A44" s="19" t="str">
        <f>CONCATENATE(A1," (Continued)")</f>
        <v>Industry Table 4  Employment by Industry Group in Sector (SIC 2007), 2015-2035, Hertfordshire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5.7530951017937815</v>
      </c>
      <c r="C50" s="44">
        <f t="shared" ref="B50:E54" si="17">IF(AND(D$5-C$5 &lt;&gt; 0,C7&lt;&gt;0,D7&lt;&gt;0),(EXP(LN(D7/C7)/(D$5-C$5))-1)*100,0)</f>
        <v>-25.845410628019327</v>
      </c>
      <c r="D50" s="44">
        <f t="shared" si="17"/>
        <v>0.61725728654999923</v>
      </c>
      <c r="E50" s="44">
        <f t="shared" si="17"/>
        <v>0.24871853881547334</v>
      </c>
      <c r="F50" s="44">
        <f>IF(AND(F$5-D$5 &lt;&gt; 0,D7&lt;&gt;0,F7&lt;&gt;0),(EXP(LN(F7/D7)/(F$5-D$5))-1)*100,0)</f>
        <v>0.37141455716582783</v>
      </c>
      <c r="H50" s="44">
        <f>(B7/B$40)*100</f>
        <v>1.3311983317196705</v>
      </c>
      <c r="I50" s="44">
        <f>(C7/C$40)*100</f>
        <v>1.5223884255986788</v>
      </c>
      <c r="J50" s="44">
        <f>(D7/D$40)*100</f>
        <v>1.1360941879510131</v>
      </c>
      <c r="K50" s="44">
        <f>(E7/E$40)*100</f>
        <v>1.1310887986746629</v>
      </c>
      <c r="L50" s="44">
        <f>(F7/F$40)*100</f>
        <v>1.102834295465956</v>
      </c>
    </row>
    <row r="51" spans="1:12" x14ac:dyDescent="0.2">
      <c r="A51" t="str">
        <f>A8</f>
        <v>Agriculture</v>
      </c>
      <c r="B51" s="40">
        <f t="shared" si="17"/>
        <v>7.645731450750648</v>
      </c>
      <c r="C51" s="44">
        <f t="shared" si="17"/>
        <v>-42.332526230831434</v>
      </c>
      <c r="D51" s="40">
        <f t="shared" si="17"/>
        <v>0.93409986342813944</v>
      </c>
      <c r="E51" s="40">
        <f t="shared" si="17"/>
        <v>-0.21584534786790455</v>
      </c>
      <c r="F51" s="44">
        <f t="shared" ref="F51:F83" si="18">IF(AND(F$5-D$5 &lt;&gt; 0,D8&lt;&gt;0,F8&lt;&gt;0),(EXP(LN(F8/D8)/(F$5-D$5))-1)*100,0)</f>
        <v>0.16600659545225049</v>
      </c>
      <c r="H51" s="40">
        <f t="shared" ref="H51:L54" si="19">(B8/B$7)*100</f>
        <v>41.300212599306334</v>
      </c>
      <c r="I51" s="40">
        <f t="shared" si="19"/>
        <v>44.337090713902356</v>
      </c>
      <c r="J51" s="40">
        <f t="shared" si="19"/>
        <v>34.479430570635756</v>
      </c>
      <c r="K51" s="40">
        <f t="shared" si="19"/>
        <v>35.025737014506333</v>
      </c>
      <c r="L51" s="40">
        <f t="shared" si="19"/>
        <v>33.436037886568499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-13.803051932627564</v>
      </c>
      <c r="C52" s="44">
        <f t="shared" si="17"/>
        <v>21.311475409836376</v>
      </c>
      <c r="D52" s="40">
        <f t="shared" si="17"/>
        <v>-2.861889636171755</v>
      </c>
      <c r="E52" s="40">
        <f t="shared" si="17"/>
        <v>-2.4383800176555614</v>
      </c>
      <c r="F52" s="44">
        <f t="shared" si="18"/>
        <v>-2.5797546547639549</v>
      </c>
      <c r="H52" s="40">
        <f t="shared" si="19"/>
        <v>2.4728656148595713</v>
      </c>
      <c r="I52" s="40">
        <f t="shared" si="19"/>
        <v>1.0914295938450529</v>
      </c>
      <c r="J52" s="40">
        <f t="shared" si="19"/>
        <v>1.7854988539027676</v>
      </c>
      <c r="K52" s="40">
        <f t="shared" si="19"/>
        <v>1.4974262985493692</v>
      </c>
      <c r="L52" s="40">
        <f t="shared" si="19"/>
        <v>1.141161702613261</v>
      </c>
    </row>
    <row r="53" spans="1:12" x14ac:dyDescent="0.2">
      <c r="A53" t="str">
        <f>A10</f>
        <v>Electricity and gas</v>
      </c>
      <c r="B53" s="40">
        <f t="shared" si="17"/>
        <v>-3.7859166997235794</v>
      </c>
      <c r="C53" s="44">
        <f t="shared" si="17"/>
        <v>-13.27503974562787</v>
      </c>
      <c r="D53" s="40">
        <f t="shared" si="17"/>
        <v>-1.3368256353028851</v>
      </c>
      <c r="E53" s="40">
        <f t="shared" si="17"/>
        <v>-0.36880609485314686</v>
      </c>
      <c r="F53" s="44">
        <f t="shared" si="18"/>
        <v>-0.6925299866419099</v>
      </c>
      <c r="H53" s="40">
        <f t="shared" si="19"/>
        <v>16.426093767483412</v>
      </c>
      <c r="I53" s="40">
        <f t="shared" si="19"/>
        <v>11.254249418500647</v>
      </c>
      <c r="J53" s="40">
        <f t="shared" si="19"/>
        <v>13.162021956810275</v>
      </c>
      <c r="K53" s="40">
        <f t="shared" si="19"/>
        <v>11.932615816565294</v>
      </c>
      <c r="L53" s="40">
        <f t="shared" si="19"/>
        <v>11.217619536688366</v>
      </c>
    </row>
    <row r="54" spans="1:12" x14ac:dyDescent="0.2">
      <c r="A54" t="str">
        <f>A11</f>
        <v>Water and sewerage</v>
      </c>
      <c r="B54" s="40">
        <f t="shared" si="17"/>
        <v>8.0152885091564929</v>
      </c>
      <c r="C54" s="44">
        <f t="shared" si="17"/>
        <v>-13.424204874018919</v>
      </c>
      <c r="D54" s="40">
        <f t="shared" si="17"/>
        <v>1.000760474193485</v>
      </c>
      <c r="E54" s="40">
        <f t="shared" si="17"/>
        <v>0.75460660970103621</v>
      </c>
      <c r="F54" s="44">
        <f t="shared" si="18"/>
        <v>0.8365911684995897</v>
      </c>
      <c r="H54" s="40">
        <f t="shared" si="19"/>
        <v>39.800828018350678</v>
      </c>
      <c r="I54" s="40">
        <f t="shared" si="19"/>
        <v>43.317230273751953</v>
      </c>
      <c r="J54" s="40">
        <f t="shared" si="19"/>
        <v>50.573048618651207</v>
      </c>
      <c r="K54" s="40">
        <f t="shared" si="19"/>
        <v>51.544220870379</v>
      </c>
      <c r="L54" s="40">
        <f t="shared" si="19"/>
        <v>54.205180874129866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0.14254100357837807</v>
      </c>
      <c r="C56" s="44">
        <f t="shared" si="20"/>
        <v>-3.1928841358389803</v>
      </c>
      <c r="D56" s="44">
        <f t="shared" si="20"/>
        <v>-0.83437242619825991</v>
      </c>
      <c r="E56" s="44">
        <f t="shared" si="20"/>
        <v>-0.89112356295176776</v>
      </c>
      <c r="F56" s="44">
        <f t="shared" si="18"/>
        <v>-0.87221012694119748</v>
      </c>
      <c r="H56" s="44">
        <f>(B13/B$40)*100</f>
        <v>5.7612273776718519</v>
      </c>
      <c r="I56" s="44">
        <f>(C13/C$40)*100</f>
        <v>5.2978517952552364</v>
      </c>
      <c r="J56" s="44">
        <f>(D13/D$40)*100</f>
        <v>5.1612859012753436</v>
      </c>
      <c r="K56" s="44">
        <f>(E13/E$40)*100</f>
        <v>4.7784135116681554</v>
      </c>
      <c r="L56" s="44">
        <f>(F13/F$40)*100</f>
        <v>4.1556074901615796</v>
      </c>
    </row>
    <row r="57" spans="1:12" x14ac:dyDescent="0.2">
      <c r="A57" t="str">
        <f>A14</f>
        <v>Food drink and tobacco</v>
      </c>
      <c r="B57" s="40">
        <f t="shared" si="20"/>
        <v>3.852843680540663</v>
      </c>
      <c r="C57" s="44">
        <f t="shared" si="20"/>
        <v>-3.5231943628886708</v>
      </c>
      <c r="D57" s="40">
        <f t="shared" si="20"/>
        <v>1.5002566950802043</v>
      </c>
      <c r="E57" s="40">
        <f t="shared" si="20"/>
        <v>0.59403577809997721</v>
      </c>
      <c r="F57" s="44">
        <f t="shared" si="18"/>
        <v>0.89520683351314023</v>
      </c>
      <c r="H57" s="40">
        <f t="shared" ref="H57:L59" si="21">(B14/B$13)*100</f>
        <v>7.5701949428616082</v>
      </c>
      <c r="I57" s="40">
        <f t="shared" si="21"/>
        <v>8.7560091519061949</v>
      </c>
      <c r="J57" s="40">
        <f t="shared" si="21"/>
        <v>8.7261332554372455</v>
      </c>
      <c r="K57" s="40">
        <f t="shared" si="21"/>
        <v>9.8028356225077626</v>
      </c>
      <c r="L57" s="40">
        <f t="shared" si="21"/>
        <v>11.37492428831011</v>
      </c>
    </row>
    <row r="58" spans="1:12" x14ac:dyDescent="0.2">
      <c r="A58" t="str">
        <f>A15</f>
        <v>Engineering</v>
      </c>
      <c r="B58" s="40">
        <f t="shared" si="20"/>
        <v>-2.1634587420299778</v>
      </c>
      <c r="C58" s="44">
        <f t="shared" si="20"/>
        <v>-3.7130094919040624</v>
      </c>
      <c r="D58" s="40">
        <f t="shared" si="20"/>
        <v>-0.11042044724666189</v>
      </c>
      <c r="E58" s="40">
        <f t="shared" si="20"/>
        <v>-1.4795614171678295</v>
      </c>
      <c r="F58" s="44">
        <f t="shared" si="18"/>
        <v>-1.0252790309704385</v>
      </c>
      <c r="H58" s="40">
        <f t="shared" si="21"/>
        <v>20.215626454315107</v>
      </c>
      <c r="I58" s="40">
        <f t="shared" si="21"/>
        <v>18.416925884984213</v>
      </c>
      <c r="J58" s="40">
        <f t="shared" si="21"/>
        <v>18.317975409618402</v>
      </c>
      <c r="K58" s="40">
        <f t="shared" si="21"/>
        <v>18.99645547186536</v>
      </c>
      <c r="L58" s="40">
        <f t="shared" si="21"/>
        <v>17.898243488794677</v>
      </c>
    </row>
    <row r="59" spans="1:12" x14ac:dyDescent="0.2">
      <c r="A59" t="str">
        <f>A16</f>
        <v>Rest of manufacturing</v>
      </c>
      <c r="B59" s="40">
        <f t="shared" si="20"/>
        <v>0.35434712621886799</v>
      </c>
      <c r="C59" s="44">
        <f t="shared" si="20"/>
        <v>-3.0216386035511689</v>
      </c>
      <c r="D59" s="40">
        <f t="shared" si="20"/>
        <v>-1.316179501458159</v>
      </c>
      <c r="E59" s="40">
        <f t="shared" si="20"/>
        <v>-0.95728391776234156</v>
      </c>
      <c r="F59" s="44">
        <f t="shared" si="18"/>
        <v>-1.0770605717073445</v>
      </c>
      <c r="H59" s="40">
        <f t="shared" si="21"/>
        <v>72.214178602823281</v>
      </c>
      <c r="I59" s="40">
        <f t="shared" si="21"/>
        <v>72.827064963109606</v>
      </c>
      <c r="J59" s="40">
        <f t="shared" si="21"/>
        <v>72.955891334944354</v>
      </c>
      <c r="K59" s="40">
        <f t="shared" si="21"/>
        <v>71.200708905626868</v>
      </c>
      <c r="L59" s="40">
        <f t="shared" si="21"/>
        <v>70.726832222895212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0.80411182236523882</v>
      </c>
      <c r="C61" s="44">
        <f>IF(AND(D$5-C$5 &lt;&gt; 0,C18&lt;&gt;0,D18&lt;&gt;0),(EXP(LN(D18/C18)/(D$5-C$5))-1)*100,0)</f>
        <v>17.024488721144504</v>
      </c>
      <c r="D61" s="44">
        <f>IF(AND(E$5-D$5 &lt;&gt; 0,D18&lt;&gt;0,E18&lt;&gt;0),(EXP(LN(E18/D18)/(E$5-D$5))-1)*100,0)</f>
        <v>2.0101593794136896</v>
      </c>
      <c r="E61" s="44">
        <f>IF(AND(F$5-E$5 &lt;&gt; 0,E18&lt;&gt;0,F18&lt;&gt;0),(EXP(LN(F18/E18)/(F$5-E$5))-1)*100,0)</f>
        <v>1.1651427934233016</v>
      </c>
      <c r="F61" s="44">
        <f t="shared" si="18"/>
        <v>1.4460343533490683</v>
      </c>
      <c r="H61" s="44">
        <f>(B18/B$40)*100</f>
        <v>8.2176212109927587</v>
      </c>
      <c r="I61" s="44">
        <f>(C18/C$40)*100</f>
        <v>7.7583518218132683</v>
      </c>
      <c r="J61" s="44">
        <f>(D18/D$40)*100</f>
        <v>9.1368617265506487</v>
      </c>
      <c r="K61" s="44">
        <f>(E18/E$40)*100</f>
        <v>9.7439303880211661</v>
      </c>
      <c r="L61" s="44">
        <f>(F18/F$40)*100</f>
        <v>10.405631087266494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2.1115334106501793</v>
      </c>
      <c r="C63" s="44">
        <f t="shared" si="22"/>
        <v>-1.6233503141357075</v>
      </c>
      <c r="D63" s="44">
        <f t="shared" si="22"/>
        <v>0.4902654328349243</v>
      </c>
      <c r="E63" s="44">
        <f t="shared" si="22"/>
        <v>0.42182692461363303</v>
      </c>
      <c r="F63" s="44">
        <f t="shared" si="18"/>
        <v>0.44463458025447711</v>
      </c>
      <c r="H63" s="44">
        <f>(B20/B$40)*100</f>
        <v>25.362031727117024</v>
      </c>
      <c r="I63" s="44">
        <f>(C20/C$40)*100</f>
        <v>25.21120449552669</v>
      </c>
      <c r="J63" s="44">
        <f>(D20/D$40)*100</f>
        <v>24.959532897937954</v>
      </c>
      <c r="K63" s="44">
        <f>(E20/E$40)*100</f>
        <v>24.693145189035231</v>
      </c>
      <c r="L63" s="44">
        <f>(F20/F$40)*100</f>
        <v>24.495305120005476</v>
      </c>
    </row>
    <row r="64" spans="1:12" x14ac:dyDescent="0.2">
      <c r="A64" t="str">
        <f>A21</f>
        <v>Wholesale and retail trade</v>
      </c>
      <c r="B64" s="40">
        <f t="shared" si="22"/>
        <v>0.7221681536951019</v>
      </c>
      <c r="C64" s="44">
        <f t="shared" si="22"/>
        <v>-2.0689474328267177</v>
      </c>
      <c r="D64" s="40">
        <f t="shared" si="22"/>
        <v>0.26510499430418832</v>
      </c>
      <c r="E64" s="40">
        <f t="shared" si="22"/>
        <v>0.12280849853714138</v>
      </c>
      <c r="F64" s="44">
        <f t="shared" si="18"/>
        <v>0.17021821101066426</v>
      </c>
      <c r="H64" s="40">
        <f t="shared" ref="H64:L66" si="23">(B21/B$20)*100</f>
        <v>65.285314915310039</v>
      </c>
      <c r="I64" s="40">
        <f t="shared" si="23"/>
        <v>61.80399868187191</v>
      </c>
      <c r="J64" s="40">
        <f t="shared" si="23"/>
        <v>61.524057417108722</v>
      </c>
      <c r="K64" s="40">
        <f t="shared" si="23"/>
        <v>60.837879258790828</v>
      </c>
      <c r="L64" s="40">
        <f t="shared" si="23"/>
        <v>59.050437481054473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8.3952031798286484</v>
      </c>
      <c r="C65" s="44">
        <f t="shared" si="22"/>
        <v>-4.275402554136587</v>
      </c>
      <c r="D65" s="40">
        <f t="shared" si="22"/>
        <v>1.4510629070492609</v>
      </c>
      <c r="E65" s="40">
        <f t="shared" si="22"/>
        <v>0.25610060713627814</v>
      </c>
      <c r="F65" s="44">
        <f t="shared" si="18"/>
        <v>0.6528492289420651</v>
      </c>
      <c r="H65" s="40">
        <f t="shared" si="23"/>
        <v>13.025348274484905</v>
      </c>
      <c r="I65" s="40">
        <f t="shared" si="23"/>
        <v>16.539805846222023</v>
      </c>
      <c r="J65" s="40">
        <f t="shared" si="23"/>
        <v>16.093923319385414</v>
      </c>
      <c r="K65" s="40">
        <f t="shared" si="23"/>
        <v>16.878154907991931</v>
      </c>
      <c r="L65" s="40">
        <f t="shared" si="23"/>
        <v>16.601673885232486</v>
      </c>
    </row>
    <row r="66" spans="1:12" x14ac:dyDescent="0.2">
      <c r="A66" t="str">
        <f>A23</f>
        <v>Accommodation and food</v>
      </c>
      <c r="B66" s="40">
        <f t="shared" si="22"/>
        <v>2.0725043968616186</v>
      </c>
      <c r="C66" s="44">
        <f t="shared" si="22"/>
        <v>1.6738176012771167</v>
      </c>
      <c r="D66" s="40">
        <f t="shared" si="22"/>
        <v>0.40206313630206658</v>
      </c>
      <c r="E66" s="40">
        <f t="shared" si="22"/>
        <v>1.3152919635728066</v>
      </c>
      <c r="F66" s="44">
        <f t="shared" si="18"/>
        <v>1.0099631245394702</v>
      </c>
      <c r="H66" s="40">
        <f t="shared" si="23"/>
        <v>21.689336810205042</v>
      </c>
      <c r="I66" s="40">
        <f t="shared" si="23"/>
        <v>21.656195471906067</v>
      </c>
      <c r="J66" s="40">
        <f t="shared" si="23"/>
        <v>22.382019263505843</v>
      </c>
      <c r="K66" s="40">
        <f t="shared" si="23"/>
        <v>22.283965833217241</v>
      </c>
      <c r="L66" s="40">
        <f t="shared" si="23"/>
        <v>24.347888633713044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2.9784267270903442</v>
      </c>
      <c r="C68" s="44">
        <f t="shared" si="24"/>
        <v>-1.7728744899007665</v>
      </c>
      <c r="D68" s="44">
        <f t="shared" si="24"/>
        <v>0.70597078688734438</v>
      </c>
      <c r="E68" s="44">
        <f t="shared" si="24"/>
        <v>0.54800220491968421</v>
      </c>
      <c r="F68" s="44">
        <f t="shared" si="18"/>
        <v>0.60063084731971639</v>
      </c>
      <c r="H68" s="44">
        <f>(B25/B$40)*100</f>
        <v>39.955760780516862</v>
      </c>
      <c r="I68" s="44">
        <f>(C25/C$40)*100</f>
        <v>41.084194426625594</v>
      </c>
      <c r="J68" s="44">
        <f>(D25/D$40)*100</f>
        <v>40.612249093687652</v>
      </c>
      <c r="K68" s="44">
        <f>(E25/E$40)*100</f>
        <v>40.61188357777624</v>
      </c>
      <c r="L68" s="44">
        <f>(F25/F$40)*100</f>
        <v>40.795555941499273</v>
      </c>
    </row>
    <row r="69" spans="1:12" x14ac:dyDescent="0.2">
      <c r="A69" t="str">
        <f>A26</f>
        <v>Media</v>
      </c>
      <c r="B69" s="40">
        <f t="shared" si="24"/>
        <v>-1.8597504799530817</v>
      </c>
      <c r="C69" s="44">
        <f t="shared" si="24"/>
        <v>6.9724770642201728</v>
      </c>
      <c r="D69" s="40">
        <f t="shared" si="24"/>
        <v>-0.65166282097373074</v>
      </c>
      <c r="E69" s="40">
        <f t="shared" si="24"/>
        <v>-0.13708537417710387</v>
      </c>
      <c r="F69" s="44">
        <f t="shared" si="18"/>
        <v>-0.30890665100294923</v>
      </c>
      <c r="H69" s="40">
        <f t="shared" ref="H69:L71" si="25">(B26/B$25)*100</f>
        <v>3.5042852935584614</v>
      </c>
      <c r="I69" s="40">
        <f t="shared" si="25"/>
        <v>2.8907003649840726</v>
      </c>
      <c r="J69" s="40">
        <f t="shared" si="25"/>
        <v>3.1480650267119805</v>
      </c>
      <c r="K69" s="40">
        <f t="shared" si="25"/>
        <v>2.9415118745458866</v>
      </c>
      <c r="L69" s="40">
        <f t="shared" si="25"/>
        <v>2.7471256212267448</v>
      </c>
    </row>
    <row r="70" spans="1:12" x14ac:dyDescent="0.2">
      <c r="A70" t="str">
        <f>A27</f>
        <v>Information technology</v>
      </c>
      <c r="B70" s="40">
        <f t="shared" si="24"/>
        <v>0.6745933528162773</v>
      </c>
      <c r="C70" s="44">
        <f t="shared" si="24"/>
        <v>-0.98588968297630419</v>
      </c>
      <c r="D70" s="40">
        <f t="shared" si="24"/>
        <v>0.8808505282446033</v>
      </c>
      <c r="E70" s="40">
        <f t="shared" si="24"/>
        <v>0.49981962778282707</v>
      </c>
      <c r="F70" s="44">
        <f t="shared" si="18"/>
        <v>0.62666975129310742</v>
      </c>
      <c r="H70" s="40">
        <f t="shared" si="25"/>
        <v>9.9018427321495608</v>
      </c>
      <c r="I70" s="40">
        <f t="shared" si="25"/>
        <v>9.0450412223154188</v>
      </c>
      <c r="J70" s="40">
        <f t="shared" si="25"/>
        <v>9.117509086797881</v>
      </c>
      <c r="K70" s="40">
        <f t="shared" si="25"/>
        <v>9.1969490122737003</v>
      </c>
      <c r="L70" s="40">
        <f t="shared" si="25"/>
        <v>9.1529721708925038</v>
      </c>
    </row>
    <row r="71" spans="1:12" x14ac:dyDescent="0.2">
      <c r="A71" t="str">
        <f>A28</f>
        <v>Finance and insurance</v>
      </c>
      <c r="B71" s="40">
        <f t="shared" si="24"/>
        <v>2.9742166117937785</v>
      </c>
      <c r="C71" s="44">
        <f t="shared" si="24"/>
        <v>3.1075894515287361</v>
      </c>
      <c r="D71" s="40">
        <f t="shared" si="24"/>
        <v>-0.68536294243674023</v>
      </c>
      <c r="E71" s="40">
        <f t="shared" si="24"/>
        <v>-0.97026091655342261</v>
      </c>
      <c r="F71" s="44">
        <f t="shared" si="18"/>
        <v>-0.87538584890866078</v>
      </c>
      <c r="H71" s="40">
        <f t="shared" si="25"/>
        <v>5.3559645545270493</v>
      </c>
      <c r="I71" s="40">
        <f t="shared" si="25"/>
        <v>5.3550887266000862</v>
      </c>
      <c r="J71" s="40">
        <f t="shared" si="25"/>
        <v>5.6211589928081747</v>
      </c>
      <c r="K71" s="40">
        <f t="shared" si="25"/>
        <v>5.2434371507606379</v>
      </c>
      <c r="L71" s="40">
        <f t="shared" si="25"/>
        <v>4.5033733653754213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1.8089397811203334</v>
      </c>
      <c r="C72" s="44">
        <f t="shared" si="27"/>
        <v>3.3466352258300525</v>
      </c>
      <c r="D72" s="40">
        <f t="shared" si="27"/>
        <v>0.30181460027898233</v>
      </c>
      <c r="E72" s="40">
        <f t="shared" si="27"/>
        <v>1.3208096499261579</v>
      </c>
      <c r="F72" s="44">
        <f t="shared" si="18"/>
        <v>0.97999954485890051</v>
      </c>
      <c r="H72" s="40">
        <f t="shared" ref="H72:L72" si="28">(B29/B$25)*100</f>
        <v>3.8260085072117542</v>
      </c>
      <c r="I72" s="40">
        <f t="shared" si="28"/>
        <v>3.6551447504947703</v>
      </c>
      <c r="J72" s="40">
        <f t="shared" si="28"/>
        <v>3.8456476178583943</v>
      </c>
      <c r="K72" s="40">
        <f t="shared" si="28"/>
        <v>3.7690971826259281</v>
      </c>
      <c r="L72" s="40">
        <f t="shared" si="28"/>
        <v>4.0690159398069516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3.741573934338982</v>
      </c>
      <c r="C73" s="44">
        <f t="shared" si="29"/>
        <v>-6.6650345798394799</v>
      </c>
      <c r="D73" s="40">
        <f t="shared" si="29"/>
        <v>1.1744899088651506</v>
      </c>
      <c r="E73" s="40">
        <f t="shared" si="29"/>
        <v>0.76005977229869348</v>
      </c>
      <c r="F73" s="44">
        <f t="shared" si="18"/>
        <v>0.89801418634072316</v>
      </c>
      <c r="H73" s="40">
        <f t="shared" ref="H73:L73" si="30">(B30/B$25)*100</f>
        <v>31.552733901723418</v>
      </c>
      <c r="I73" s="40">
        <f t="shared" si="30"/>
        <v>32.498499951932104</v>
      </c>
      <c r="J73" s="40">
        <f t="shared" si="30"/>
        <v>30.879926023171755</v>
      </c>
      <c r="K73" s="40">
        <f t="shared" si="30"/>
        <v>31.604961601996518</v>
      </c>
      <c r="L73" s="40">
        <f t="shared" si="30"/>
        <v>32.277877695067481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4.1414026181204822</v>
      </c>
      <c r="C74" s="44">
        <f t="shared" si="31"/>
        <v>-5.6394662612278657</v>
      </c>
      <c r="D74" s="40">
        <f t="shared" si="31"/>
        <v>1.1365236472636653</v>
      </c>
      <c r="E74" s="40">
        <f t="shared" si="31"/>
        <v>0.68779414282478246</v>
      </c>
      <c r="F74" s="44">
        <f t="shared" si="18"/>
        <v>0.83714898983162644</v>
      </c>
      <c r="H74" s="40">
        <f>(B31/B$25)*100</f>
        <v>31.685822183617084</v>
      </c>
      <c r="I74" s="40">
        <f t="shared" ref="I74:L74" si="32">(C31/C$25)*100</f>
        <v>33.141614482674051</v>
      </c>
      <c r="J74" s="40">
        <f t="shared" si="32"/>
        <v>31.837034987124959</v>
      </c>
      <c r="K74" s="40">
        <f t="shared" si="32"/>
        <v>32.523450965570532</v>
      </c>
      <c r="L74" s="40">
        <f t="shared" si="32"/>
        <v>32.978464139290544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5.4493144559411455</v>
      </c>
      <c r="C75" s="44">
        <f t="shared" si="33"/>
        <v>16.519965650494008</v>
      </c>
      <c r="D75" s="40">
        <f t="shared" si="33"/>
        <v>-0.82320737881305117</v>
      </c>
      <c r="E75" s="40">
        <f t="shared" si="33"/>
        <v>0.44003389307356588</v>
      </c>
      <c r="F75" s="44">
        <f t="shared" si="18"/>
        <v>1.7175710747463491E-2</v>
      </c>
      <c r="H75" s="40">
        <f t="shared" ref="H75:L75" si="34">(B32/B$25)*100</f>
        <v>5.6176675626204702</v>
      </c>
      <c r="I75" s="40">
        <f t="shared" si="34"/>
        <v>6.1765515138054079</v>
      </c>
      <c r="J75" s="40">
        <f t="shared" si="34"/>
        <v>7.3268108629842565</v>
      </c>
      <c r="K75" s="40">
        <f t="shared" si="34"/>
        <v>6.7871769892185876</v>
      </c>
      <c r="L75" s="40">
        <f t="shared" si="34"/>
        <v>6.7146475319058485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-1.2407670426355266</v>
      </c>
      <c r="C76" s="44">
        <f t="shared" si="35"/>
        <v>11.615976548185847</v>
      </c>
      <c r="D76" s="40">
        <f t="shared" si="35"/>
        <v>-1.5599087802076195E-2</v>
      </c>
      <c r="E76" s="40">
        <f t="shared" si="35"/>
        <v>5.980021487386189E-2</v>
      </c>
      <c r="F76" s="44">
        <f t="shared" si="18"/>
        <v>3.4660798385299785E-2</v>
      </c>
      <c r="H76" s="40">
        <f t="shared" ref="H76:L76" si="36">(B33/B$25)*100</f>
        <v>8.5556752645921872</v>
      </c>
      <c r="I76" s="40">
        <f t="shared" si="36"/>
        <v>7.2373589871940851</v>
      </c>
      <c r="J76" s="40">
        <f t="shared" si="36"/>
        <v>8.2238474025426154</v>
      </c>
      <c r="K76" s="40">
        <f t="shared" si="36"/>
        <v>7.9334152230081916</v>
      </c>
      <c r="L76" s="40">
        <f t="shared" si="36"/>
        <v>7.5565235364345114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1.9375012604791131</v>
      </c>
      <c r="C78" s="44">
        <f t="shared" ref="C78:C83" si="38">IF(AND(D$5-C$5 &lt;&gt; 0,C35&lt;&gt;0,D35&lt;&gt;0),(EXP(LN(D35/C35)/(D$5-C$5))-1)*100,0)</f>
        <v>-1.3173729447200744</v>
      </c>
      <c r="D78" s="44">
        <f t="shared" si="37"/>
        <v>0.75653677274403197</v>
      </c>
      <c r="E78" s="44">
        <f t="shared" si="37"/>
        <v>0.50450256217864364</v>
      </c>
      <c r="F78" s="44">
        <f t="shared" si="18"/>
        <v>0.58844383849883108</v>
      </c>
      <c r="H78" s="44">
        <f>(B35/B$40)*100</f>
        <v>19.372160571981848</v>
      </c>
      <c r="I78" s="44">
        <f>(C35/C$40)*100</f>
        <v>19.126009035180552</v>
      </c>
      <c r="J78" s="44">
        <f>(D35/D$40)*100</f>
        <v>18.993976192597373</v>
      </c>
      <c r="K78" s="44">
        <f>(E35/E$40)*100</f>
        <v>19.041538534824547</v>
      </c>
      <c r="L78" s="44">
        <f>(F35/F$40)*100</f>
        <v>19.045066065601212</v>
      </c>
    </row>
    <row r="79" spans="1:12" x14ac:dyDescent="0.2">
      <c r="A79" t="str">
        <f>A36</f>
        <v>Public admin. and defence</v>
      </c>
      <c r="B79" s="40">
        <f t="shared" si="37"/>
        <v>-4.5737077771824008</v>
      </c>
      <c r="C79" s="44">
        <f t="shared" si="38"/>
        <v>2.4507414885466927</v>
      </c>
      <c r="D79" s="40">
        <f t="shared" si="37"/>
        <v>1.8595470596693975</v>
      </c>
      <c r="E79" s="40">
        <f t="shared" si="37"/>
        <v>0.50939056832894902</v>
      </c>
      <c r="F79" s="44">
        <f t="shared" si="18"/>
        <v>0.9574424336747045</v>
      </c>
      <c r="H79" s="40">
        <f>(B36/B$35)*100</f>
        <v>13.318211525892886</v>
      </c>
      <c r="I79" s="40">
        <f t="shared" ref="I79:L81" si="39">(C36/C$35)*100</f>
        <v>10.227798705414088</v>
      </c>
      <c r="J79" s="40">
        <f t="shared" si="39"/>
        <v>10.618338733303991</v>
      </c>
      <c r="K79" s="40">
        <f t="shared" si="39"/>
        <v>11.212413917708433</v>
      </c>
      <c r="L79" s="40">
        <f t="shared" si="39"/>
        <v>11.217868234983158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1.6953085381182342</v>
      </c>
      <c r="C80" s="44">
        <f t="shared" si="38"/>
        <v>0.46401665519877344</v>
      </c>
      <c r="D80" s="40">
        <f t="shared" si="40"/>
        <v>-0.2059677085129108</v>
      </c>
      <c r="E80" s="40">
        <f t="shared" si="40"/>
        <v>0.11614469536329608</v>
      </c>
      <c r="F80" s="44">
        <f t="shared" si="18"/>
        <v>8.6585366554814414E-3</v>
      </c>
      <c r="H80" s="40">
        <f>(B37/B$35)*100</f>
        <v>40.746607204644221</v>
      </c>
      <c r="I80" s="40">
        <f t="shared" si="39"/>
        <v>40.360746558808209</v>
      </c>
      <c r="J80" s="40">
        <f t="shared" si="39"/>
        <v>41.089326819693902</v>
      </c>
      <c r="K80" s="40">
        <f t="shared" si="39"/>
        <v>39.163881225547762</v>
      </c>
      <c r="L80" s="40">
        <f t="shared" si="39"/>
        <v>37.676600806185121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3.8136677964013765</v>
      </c>
      <c r="C81" s="44">
        <f t="shared" si="38"/>
        <v>-3.5524362651139563</v>
      </c>
      <c r="D81" s="40">
        <f t="shared" si="40"/>
        <v>1.3060607988881312</v>
      </c>
      <c r="E81" s="40">
        <f t="shared" si="40"/>
        <v>0.80066340682247716</v>
      </c>
      <c r="F81" s="44">
        <f t="shared" si="18"/>
        <v>0.96884843286342281</v>
      </c>
      <c r="H81" s="40">
        <f>(B38/B$35)*100</f>
        <v>45.935181269462888</v>
      </c>
      <c r="I81" s="40">
        <f t="shared" si="39"/>
        <v>49.411454735777703</v>
      </c>
      <c r="J81" s="40">
        <f t="shared" si="39"/>
        <v>48.292334447002112</v>
      </c>
      <c r="K81" s="40">
        <f t="shared" si="39"/>
        <v>49.623704856743799</v>
      </c>
      <c r="L81" s="40">
        <f t="shared" si="39"/>
        <v>51.105530958831714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2.2639137548957411</v>
      </c>
      <c r="C83" s="206">
        <f t="shared" si="38"/>
        <v>-0.63140031678963204</v>
      </c>
      <c r="D83" s="43">
        <f>IF(AND(E$5-D$5 &lt;&gt; 0,D40&lt;&gt;0,E40&lt;&gt;0),(EXP(LN(E40/D40)/(E$5-D$5))-1)*100,0)</f>
        <v>0.70615206142543574</v>
      </c>
      <c r="E83" s="43">
        <f>IF(AND(F$5-E$5 &lt;&gt; 0,E40&lt;&gt;0,F40&lt;&gt;0),(EXP(LN(F40/E40)/(F$5-E$5))-1)*100,0)</f>
        <v>0.50264086068489977</v>
      </c>
      <c r="F83" s="206">
        <f t="shared" si="18"/>
        <v>0.57043219051473582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-1.4941378687380658</v>
      </c>
      <c r="C89" s="44">
        <f>IF(AND(F$5-D$5 &lt;&gt; 0,D7&lt;&gt;0,F7&lt;&gt;0),(EXP(LN(F7/D7)/(F$5-D$5))-1)*100,0)</f>
        <v>0.37141455716582783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-4.9868676718560545</v>
      </c>
      <c r="C90" s="44">
        <f t="shared" ref="C90:C122" si="43">IF(AND(F$5-D$5 &lt;&gt; 0,D8&lt;&gt;0,F8&lt;&gt;0),(EXP(LN(F8/D8)/(F$5-D$5))-1)*100,0)</f>
        <v>0.16600659545225049</v>
      </c>
    </row>
    <row r="91" spans="1:12" x14ac:dyDescent="0.2">
      <c r="A91" s="30" t="str">
        <f t="shared" si="41"/>
        <v>Mining and quarrying</v>
      </c>
      <c r="B91" s="44">
        <f t="shared" si="42"/>
        <v>-7.7059108016250821</v>
      </c>
      <c r="C91" s="44">
        <f t="shared" si="43"/>
        <v>-2.5797546547639549</v>
      </c>
    </row>
    <row r="92" spans="1:12" x14ac:dyDescent="0.2">
      <c r="A92" s="30" t="str">
        <f t="shared" si="41"/>
        <v>Electricity and gas</v>
      </c>
      <c r="B92" s="44">
        <f t="shared" si="42"/>
        <v>-5.7633717133875333</v>
      </c>
      <c r="C92" s="44">
        <f t="shared" si="43"/>
        <v>-0.6925299866419099</v>
      </c>
    </row>
    <row r="93" spans="1:12" x14ac:dyDescent="0.2">
      <c r="A93" s="30" t="str">
        <f t="shared" si="41"/>
        <v>Water and sewerage</v>
      </c>
      <c r="B93" s="44">
        <f t="shared" si="42"/>
        <v>3.3397678923724028</v>
      </c>
      <c r="C93" s="44">
        <f t="shared" si="43"/>
        <v>0.8365911684995897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-0.53361325935341597</v>
      </c>
      <c r="C95" s="44">
        <f t="shared" si="43"/>
        <v>-0.87221012694119748</v>
      </c>
    </row>
    <row r="96" spans="1:12" x14ac:dyDescent="0.2">
      <c r="A96" s="30" t="str">
        <f t="shared" si="41"/>
        <v>Food drink and tobacco</v>
      </c>
      <c r="B96" s="44">
        <f t="shared" si="42"/>
        <v>2.3338462059742326</v>
      </c>
      <c r="C96" s="44">
        <f t="shared" si="43"/>
        <v>0.89520683351314023</v>
      </c>
    </row>
    <row r="97" spans="1:3" x14ac:dyDescent="0.2">
      <c r="A97" s="30" t="str">
        <f t="shared" si="41"/>
        <v>Engineering</v>
      </c>
      <c r="B97" s="44">
        <f t="shared" si="42"/>
        <v>-2.4753511215681701</v>
      </c>
      <c r="C97" s="44">
        <f t="shared" si="43"/>
        <v>-1.0252790309704385</v>
      </c>
    </row>
    <row r="98" spans="1:3" x14ac:dyDescent="0.2">
      <c r="A98" s="30" t="str">
        <f t="shared" si="41"/>
        <v>Rest of manufacturing</v>
      </c>
      <c r="B98" s="44">
        <f t="shared" si="42"/>
        <v>-0.33012346865151088</v>
      </c>
      <c r="C98" s="44">
        <f t="shared" si="43"/>
        <v>-1.0770605717073445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3.857520120763458</v>
      </c>
      <c r="C100" s="44">
        <f t="shared" si="43"/>
        <v>1.4460343533490683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1.3533817868119691</v>
      </c>
      <c r="C102" s="44">
        <f t="shared" si="43"/>
        <v>0.44463458025447711</v>
      </c>
    </row>
    <row r="103" spans="1:3" x14ac:dyDescent="0.2">
      <c r="A103" s="30" t="str">
        <f t="shared" si="41"/>
        <v>Wholesale and retail trade</v>
      </c>
      <c r="B103" s="44">
        <f t="shared" si="42"/>
        <v>0.15765254304394016</v>
      </c>
      <c r="C103" s="44">
        <f t="shared" si="43"/>
        <v>0.17021821101066426</v>
      </c>
    </row>
    <row r="104" spans="1:3" x14ac:dyDescent="0.2">
      <c r="A104" s="30" t="str">
        <f t="shared" si="41"/>
        <v>Transport and storage</v>
      </c>
      <c r="B104" s="44">
        <f t="shared" si="42"/>
        <v>5.7335370656810714</v>
      </c>
      <c r="C104" s="44">
        <f t="shared" si="43"/>
        <v>0.6528492289420651</v>
      </c>
    </row>
    <row r="105" spans="1:3" x14ac:dyDescent="0.2">
      <c r="A105" s="30" t="str">
        <f t="shared" si="41"/>
        <v>Accommodation and food</v>
      </c>
      <c r="B105" s="44">
        <f t="shared" si="42"/>
        <v>1.9926421659637983</v>
      </c>
      <c r="C105" s="44">
        <f t="shared" si="43"/>
        <v>1.0099631245394702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2.0101271881284966</v>
      </c>
      <c r="C107" s="44">
        <f t="shared" si="43"/>
        <v>0.60063084731971639</v>
      </c>
    </row>
    <row r="108" spans="1:3" x14ac:dyDescent="0.2">
      <c r="A108" s="30" t="str">
        <f t="shared" si="41"/>
        <v>Media</v>
      </c>
      <c r="B108" s="44">
        <f t="shared" si="42"/>
        <v>-0.1536630106680148</v>
      </c>
      <c r="C108" s="44">
        <f t="shared" si="43"/>
        <v>-0.30890665100294923</v>
      </c>
    </row>
    <row r="109" spans="1:3" x14ac:dyDescent="0.2">
      <c r="A109" s="30" t="str">
        <f t="shared" si="41"/>
        <v>Information technology</v>
      </c>
      <c r="B109" s="44">
        <f t="shared" si="42"/>
        <v>0.34028382696806858</v>
      </c>
      <c r="C109" s="44">
        <f t="shared" si="43"/>
        <v>0.62666975129310742</v>
      </c>
    </row>
    <row r="110" spans="1:3" x14ac:dyDescent="0.2">
      <c r="A110" s="30" t="str">
        <f t="shared" si="41"/>
        <v>Finance and insurance</v>
      </c>
      <c r="B110" s="44">
        <f t="shared" si="42"/>
        <v>3.0008773708447123</v>
      </c>
      <c r="C110" s="44">
        <f t="shared" si="43"/>
        <v>-0.87538584890866078</v>
      </c>
    </row>
    <row r="111" spans="1:3" x14ac:dyDescent="0.2">
      <c r="A111" s="30" t="str">
        <f t="shared" si="41"/>
        <v>Real estate</v>
      </c>
      <c r="B111" s="44">
        <f t="shared" si="42"/>
        <v>2.1146375358722436</v>
      </c>
      <c r="C111" s="44">
        <f t="shared" si="43"/>
        <v>0.97999954485890051</v>
      </c>
    </row>
    <row r="112" spans="1:3" x14ac:dyDescent="0.2">
      <c r="A112" s="30" t="str">
        <f t="shared" si="41"/>
        <v>Professional services</v>
      </c>
      <c r="B112" s="44">
        <f t="shared" si="42"/>
        <v>1.5713302531994211</v>
      </c>
      <c r="C112" s="44">
        <f t="shared" si="43"/>
        <v>0.89801418634072316</v>
      </c>
    </row>
    <row r="113" spans="1:3" x14ac:dyDescent="0.2">
      <c r="A113" s="30" t="str">
        <f t="shared" si="41"/>
        <v>Support services</v>
      </c>
      <c r="B113" s="44">
        <f t="shared" si="42"/>
        <v>2.1073055160135912</v>
      </c>
      <c r="C113" s="44">
        <f t="shared" si="43"/>
        <v>0.83714898983162644</v>
      </c>
    </row>
    <row r="114" spans="1:3" x14ac:dyDescent="0.2">
      <c r="A114" s="30" t="str">
        <f t="shared" si="41"/>
        <v>Arts and entertainment</v>
      </c>
      <c r="B114" s="44">
        <f t="shared" si="42"/>
        <v>7.5759222825385164</v>
      </c>
      <c r="C114" s="44">
        <f t="shared" si="43"/>
        <v>1.7175710747463491E-2</v>
      </c>
    </row>
    <row r="115" spans="1:3" x14ac:dyDescent="0.2">
      <c r="A115" s="30" t="str">
        <f t="shared" si="41"/>
        <v>Other services</v>
      </c>
      <c r="B115" s="44">
        <f t="shared" si="42"/>
        <v>1.206274702191501</v>
      </c>
      <c r="C115" s="44">
        <f t="shared" si="43"/>
        <v>3.4660798385299785E-2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1.2780492095296303</v>
      </c>
      <c r="C117" s="44">
        <f t="shared" si="43"/>
        <v>0.58844383849883108</v>
      </c>
    </row>
    <row r="118" spans="1:3" x14ac:dyDescent="0.2">
      <c r="A118" s="30" t="str">
        <f t="shared" si="41"/>
        <v>Public admin. and defence</v>
      </c>
      <c r="B118" s="44">
        <f t="shared" si="42"/>
        <v>-3.2084463602758406</v>
      </c>
      <c r="C118" s="44">
        <f t="shared" si="43"/>
        <v>0.9574424336747045</v>
      </c>
    </row>
    <row r="119" spans="1:3" x14ac:dyDescent="0.2">
      <c r="A119" s="30" t="str">
        <f t="shared" si="41"/>
        <v>Education</v>
      </c>
      <c r="B119" s="44">
        <f t="shared" si="42"/>
        <v>1.4478487785884786</v>
      </c>
      <c r="C119" s="44">
        <f t="shared" si="43"/>
        <v>8.6585366554814414E-3</v>
      </c>
    </row>
    <row r="120" spans="1:3" x14ac:dyDescent="0.2">
      <c r="A120" s="30" t="str">
        <f t="shared" si="41"/>
        <v>Health and social work</v>
      </c>
      <c r="B120" s="44">
        <f t="shared" si="42"/>
        <v>2.2967604250619278</v>
      </c>
      <c r="C120" s="44">
        <f t="shared" si="43"/>
        <v>0.96884843286342281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1.6781794729616051</v>
      </c>
      <c r="C122" s="206">
        <f t="shared" si="43"/>
        <v>0.57043219051473582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Hertfordshire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253.82498459279665</v>
      </c>
      <c r="C9" s="299" t="str">
        <f>CONCATENATE("(",ROUND((B9/$H11)*100,1),")")</f>
        <v>(34.8)</v>
      </c>
      <c r="D9" s="249">
        <f>SUM(D30,D51,D72,D93,D114,D135,D156,D177,D198,D219,D240,D261,D282,D303,D324,D345,D366,D387,D408,D429,D450,D471)</f>
        <v>65.778815406534108</v>
      </c>
      <c r="E9" s="299" t="str">
        <f>CONCATENATE("(",ROUND((D9/$H11)*100,1),")")</f>
        <v>(9)</v>
      </c>
      <c r="F9" s="249">
        <f>SUM(F30,F51,F72,F93,F114,F135,F156,F177,F198,F219,F240,F261,F282,F303,F324,F345,F366,F387,F408,F429,F450,F471)</f>
        <v>64.153924945683812</v>
      </c>
      <c r="G9" s="299" t="str">
        <f>CONCATENATE("(",ROUND((F9/$H11)*100,1),")")</f>
        <v>(8.8)</v>
      </c>
      <c r="H9" s="249">
        <f>SUM(H30,H51,H72,H93,H114,H135,H156,H177,H198,H219,H240,H261,H282,H303,H324,H345,H366,H387,H408,H429,H450,H471)</f>
        <v>383.75772494501456</v>
      </c>
      <c r="I9" s="299" t="str">
        <f>CONCATENATE("(",ROUND((H9/$H11)*100,1),")")</f>
        <v>(52.6)</v>
      </c>
      <c r="K9" s="249">
        <f>B14-B9</f>
        <v>8.7543825015413006</v>
      </c>
      <c r="L9" s="249">
        <f>D14-D9</f>
        <v>2.4515974896679467</v>
      </c>
      <c r="M9" s="249">
        <f>F14-F9</f>
        <v>4.1129883857016978</v>
      </c>
      <c r="N9" s="249">
        <f>SUM(K9:M9)</f>
        <v>15.318968376910945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152.21389690153035</v>
      </c>
      <c r="C10" s="299" t="str">
        <f>CONCATENATE("(",ROUND((B10/$H11)*100,1),")")</f>
        <v>(20.9)</v>
      </c>
      <c r="D10" s="249">
        <f t="shared" ref="D10" si="1">SUM(D31,D52,D73,D94,D115,D136,D157,D178,D199,D220,D241,D262,D283,D304,D325,D346,D367,D388,D409,D430,D451,D472)</f>
        <v>153.98971876530544</v>
      </c>
      <c r="E10" s="299" t="str">
        <f>CONCATENATE("(",ROUND((D10/$H11)*100,1),")")</f>
        <v>(21.1)</v>
      </c>
      <c r="F10" s="249">
        <f t="shared" ref="F10" si="2">SUM(F31,F52,F73,F94,F115,F136,F157,F178,F199,F220,F241,F262,F283,F304,F325,F346,F367,F388,F409,F430,F451,F472)</f>
        <v>39.6436593881497</v>
      </c>
      <c r="G10" s="299" t="str">
        <f>CONCATENATE("(",ROUND((F10/$H11)*100,1),")")</f>
        <v>(5.4)</v>
      </c>
      <c r="H10" s="249">
        <f t="shared" ref="H10" si="3">SUM(H31,H52,H73,H94,H115,H136,H157,H178,H199,H220,H241,H262,H283,H304,H325,H346,H367,H388,H409,H430,H451,H472)</f>
        <v>345.84727505498552</v>
      </c>
      <c r="I10" s="299" t="str">
        <f>CONCATENATE("(",ROUND((H10/$H11)*100,1),")")</f>
        <v>(47.4)</v>
      </c>
      <c r="K10" s="249">
        <f t="shared" ref="K10:K11" si="4">B15-B10</f>
        <v>7.6991676186003417</v>
      </c>
      <c r="L10" s="249">
        <f t="shared" ref="L10:L11" si="5">D15-D10</f>
        <v>1.9521450705399275</v>
      </c>
      <c r="M10" s="249">
        <f t="shared" ref="M10:M11" si="6">F15-F10</f>
        <v>1.1567189339482198</v>
      </c>
      <c r="N10" s="249">
        <f t="shared" ref="N10:N11" si="7">SUM(K10:M10)</f>
        <v>10.808031623088489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406.03888149432692</v>
      </c>
      <c r="C11" s="299" t="str">
        <f>CONCATENATE("(",ROUND((B11/$H11)*100,1),")")</f>
        <v>(55.7)</v>
      </c>
      <c r="D11" s="249">
        <f t="shared" ref="D11" si="8">SUM(D32,D53,D74,D95,D116,D137,D158,D179,D200,D221,D242,D263,D284,D305,D326,D347,D368,D389,D410,D431,D452,D473)</f>
        <v>219.76853417183952</v>
      </c>
      <c r="E11" s="299" t="str">
        <f>CONCATENATE("(",ROUND((D11/$H11)*100,1),")")</f>
        <v>(30.1)</v>
      </c>
      <c r="F11" s="249">
        <f t="shared" ref="F11" si="9">SUM(F32,F53,F74,F95,F116,F137,F158,F179,F200,F221,F242,F263,F284,F305,F326,F347,F368,F389,F410,F431,F452,F473)</f>
        <v>103.79758433383353</v>
      </c>
      <c r="G11" s="299" t="str">
        <f>CONCATENATE("(",ROUND((F11/$H11)*100,1),")")</f>
        <v>(14.2)</v>
      </c>
      <c r="H11" s="249">
        <f t="shared" ref="H11" si="10">SUM(H32,H53,H74,H95,H116,H137,H158,H179,H200,H221,H242,H263,H284,H305,H326,H347,H368,H389,H410,H431,H452,H473)</f>
        <v>729.60500000000002</v>
      </c>
      <c r="I11" s="299" t="str">
        <f>CONCATENATE("(",ROUND((H11/$H11)*100,1),")")</f>
        <v>(100)</v>
      </c>
      <c r="K11" s="249">
        <f t="shared" si="4"/>
        <v>16.453550120141756</v>
      </c>
      <c r="L11" s="249">
        <f t="shared" si="5"/>
        <v>4.4037425602079452</v>
      </c>
      <c r="M11" s="249">
        <f t="shared" si="6"/>
        <v>5.2697073196498962</v>
      </c>
      <c r="N11" s="249">
        <f t="shared" si="7"/>
        <v>26.126999999999597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262.57936709433795</v>
      </c>
      <c r="C14" s="299" t="str">
        <f>CONCATENATE("(",ROUND((B14/$H16)*100,1),")")</f>
        <v>(34.7)</v>
      </c>
      <c r="D14" s="249">
        <f t="shared" ref="D14" si="11">SUM(D35,D56,D77,D98,D119,D140,D161,D182,D203,D224,D245,D266,D287,D308,D329,D350,D371,D392,D413,D434,D455,D476)</f>
        <v>68.230412896202054</v>
      </c>
      <c r="E14" s="299" t="str">
        <f>CONCATENATE("(",ROUND((D14/$H16)*100,1),")")</f>
        <v>(9)</v>
      </c>
      <c r="F14" s="249">
        <f t="shared" ref="F14" si="12">SUM(F35,F56,F77,F98,F119,F140,F161,F182,F203,F224,F245,F266,F287,F308,F329,F350,F371,F392,F413,F434,F455,F476)</f>
        <v>68.26691333138551</v>
      </c>
      <c r="G14" s="299" t="str">
        <f>CONCATENATE("(",ROUND((F14/$H16)*100,1),")")</f>
        <v>(9)</v>
      </c>
      <c r="H14" s="249">
        <f t="shared" ref="H14" si="13">SUM(H35,H56,H77,H98,H119,H140,H161,H182,H203,H224,H245,H266,H287,H308,H329,H350,H371,H392,H413,H434,H455,H476)</f>
        <v>399.07669332192557</v>
      </c>
      <c r="I14" s="299" t="str">
        <f>CONCATENATE("(",ROUND((H14/$H16)*100,1),")")</f>
        <v>(52.8)</v>
      </c>
      <c r="K14" s="249">
        <f>B19-B14</f>
        <v>9.245186430717979</v>
      </c>
      <c r="L14" s="249">
        <f>D19-D14</f>
        <v>4.7980086611582351</v>
      </c>
      <c r="M14" s="249">
        <f>F19-F14</f>
        <v>6.4449614194835192</v>
      </c>
      <c r="N14" s="249">
        <f>SUM(K14:M14)</f>
        <v>20.488156511359733</v>
      </c>
    </row>
    <row r="15" spans="1:17" x14ac:dyDescent="0.2">
      <c r="A15" s="282" t="s">
        <v>365</v>
      </c>
      <c r="B15" s="249">
        <f t="shared" si="0"/>
        <v>159.91306452013069</v>
      </c>
      <c r="C15" s="299" t="str">
        <f>CONCATENATE("(",ROUND((B15/$H16)*100,1),")")</f>
        <v>(21.2)</v>
      </c>
      <c r="D15" s="249">
        <f t="shared" ref="D15" si="14">SUM(D36,D57,D78,D99,D120,D141,D162,D183,D204,D225,D246,D267,D288,D309,D330,D351,D372,D393,D414,D435,D456,D477)</f>
        <v>155.94186383584537</v>
      </c>
      <c r="E15" s="299" t="str">
        <f>CONCATENATE("(",ROUND((D15/$H16)*100,1),")")</f>
        <v>(20.6)</v>
      </c>
      <c r="F15" s="249">
        <f t="shared" ref="F15" si="15">SUM(F36,F57,F78,F99,F120,F141,F162,F183,F204,F225,F246,F267,F288,F309,F330,F351,F372,F393,F414,F435,F456,F477)</f>
        <v>40.80037832209792</v>
      </c>
      <c r="G15" s="299" t="str">
        <f>CONCATENATE("(",ROUND((F15/$H16)*100,1),")")</f>
        <v>(5.4)</v>
      </c>
      <c r="H15" s="249">
        <f t="shared" ref="H15" si="16">SUM(H36,H57,H78,H99,H120,H141,H162,H183,H204,H225,H246,H267,H288,H309,H330,H351,H372,H393,H414,H435,H456,H477)</f>
        <v>356.655306678074</v>
      </c>
      <c r="I15" s="299" t="str">
        <f>CONCATENATE("(",ROUND((H15/$H16)*100,1),")")</f>
        <v>(47.2)</v>
      </c>
      <c r="K15" s="249">
        <f t="shared" ref="K15:K16" si="17">B20-B15</f>
        <v>12.807187158971772</v>
      </c>
      <c r="L15" s="249">
        <f t="shared" ref="L15:L16" si="18">D20-D15</f>
        <v>2.5981958908383262</v>
      </c>
      <c r="M15" s="249">
        <f t="shared" ref="M15:M16" si="19">F20-F15</f>
        <v>2.9634604388309</v>
      </c>
      <c r="N15" s="249">
        <f t="shared" ref="N15:N16" si="20">SUM(K15:M15)</f>
        <v>18.368843488640998</v>
      </c>
    </row>
    <row r="16" spans="1:17" x14ac:dyDescent="0.2">
      <c r="A16" s="282" t="s">
        <v>363</v>
      </c>
      <c r="B16" s="249">
        <f t="shared" si="0"/>
        <v>422.49243161446867</v>
      </c>
      <c r="C16" s="299" t="str">
        <f>CONCATENATE("(",ROUND((B16/$H16)*100,1),")")</f>
        <v>(55.9)</v>
      </c>
      <c r="D16" s="249">
        <f t="shared" ref="D16" si="21">SUM(D37,D58,D79,D100,D121,D142,D163,D184,D205,D226,D247,D268,D289,D310,D331,D352,D373,D394,D415,D436,D457,D478)</f>
        <v>224.17227673204746</v>
      </c>
      <c r="E16" s="299" t="str">
        <f>CONCATENATE("(",ROUND((D16/$H16)*100,1),")")</f>
        <v>(29.7)</v>
      </c>
      <c r="F16" s="249">
        <f t="shared" ref="F16" si="22">SUM(F37,F58,F79,F100,F121,F142,F163,F184,F205,F226,F247,F268,F289,F310,F331,F352,F373,F394,F415,F436,F457,F478)</f>
        <v>109.06729165348342</v>
      </c>
      <c r="G16" s="299" t="str">
        <f>CONCATENATE("(",ROUND((F16/$H16)*100,1),")")</f>
        <v>(14.4)</v>
      </c>
      <c r="H16" s="249">
        <f t="shared" ref="H16" si="23">SUM(H37,H58,H79,H100,H121,H142,H163,H184,H205,H226,H247,H268,H289,H310,H331,H352,H373,H394,H415,H436,H457,H478)</f>
        <v>755.73199999999963</v>
      </c>
      <c r="I16" s="299" t="str">
        <f>CONCATENATE("(",ROUND((H16/$H16)*100,1),")")</f>
        <v>(100)</v>
      </c>
      <c r="K16" s="249">
        <f t="shared" si="17"/>
        <v>22.052373589689751</v>
      </c>
      <c r="L16" s="249">
        <f t="shared" si="18"/>
        <v>7.3962045519965613</v>
      </c>
      <c r="M16" s="249">
        <f t="shared" si="19"/>
        <v>9.4084218583144548</v>
      </c>
      <c r="N16" s="249">
        <f t="shared" si="20"/>
        <v>38.857000000000767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271.82455352505593</v>
      </c>
      <c r="C19" s="299" t="str">
        <f>CONCATENATE("(",ROUND((B19/$H21)*100,1),")")</f>
        <v>(34.2)</v>
      </c>
      <c r="D19" s="249">
        <f t="shared" ref="D19" si="24">SUM(D40,D61,D82,D103,D124,D145,D166,D187,D208,D229,D250,D271,D292,D313,D334,D355,D376,D397,D418,D439,D460,D481)</f>
        <v>73.028421557360289</v>
      </c>
      <c r="E19" s="299" t="str">
        <f>CONCATENATE("(",ROUND((D19/$H21)*100,1),")")</f>
        <v>(9.2)</v>
      </c>
      <c r="F19" s="249">
        <f t="shared" ref="F19" si="25">SUM(F40,F61,F82,F103,F124,F145,F166,F187,F208,F229,F250,F271,F292,F313,F334,F355,F376,F397,F418,F439,F460,F481)</f>
        <v>74.711874750869029</v>
      </c>
      <c r="G19" s="299" t="str">
        <f>CONCATENATE("(",ROUND((F19/$H21)*100,1),")")</f>
        <v>(9.4)</v>
      </c>
      <c r="H19" s="249">
        <f t="shared" ref="H19" si="26">SUM(H40,H61,H82,H103,H124,H145,H166,H187,H208,H229,H250,H271,H292,H313,H334,H355,H376,H397,H418,H439,H460,H481)</f>
        <v>419.56484983328522</v>
      </c>
      <c r="I19" s="299" t="str">
        <f>CONCATENATE("(",ROUND((H19/$H21)*100,1),")")</f>
        <v>(52.8)</v>
      </c>
      <c r="K19" s="249">
        <f>B19-B9</f>
        <v>17.99956893225928</v>
      </c>
      <c r="L19" s="249">
        <f>D19-D9</f>
        <v>7.2496061508261818</v>
      </c>
      <c r="M19" s="249">
        <f>F19-F9</f>
        <v>10.557949805185217</v>
      </c>
      <c r="N19" s="249">
        <f>SUM(K19:M19)</f>
        <v>35.807124888270678</v>
      </c>
    </row>
    <row r="20" spans="1:14" x14ac:dyDescent="0.2">
      <c r="A20" s="282" t="s">
        <v>365</v>
      </c>
      <c r="B20" s="249">
        <f t="shared" si="0"/>
        <v>172.72025167910246</v>
      </c>
      <c r="C20" s="299" t="str">
        <f>CONCATENATE("(",ROUND((B20/$H21)*100,1),")")</f>
        <v>(21.7)</v>
      </c>
      <c r="D20" s="249">
        <f t="shared" ref="D20" si="27">SUM(D41,D62,D83,D104,D125,D146,D167,D188,D209,D230,D251,D272,D293,D314,D335,D356,D377,D398,D419,D440,D461,D482)</f>
        <v>158.54005972668369</v>
      </c>
      <c r="E20" s="299" t="str">
        <f>CONCATENATE("(",ROUND((D20/$H21)*100,1),")")</f>
        <v>(20)</v>
      </c>
      <c r="F20" s="249">
        <f t="shared" ref="F20" si="28">SUM(F41,F62,F83,F104,F125,F146,F167,F188,F209,F230,F251,F272,F293,F314,F335,F356,F377,F398,F419,F440,F461,F482)</f>
        <v>43.76383876092882</v>
      </c>
      <c r="G20" s="299" t="str">
        <f>CONCATENATE("(",ROUND((F20/$H21)*100,1),")")</f>
        <v>(5.5)</v>
      </c>
      <c r="H20" s="249">
        <f t="shared" ref="H20" si="29">SUM(H41,H62,H83,H104,H125,H146,H167,H188,H209,H230,H251,H272,H293,H314,H335,H356,H377,H398,H419,H440,H461,H482)</f>
        <v>375.024150166715</v>
      </c>
      <c r="I20" s="299" t="str">
        <f>CONCATENATE("(",ROUND((H20/$H21)*100,1),")")</f>
        <v>(47.2)</v>
      </c>
      <c r="K20" s="249">
        <f t="shared" ref="K20:K21" si="30">B20-B10</f>
        <v>20.506354777572113</v>
      </c>
      <c r="L20" s="249">
        <f t="shared" ref="L20:L21" si="31">D20-D10</f>
        <v>4.5503409613782537</v>
      </c>
      <c r="M20" s="249">
        <f t="shared" ref="M20:M21" si="32">F20-F10</f>
        <v>4.1201793727791198</v>
      </c>
      <c r="N20" s="249">
        <f t="shared" ref="N20:N21" si="33">SUM(K20:M20)</f>
        <v>29.176875111729487</v>
      </c>
    </row>
    <row r="21" spans="1:14" x14ac:dyDescent="0.2">
      <c r="A21" s="282" t="s">
        <v>363</v>
      </c>
      <c r="B21" s="249">
        <f t="shared" si="0"/>
        <v>444.54480520415842</v>
      </c>
      <c r="C21" s="299" t="str">
        <f>CONCATENATE("(",ROUND((B21/$H21)*100,1),")")</f>
        <v>(55.9)</v>
      </c>
      <c r="D21" s="249">
        <f t="shared" ref="D21" si="34">SUM(D42,D63,D84,D105,D126,D147,D168,D189,D210,D231,D252,D273,D294,D315,D336,D357,D378,D399,D420,D441,D462,D483)</f>
        <v>231.56848128404403</v>
      </c>
      <c r="E21" s="299" t="str">
        <f>CONCATENATE("(",ROUND((D21/$H21)*100,1),")")</f>
        <v>(29.1)</v>
      </c>
      <c r="F21" s="249">
        <f>SUM(F42,F63,F84,F105,F126,F147,F168,F189,F210,F231,F252,F273,F294,F315,F336,F357,F378,F399,F420,F441,F462,F483)</f>
        <v>118.47571351179788</v>
      </c>
      <c r="G21" s="299" t="str">
        <f>CONCATENATE("(",ROUND((F21/$H21)*100,1),")")</f>
        <v>(14.9)</v>
      </c>
      <c r="H21" s="249">
        <f t="shared" ref="H21" si="35">SUM(H42,H63,H84,H105,H126,H147,H168,H189,H210,H231,H252,H273,H294,H315,H336,H357,H378,H399,H420,H441,H462,H483)</f>
        <v>794.58900000000006</v>
      </c>
      <c r="I21" s="299" t="str">
        <f>CONCATENATE("(",ROUND((H21/$H21)*100,1),")")</f>
        <v>(100)</v>
      </c>
      <c r="K21" s="249">
        <f t="shared" si="30"/>
        <v>38.505923709831507</v>
      </c>
      <c r="L21" s="249">
        <f t="shared" si="31"/>
        <v>11.799947112204507</v>
      </c>
      <c r="M21" s="249">
        <f t="shared" si="32"/>
        <v>14.678129177964351</v>
      </c>
      <c r="N21" s="249">
        <f t="shared" si="33"/>
        <v>64.984000000000364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1.6564111150515575</v>
      </c>
      <c r="C30" s="299" t="str">
        <f>CONCATENATE("(",ROUND((B30/$H32)*100,1),")")</f>
        <v>(58)</v>
      </c>
      <c r="D30" s="302">
        <f>'Ind T6'!M9</f>
        <v>0.12457343866770219</v>
      </c>
      <c r="E30" s="299" t="str">
        <f>CONCATENATE("(",ROUND((D30/$H32)*100,1),")")</f>
        <v>(4.4)</v>
      </c>
      <c r="F30" s="302">
        <f>'Ind T6'!N9</f>
        <v>0</v>
      </c>
      <c r="G30" s="299" t="str">
        <f>CONCATENATE("(",ROUND((F30/$H32)*100,1),")")</f>
        <v>(0)</v>
      </c>
      <c r="H30" s="302">
        <f>SUM(B30,D30,F30)</f>
        <v>1.7809845537192597</v>
      </c>
      <c r="I30" s="299" t="str">
        <f>CONCATENATE("(",ROUND((H30/$H32)*100,1),")")</f>
        <v>(62.3)</v>
      </c>
      <c r="K30" s="302">
        <f>B35-B30</f>
        <v>0.10928696411244898</v>
      </c>
      <c r="L30" s="302">
        <f>D35-D30</f>
        <v>4.8518141241516571E-3</v>
      </c>
      <c r="M30" s="302">
        <f>F35-F30</f>
        <v>0</v>
      </c>
      <c r="N30" s="302">
        <f>SUM(K30:M30)</f>
        <v>0.11413877823660064</v>
      </c>
    </row>
    <row r="31" spans="1:14" x14ac:dyDescent="0.2">
      <c r="A31" s="282" t="s">
        <v>365</v>
      </c>
      <c r="B31" s="302">
        <f>'Ind T6'!L8</f>
        <v>0.4176411586640133</v>
      </c>
      <c r="C31" s="299" t="str">
        <f>CONCATENATE("(",ROUND((B31/$H32)*100,1),")")</f>
        <v>(14.6)</v>
      </c>
      <c r="D31" s="302">
        <f>'Ind T6'!M8</f>
        <v>0.46751546594349658</v>
      </c>
      <c r="E31" s="299" t="str">
        <f>CONCATENATE("(",ROUND((D31/$H32)*100,1),")")</f>
        <v>(16.4)</v>
      </c>
      <c r="F31" s="302">
        <f>'Ind T6'!N8</f>
        <v>0.19185882167322701</v>
      </c>
      <c r="G31" s="299" t="str">
        <f>CONCATENATE("(",ROUND((F31/$H32)*100,1),")")</f>
        <v>(6.7)</v>
      </c>
      <c r="H31" s="302">
        <f t="shared" ref="H31" si="36">SUM(B31,D31,F31)</f>
        <v>1.0770154462807369</v>
      </c>
      <c r="I31" s="299" t="str">
        <f>CONCATENATE("(",ROUND((H31/$H32)*100,1),")")</f>
        <v>(37.7)</v>
      </c>
      <c r="K31" s="302">
        <f t="shared" ref="K31:K32" si="37">B36-B31</f>
        <v>1.3063573885110591E-2</v>
      </c>
      <c r="L31" s="302">
        <f t="shared" ref="L31:L32" si="38">D36-D31</f>
        <v>-8.9441192174799511E-6</v>
      </c>
      <c r="M31" s="302">
        <f t="shared" ref="M31:M32" si="39">F36-F31</f>
        <v>8.8065919975107987E-3</v>
      </c>
      <c r="N31" s="302">
        <f t="shared" ref="N31:N32" si="40">SUM(K31:M31)</f>
        <v>2.186122176340391E-2</v>
      </c>
    </row>
    <row r="32" spans="1:14" x14ac:dyDescent="0.2">
      <c r="A32" s="282" t="s">
        <v>363</v>
      </c>
      <c r="B32" s="302">
        <f>SUM(B30:B31)</f>
        <v>2.0740522737155707</v>
      </c>
      <c r="C32" s="299" t="str">
        <f>CONCATENATE("(",ROUND((B32/$H32)*100,1),")")</f>
        <v>(72.6)</v>
      </c>
      <c r="D32" s="302">
        <f>SUM(D30:D31)</f>
        <v>0.59208890461119879</v>
      </c>
      <c r="E32" s="299" t="str">
        <f>CONCATENATE("(",ROUND((D32/$H32)*100,1),")")</f>
        <v>(20.7)</v>
      </c>
      <c r="F32" s="302">
        <f>SUM(F30:F31)</f>
        <v>0.19185882167322701</v>
      </c>
      <c r="G32" s="299" t="str">
        <f>CONCATENATE("(",ROUND((F32/$H32)*100,1),")")</f>
        <v>(6.7)</v>
      </c>
      <c r="H32" s="302">
        <f>SUM(H30:H31)</f>
        <v>2.8579999999999965</v>
      </c>
      <c r="I32" s="299" t="str">
        <f>CONCATENATE("(",ROUND((H32/$H32)*100,1),")")</f>
        <v>(100)</v>
      </c>
      <c r="K32" s="302">
        <f t="shared" si="37"/>
        <v>0.12235053799755979</v>
      </c>
      <c r="L32" s="302">
        <f t="shared" si="38"/>
        <v>4.8428700049341078E-3</v>
      </c>
      <c r="M32" s="302">
        <f t="shared" si="39"/>
        <v>8.8065919975107987E-3</v>
      </c>
      <c r="N32" s="302">
        <f t="shared" si="40"/>
        <v>0.1360000000000047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1.7656980791640065</v>
      </c>
      <c r="C35" s="299" t="str">
        <f>CONCATENATE("(",ROUND((B35/$H37)*100,1),")")</f>
        <v>(59)</v>
      </c>
      <c r="D35" s="302">
        <f>'Ind T6'!R9</f>
        <v>0.12942525279185385</v>
      </c>
      <c r="E35" s="299" t="str">
        <f>CONCATENATE("(",ROUND((D35/$H37)*100,1),")")</f>
        <v>(4.3)</v>
      </c>
      <c r="F35" s="302">
        <f>'Ind T6'!S9</f>
        <v>0</v>
      </c>
      <c r="G35" s="299" t="str">
        <f>CONCATENATE("(",ROUND((F35/$H37)*100,1),")")</f>
        <v>(0)</v>
      </c>
      <c r="H35" s="302">
        <f>SUM(B35,D35,F35)</f>
        <v>1.8951233319558602</v>
      </c>
      <c r="I35" s="299" t="str">
        <f>CONCATENATE("(",ROUND((H35/$H37)*100,1),")")</f>
        <v>(63.3)</v>
      </c>
      <c r="K35" s="302">
        <f>B40-B35</f>
        <v>3.4377521415641432E-2</v>
      </c>
      <c r="L35" s="302">
        <f>D40-D35</f>
        <v>-7.0889261351213817E-3</v>
      </c>
      <c r="M35" s="302">
        <f>F40-F35</f>
        <v>0</v>
      </c>
      <c r="N35" s="302">
        <f>SUM(K35:M35)</f>
        <v>2.728859528052005E-2</v>
      </c>
    </row>
    <row r="36" spans="1:14" x14ac:dyDescent="0.2">
      <c r="A36" s="282" t="s">
        <v>365</v>
      </c>
      <c r="B36" s="302">
        <f>'Ind T6'!Q8</f>
        <v>0.43070473254912389</v>
      </c>
      <c r="C36" s="299" t="str">
        <f>CONCATENATE("(",ROUND((B36/$H37)*100,1),")")</f>
        <v>(14.4)</v>
      </c>
      <c r="D36" s="302">
        <f>'Ind T6'!R8</f>
        <v>0.4675065218242791</v>
      </c>
      <c r="E36" s="299" t="str">
        <f>CONCATENATE("(",ROUND((D36/$H37)*100,1),")")</f>
        <v>(15.6)</v>
      </c>
      <c r="F36" s="302">
        <f>'Ind T6'!S8</f>
        <v>0.20066541367073781</v>
      </c>
      <c r="G36" s="299" t="str">
        <f>CONCATENATE("(",ROUND((F36/$H37)*100,1),")")</f>
        <v>(6.7)</v>
      </c>
      <c r="H36" s="302">
        <f t="shared" ref="H36" si="41">SUM(B36,D36,F36)</f>
        <v>1.0988766680441409</v>
      </c>
      <c r="I36" s="299" t="str">
        <f>CONCATENATE("(",ROUND((H36/$H37)*100,1),")")</f>
        <v>(36.7)</v>
      </c>
      <c r="K36" s="302">
        <f t="shared" ref="K36:K37" si="42">B41-B36</f>
        <v>-2.6027857883179739E-2</v>
      </c>
      <c r="L36" s="302">
        <f t="shared" ref="L36:L37" si="43">D41-D36</f>
        <v>-5.9006636946898061E-2</v>
      </c>
      <c r="M36" s="302">
        <f t="shared" ref="M36:M37" si="44">F41-F36</f>
        <v>-6.2541004504453046E-3</v>
      </c>
      <c r="N36" s="302">
        <f t="shared" ref="N36:N37" si="45">SUM(K36:M36)</f>
        <v>-9.1288595280523105E-2</v>
      </c>
    </row>
    <row r="37" spans="1:14" x14ac:dyDescent="0.2">
      <c r="A37" s="282" t="s">
        <v>363</v>
      </c>
      <c r="B37" s="302">
        <f>SUM(B35:B36)</f>
        <v>2.1964028117131305</v>
      </c>
      <c r="C37" s="299" t="str">
        <f>CONCATENATE("(",ROUND((B37/$H37)*100,1),")")</f>
        <v>(73.4)</v>
      </c>
      <c r="D37" s="302">
        <f>SUM(D35:D36)</f>
        <v>0.59693177461613289</v>
      </c>
      <c r="E37" s="299" t="str">
        <f>CONCATENATE("(",ROUND((D37/$H37)*100,1),")")</f>
        <v>(19.9)</v>
      </c>
      <c r="F37" s="302">
        <f>SUM(F35:F36)</f>
        <v>0.20066541367073781</v>
      </c>
      <c r="G37" s="299" t="str">
        <f>CONCATENATE("(",ROUND((F37/$H37)*100,1),")")</f>
        <v>(6.7)</v>
      </c>
      <c r="H37" s="302">
        <f>SUM(H35:H36)</f>
        <v>2.9940000000000011</v>
      </c>
      <c r="I37" s="299" t="str">
        <f>CONCATENATE("(",ROUND((H37/$H37)*100,1),")")</f>
        <v>(100)</v>
      </c>
      <c r="K37" s="302">
        <f t="shared" si="42"/>
        <v>8.349663532461804E-3</v>
      </c>
      <c r="L37" s="302">
        <f t="shared" si="43"/>
        <v>-6.609556308201936E-2</v>
      </c>
      <c r="M37" s="302">
        <f t="shared" si="44"/>
        <v>-6.2541004504453046E-3</v>
      </c>
      <c r="N37" s="302">
        <f t="shared" si="45"/>
        <v>-6.400000000000286E-2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1.8000756005796479</v>
      </c>
      <c r="C40" s="299" t="str">
        <f>CONCATENATE("(",ROUND((B40/$H42)*100,1),")")</f>
        <v>(61.4)</v>
      </c>
      <c r="D40" s="302">
        <f>'Ind T6'!W9</f>
        <v>0.12233632665673247</v>
      </c>
      <c r="E40" s="299" t="str">
        <f>CONCATENATE("(",ROUND((D40/$H42)*100,1),")")</f>
        <v>(4.2)</v>
      </c>
      <c r="F40" s="302">
        <f>'Ind T6'!X9</f>
        <v>0</v>
      </c>
      <c r="G40" s="299" t="str">
        <f>CONCATENATE("(",ROUND((F40/$H42)*100,1),")")</f>
        <v>(0)</v>
      </c>
      <c r="H40" s="302">
        <f>SUM(B40,D40,F40)</f>
        <v>1.9224119272363804</v>
      </c>
      <c r="I40" s="299" t="str">
        <f>CONCATENATE("(",ROUND((H40/$H42)*100,1),")")</f>
        <v>(65.6)</v>
      </c>
      <c r="K40" s="302">
        <f>B40-B30</f>
        <v>0.14366448552809041</v>
      </c>
      <c r="L40" s="302">
        <f>D40-D30</f>
        <v>-2.2371120109697246E-3</v>
      </c>
      <c r="M40" s="302">
        <f>F40-F30</f>
        <v>0</v>
      </c>
      <c r="N40" s="302">
        <f>SUM(K40:M40)</f>
        <v>0.1414273735171207</v>
      </c>
    </row>
    <row r="41" spans="1:14" x14ac:dyDescent="0.2">
      <c r="A41" s="282" t="s">
        <v>365</v>
      </c>
      <c r="B41" s="302">
        <f>'Ind T6'!V8</f>
        <v>0.40467687466594415</v>
      </c>
      <c r="C41" s="299" t="str">
        <f>CONCATENATE("(",ROUND((B41/$H42)*100,1),")")</f>
        <v>(13.8)</v>
      </c>
      <c r="D41" s="302">
        <f>'Ind T6'!W8</f>
        <v>0.40849988487738104</v>
      </c>
      <c r="E41" s="299" t="str">
        <f>CONCATENATE("(",ROUND((D41/$H42)*100,1),")")</f>
        <v>(13.9)</v>
      </c>
      <c r="F41" s="302">
        <f>'Ind T6'!X8</f>
        <v>0.19441131322029251</v>
      </c>
      <c r="G41" s="299" t="str">
        <f>CONCATENATE("(",ROUND((F41/$H42)*100,1),")")</f>
        <v>(6.6)</v>
      </c>
      <c r="H41" s="302">
        <f t="shared" ref="H41" si="46">SUM(B41,D41,F41)</f>
        <v>1.0075880727636177</v>
      </c>
      <c r="I41" s="299" t="str">
        <f>CONCATENATE("(",ROUND((H41/$H42)*100,1),")")</f>
        <v>(34.4)</v>
      </c>
      <c r="K41" s="302">
        <f t="shared" ref="K41:K42" si="47">B41-B31</f>
        <v>-1.2964283998069148E-2</v>
      </c>
      <c r="L41" s="302">
        <f t="shared" ref="L41:L42" si="48">D41-D31</f>
        <v>-5.9015581066115541E-2</v>
      </c>
      <c r="M41" s="302">
        <f t="shared" ref="M41:M42" si="49">F41-F31</f>
        <v>2.5524915470654941E-3</v>
      </c>
      <c r="N41" s="302">
        <f t="shared" ref="N41:N42" si="50">SUM(K41:M41)</f>
        <v>-6.9427373517119195E-2</v>
      </c>
    </row>
    <row r="42" spans="1:14" x14ac:dyDescent="0.2">
      <c r="A42" s="282" t="s">
        <v>363</v>
      </c>
      <c r="B42" s="302">
        <f>SUM(B40:B41)</f>
        <v>2.2047524752455923</v>
      </c>
      <c r="C42" s="299" t="str">
        <f>CONCATENATE("(",ROUND((B42/$H42)*100,1),")")</f>
        <v>(75.2)</v>
      </c>
      <c r="D42" s="302">
        <f>SUM(D40:D41)</f>
        <v>0.53083621153411353</v>
      </c>
      <c r="E42" s="299" t="str">
        <f>CONCATENATE("(",ROUND((D42/$H42)*100,1),")")</f>
        <v>(18.1)</v>
      </c>
      <c r="F42" s="302">
        <f>SUM(F40:F41)</f>
        <v>0.19441131322029251</v>
      </c>
      <c r="G42" s="299" t="str">
        <f>CONCATENATE("(",ROUND((F42/$H42)*100,1),")")</f>
        <v>(6.6)</v>
      </c>
      <c r="H42" s="302">
        <f>SUM(H40:H41)</f>
        <v>2.9299999999999979</v>
      </c>
      <c r="I42" s="299" t="str">
        <f>CONCATENATE("(",ROUND((H42/$H42)*100,1),")")</f>
        <v>(100)</v>
      </c>
      <c r="K42" s="302">
        <f t="shared" si="47"/>
        <v>0.1307002015300216</v>
      </c>
      <c r="L42" s="302">
        <f t="shared" si="48"/>
        <v>-6.1252693077085252E-2</v>
      </c>
      <c r="M42" s="302">
        <f t="shared" si="49"/>
        <v>2.5524915470654941E-3</v>
      </c>
      <c r="N42" s="302">
        <f t="shared" si="50"/>
        <v>7.200000000000184E-2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8.7491119971306291E-2</v>
      </c>
      <c r="C51" s="299" t="str">
        <f>CONCATENATE("(",ROUND((B51/$H53)*100,1),")")</f>
        <v>(59.1)</v>
      </c>
      <c r="D51" s="302">
        <f>'Ind T6'!M18</f>
        <v>2.6821312069523517E-4</v>
      </c>
      <c r="E51" s="299" t="str">
        <f>CONCATENATE("(",ROUND((D51/$H53)*100,1),")")</f>
        <v>(0.2)</v>
      </c>
      <c r="F51" s="302">
        <f>'Ind T6'!N18</f>
        <v>4.6293584631774583E-2</v>
      </c>
      <c r="G51" s="299" t="str">
        <f>CONCATENATE("(",ROUND((F51/$H53)*100,1),")")</f>
        <v>(31.3)</v>
      </c>
      <c r="H51" s="302">
        <f>SUM(B51,D51,F51)</f>
        <v>0.13405291772377612</v>
      </c>
      <c r="I51" s="299" t="str">
        <f>CONCATENATE("(",ROUND((H51/$H53)*100,1),")")</f>
        <v>(90.6)</v>
      </c>
      <c r="K51" s="302">
        <f>B56-B51</f>
        <v>-1.1835390060698725E-2</v>
      </c>
      <c r="L51" s="302">
        <f>D56-D51</f>
        <v>-2.4751399341052733E-5</v>
      </c>
      <c r="M51" s="302">
        <f>F56-F51</f>
        <v>-6.2441314707510909E-3</v>
      </c>
      <c r="N51" s="302">
        <f>SUM(K51:M51)</f>
        <v>-1.8104272930790869E-2</v>
      </c>
    </row>
    <row r="52" spans="1:14" x14ac:dyDescent="0.2">
      <c r="A52" s="282" t="s">
        <v>365</v>
      </c>
      <c r="B52" s="302">
        <f>'Ind T6'!L17</f>
        <v>1.1425878941656784E-2</v>
      </c>
      <c r="C52" s="299" t="str">
        <f>CONCATENATE("(",ROUND((B52/$H53)*100,1),")")</f>
        <v>(7.7)</v>
      </c>
      <c r="D52" s="302">
        <f>'Ind T6'!M17</f>
        <v>2.5212033345670356E-3</v>
      </c>
      <c r="E52" s="299" t="str">
        <f>CONCATENATE("(",ROUND((D52/$H53)*100,1),")")</f>
        <v>(1.7)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1.3947082276223819E-2</v>
      </c>
      <c r="I52" s="299" t="str">
        <f>CONCATENATE("(",ROUND((H52/$H53)*100,1),")")</f>
        <v>(9.4)</v>
      </c>
      <c r="K52" s="302">
        <f t="shared" ref="K52:K53" si="52">B57-B52</f>
        <v>-1.5656792268410828E-3</v>
      </c>
      <c r="L52" s="302">
        <f t="shared" ref="L52:L53" si="53">D57-D52</f>
        <v>-3.3004784236779702E-4</v>
      </c>
      <c r="M52" s="302">
        <f t="shared" ref="M52:M53" si="54">F57-F52</f>
        <v>0</v>
      </c>
      <c r="N52" s="302">
        <f t="shared" ref="N52:N53" si="55">SUM(K52:M52)</f>
        <v>-1.8957270692088798E-3</v>
      </c>
    </row>
    <row r="53" spans="1:14" x14ac:dyDescent="0.2">
      <c r="A53" s="282" t="s">
        <v>363</v>
      </c>
      <c r="B53" s="302">
        <f>SUM(B51:B52)</f>
        <v>9.8916998912963072E-2</v>
      </c>
      <c r="C53" s="299" t="str">
        <f>CONCATENATE("(",ROUND((B53/$H53)*100,1),")")</f>
        <v>(66.8)</v>
      </c>
      <c r="D53" s="302">
        <f>SUM(D51:D52)</f>
        <v>2.7894164552622709E-3</v>
      </c>
      <c r="E53" s="299" t="str">
        <f>CONCATENATE("(",ROUND((D53/$H53)*100,1),")")</f>
        <v>(1.9)</v>
      </c>
      <c r="F53" s="302">
        <f>SUM(F51:F52)</f>
        <v>4.6293584631774583E-2</v>
      </c>
      <c r="G53" s="299" t="str">
        <f>CONCATENATE("(",ROUND((F53/$H53)*100,1),")")</f>
        <v>(31.3)</v>
      </c>
      <c r="H53" s="302">
        <f>SUM(H51:H52)</f>
        <v>0.14799999999999994</v>
      </c>
      <c r="I53" s="299" t="str">
        <f>CONCATENATE("(",ROUND((H53/$H53)*100,1),")")</f>
        <v>(100)</v>
      </c>
      <c r="K53" s="302">
        <f t="shared" si="52"/>
        <v>-1.3401069287539799E-2</v>
      </c>
      <c r="L53" s="302">
        <f t="shared" si="53"/>
        <v>-3.5479924170884981E-4</v>
      </c>
      <c r="M53" s="302">
        <f t="shared" si="54"/>
        <v>-6.2441314707510909E-3</v>
      </c>
      <c r="N53" s="302">
        <f t="shared" si="55"/>
        <v>-1.999999999999974E-2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7.5655729910607566E-2</v>
      </c>
      <c r="C56" s="299" t="str">
        <f>CONCATENATE("(",ROUND((B56/$H58)*100,1),")")</f>
        <v>(59.1)</v>
      </c>
      <c r="D56" s="302">
        <f>'Ind T6'!R18</f>
        <v>2.4346172135418243E-4</v>
      </c>
      <c r="E56" s="299" t="str">
        <f>CONCATENATE("(",ROUND((D56/$H58)*100,1),")")</f>
        <v>(0.2)</v>
      </c>
      <c r="F56" s="302">
        <f>'Ind T6'!S18</f>
        <v>4.0049453161023492E-2</v>
      </c>
      <c r="G56" s="299" t="str">
        <f>CONCATENATE("(",ROUND((F56/$H58)*100,1),")")</f>
        <v>(31.3)</v>
      </c>
      <c r="H56" s="302">
        <f>SUM(B56,D56,F56)</f>
        <v>0.11594864479298525</v>
      </c>
      <c r="I56" s="299" t="str">
        <f>CONCATENATE("(",ROUND((H56/$H58)*100,1),")")</f>
        <v>(90.6)</v>
      </c>
      <c r="K56" s="302">
        <f>B61-B56</f>
        <v>-1.5326923619576688E-2</v>
      </c>
      <c r="L56" s="302">
        <f>D61-D56</f>
        <v>-2.9022836433321877E-5</v>
      </c>
      <c r="M56" s="302">
        <f>F61-F56</f>
        <v>-1.0028009273532111E-2</v>
      </c>
      <c r="N56" s="302">
        <f>SUM(K56:M56)</f>
        <v>-2.5383955729542121E-2</v>
      </c>
    </row>
    <row r="57" spans="1:14" x14ac:dyDescent="0.2">
      <c r="A57" s="282" t="s">
        <v>365</v>
      </c>
      <c r="B57" s="302">
        <f>'Ind T6'!Q17</f>
        <v>9.8601997148157015E-3</v>
      </c>
      <c r="C57" s="299" t="str">
        <f>CONCATENATE("(",ROUND((B57/$H58)*100,1),")")</f>
        <v>(7.7)</v>
      </c>
      <c r="D57" s="302">
        <f>'Ind T6'!R17</f>
        <v>2.1911554921992386E-3</v>
      </c>
      <c r="E57" s="299" t="str">
        <f>CONCATENATE("(",ROUND((D57/$H58)*100,1),")")</f>
        <v>(1.7)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1.205135520701494E-2</v>
      </c>
      <c r="I57" s="299" t="str">
        <f>CONCATENATE("(",ROUND((H57/$H58)*100,1),")")</f>
        <v>(9.4)</v>
      </c>
      <c r="K57" s="302">
        <f t="shared" ref="K57:K58" si="57">B62-B57</f>
        <v>-2.2833591142529808E-3</v>
      </c>
      <c r="L57" s="302">
        <f t="shared" ref="L57:L58" si="58">D62-D57</f>
        <v>-3.3268515620510624E-4</v>
      </c>
      <c r="M57" s="302">
        <f t="shared" ref="M57:M58" si="59">F62-F57</f>
        <v>0</v>
      </c>
      <c r="N57" s="302">
        <f t="shared" ref="N57:N58" si="60">SUM(K57:M57)</f>
        <v>-2.616044270458087E-3</v>
      </c>
    </row>
    <row r="58" spans="1:14" x14ac:dyDescent="0.2">
      <c r="A58" s="282" t="s">
        <v>363</v>
      </c>
      <c r="B58" s="302">
        <f>SUM(B56:B57)</f>
        <v>8.5515929625423273E-2</v>
      </c>
      <c r="C58" s="299" t="str">
        <f>CONCATENATE("(",ROUND((B58/$H58)*100,1),")")</f>
        <v>(66.8)</v>
      </c>
      <c r="D58" s="302">
        <f>SUM(D56:D57)</f>
        <v>2.4346172135534211E-3</v>
      </c>
      <c r="E58" s="299" t="str">
        <f>CONCATENATE("(",ROUND((D58/$H58)*100,1),")")</f>
        <v>(1.9)</v>
      </c>
      <c r="F58" s="302">
        <f>SUM(F56:F57)</f>
        <v>4.0049453161023492E-2</v>
      </c>
      <c r="G58" s="299" t="str">
        <f>CONCATENATE("(",ROUND((F58/$H58)*100,1),")")</f>
        <v>(31.3)</v>
      </c>
      <c r="H58" s="302">
        <f>SUM(H56:H57)</f>
        <v>0.1280000000000002</v>
      </c>
      <c r="I58" s="299" t="str">
        <f>CONCATENATE("(",ROUND((H58/$H58)*100,1),")")</f>
        <v>(100)</v>
      </c>
      <c r="K58" s="302">
        <f t="shared" si="57"/>
        <v>-1.7610282733829669E-2</v>
      </c>
      <c r="L58" s="302">
        <f t="shared" si="58"/>
        <v>-3.6170799263842823E-4</v>
      </c>
      <c r="M58" s="302">
        <f t="shared" si="59"/>
        <v>-1.0028009273532111E-2</v>
      </c>
      <c r="N58" s="302">
        <f t="shared" si="60"/>
        <v>-2.8000000000000209E-2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6.0328806291030879E-2</v>
      </c>
      <c r="C61" s="299" t="str">
        <f>CONCATENATE("(",ROUND((B61/$H63)*100,1),")")</f>
        <v>(60.3)</v>
      </c>
      <c r="D61" s="302">
        <f>'Ind T6'!W18</f>
        <v>2.1443888492086056E-4</v>
      </c>
      <c r="E61" s="299" t="str">
        <f>CONCATENATE("(",ROUND((D61/$H63)*100,1),")")</f>
        <v>(0.2)</v>
      </c>
      <c r="F61" s="302">
        <f>'Ind T6'!X18</f>
        <v>3.0021443887491381E-2</v>
      </c>
      <c r="G61" s="299" t="str">
        <f>CONCATENATE("(",ROUND((F61/$H63)*100,1),")")</f>
        <v>(30)</v>
      </c>
      <c r="H61" s="302">
        <f>SUM(B61,D61,F61)</f>
        <v>9.0564689063443116E-2</v>
      </c>
      <c r="I61" s="299" t="str">
        <f>CONCATENATE("(",ROUND((H61/$H63)*100,1),")")</f>
        <v>(90.6)</v>
      </c>
      <c r="K61" s="302">
        <f>B61-B51</f>
        <v>-2.7162313680275413E-2</v>
      </c>
      <c r="L61" s="302">
        <f>D61-D51</f>
        <v>-5.377423577437461E-5</v>
      </c>
      <c r="M61" s="302">
        <f>F61-F51</f>
        <v>-1.6272140744283202E-2</v>
      </c>
      <c r="N61" s="302">
        <f>SUM(K61:M61)</f>
        <v>-4.3488228660332987E-2</v>
      </c>
    </row>
    <row r="62" spans="1:14" x14ac:dyDescent="0.2">
      <c r="A62" s="282" t="s">
        <v>365</v>
      </c>
      <c r="B62" s="302">
        <f>'Ind T6'!V17</f>
        <v>7.5768406005627207E-3</v>
      </c>
      <c r="C62" s="299" t="str">
        <f>CONCATENATE("(",ROUND((B62/$H63)*100,1),")")</f>
        <v>(7.6)</v>
      </c>
      <c r="D62" s="302">
        <f>'Ind T6'!W17</f>
        <v>1.8584703359941323E-3</v>
      </c>
      <c r="E62" s="299" t="str">
        <f>CONCATENATE("(",ROUND((D62/$H63)*100,1),")")</f>
        <v>(1.9)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9.4353109365568535E-3</v>
      </c>
      <c r="I62" s="299" t="str">
        <f>CONCATENATE("(",ROUND((H62/$H63)*100,1),")")</f>
        <v>(9.4)</v>
      </c>
      <c r="K62" s="302">
        <f t="shared" ref="K62:K63" si="62">B62-B52</f>
        <v>-3.8490383410940635E-3</v>
      </c>
      <c r="L62" s="302">
        <f t="shared" ref="L62:L63" si="63">D62-D52</f>
        <v>-6.6273299857290326E-4</v>
      </c>
      <c r="M62" s="302">
        <f t="shared" ref="M62:M63" si="64">F62-F52</f>
        <v>0</v>
      </c>
      <c r="N62" s="302">
        <f t="shared" ref="N62:N63" si="65">SUM(K62:M62)</f>
        <v>-4.5117713396669668E-3</v>
      </c>
    </row>
    <row r="63" spans="1:14" x14ac:dyDescent="0.2">
      <c r="A63" s="282" t="s">
        <v>363</v>
      </c>
      <c r="B63" s="302">
        <f>SUM(B61:B62)</f>
        <v>6.7905646891593605E-2</v>
      </c>
      <c r="C63" s="299" t="str">
        <f>CONCATENATE("(",ROUND((B63/$H63)*100,1),")")</f>
        <v>(67.9)</v>
      </c>
      <c r="D63" s="302">
        <f>SUM(D61:D62)</f>
        <v>2.0729092209149928E-3</v>
      </c>
      <c r="E63" s="299" t="str">
        <f>CONCATENATE("(",ROUND((D63/$H63)*100,1),")")</f>
        <v>(2.1)</v>
      </c>
      <c r="F63" s="302">
        <f>SUM(F61:F62)</f>
        <v>3.0021443887491381E-2</v>
      </c>
      <c r="G63" s="299" t="str">
        <f>CONCATENATE("(",ROUND((F63/$H63)*100,1),")")</f>
        <v>(30)</v>
      </c>
      <c r="H63" s="302">
        <f>SUM(H61:H62)</f>
        <v>9.9999999999999964E-2</v>
      </c>
      <c r="I63" s="299" t="str">
        <f>CONCATENATE("(",ROUND((H63/$H63)*100,1),")")</f>
        <v>(100)</v>
      </c>
      <c r="K63" s="302">
        <f t="shared" si="62"/>
        <v>-3.1011352021369468E-2</v>
      </c>
      <c r="L63" s="302">
        <f t="shared" si="63"/>
        <v>-7.1650723434727804E-4</v>
      </c>
      <c r="M63" s="302">
        <f t="shared" si="64"/>
        <v>-1.6272140744283202E-2</v>
      </c>
      <c r="N63" s="302">
        <f t="shared" si="65"/>
        <v>-4.7999999999999945E-2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2.0324202700125622</v>
      </c>
      <c r="C72" s="299" t="str">
        <f>CONCATENATE("(",ROUND((B72/$H74)*100,1),")")</f>
        <v>(61.9)</v>
      </c>
      <c r="D72" s="302">
        <f>'Ind T6'!M27</f>
        <v>0.18270991631957639</v>
      </c>
      <c r="E72" s="299" t="str">
        <f>CONCATENATE("(",ROUND((D72/$H74)*100,1),")")</f>
        <v>(5.6)</v>
      </c>
      <c r="F72" s="302">
        <f>'Ind T6'!N27</f>
        <v>4.1485785928398272E-2</v>
      </c>
      <c r="G72" s="299" t="str">
        <f>CONCATENATE("(",ROUND((F72/$H74)*100,1),")")</f>
        <v>(1.3)</v>
      </c>
      <c r="H72" s="302">
        <f>SUM(B72,D72,F72)</f>
        <v>2.2566159722605366</v>
      </c>
      <c r="I72" s="299" t="str">
        <f>CONCATENATE("(",ROUND((H72/$H74)*100,1),")")</f>
        <v>(68.7)</v>
      </c>
      <c r="K72" s="302">
        <f>B77-B72</f>
        <v>0.12869147317965401</v>
      </c>
      <c r="L72" s="302">
        <f>D77-D72</f>
        <v>1.3685045079002173E-2</v>
      </c>
      <c r="M72" s="302">
        <f>F77-F72</f>
        <v>3.4894273980456275E-3</v>
      </c>
      <c r="N72" s="302">
        <f>SUM(K72:M72)</f>
        <v>0.1458659456567018</v>
      </c>
    </row>
    <row r="73" spans="1:14" x14ac:dyDescent="0.2">
      <c r="A73" s="282" t="s">
        <v>365</v>
      </c>
      <c r="B73" s="302">
        <f>'Ind T6'!L26</f>
        <v>0.76820561563429479</v>
      </c>
      <c r="C73" s="299" t="str">
        <f>CONCATENATE("(",ROUND((B73/$H74)*100,1),")")</f>
        <v>(23.4)</v>
      </c>
      <c r="D73" s="302">
        <f>'Ind T6'!M26</f>
        <v>0.23713006968502048</v>
      </c>
      <c r="E73" s="299" t="str">
        <f>CONCATENATE("(",ROUND((D73/$H74)*100,1),")")</f>
        <v>(7.2)</v>
      </c>
      <c r="F73" s="302">
        <f>'Ind T6'!N26</f>
        <v>2.4048342420150772E-2</v>
      </c>
      <c r="G73" s="299" t="str">
        <f>CONCATENATE("(",ROUND((F73/$H74)*100,1),")")</f>
        <v>(0.7)</v>
      </c>
      <c r="H73" s="302">
        <f t="shared" ref="H73" si="66">SUM(B73,D73,F73)</f>
        <v>1.0293840277394659</v>
      </c>
      <c r="I73" s="299" t="str">
        <f>CONCATENATE("(",ROUND((H73/$H74)*100,1),")")</f>
        <v>(31.3)</v>
      </c>
      <c r="K73" s="302">
        <f t="shared" ref="K73:K74" si="67">B78-B73</f>
        <v>8.8433149099047981E-2</v>
      </c>
      <c r="L73" s="302">
        <f t="shared" ref="L73:L74" si="68">D78-D73</f>
        <v>1.7186061968144428E-2</v>
      </c>
      <c r="M73" s="302">
        <f t="shared" ref="M73:M74" si="69">F78-F73</f>
        <v>2.5148432761025498E-3</v>
      </c>
      <c r="N73" s="302">
        <f t="shared" ref="N73:N74" si="70">SUM(K73:M73)</f>
        <v>0.10813405434329496</v>
      </c>
    </row>
    <row r="74" spans="1:14" x14ac:dyDescent="0.2">
      <c r="A74" s="282" t="s">
        <v>363</v>
      </c>
      <c r="B74" s="302">
        <f>SUM(B72:B73)</f>
        <v>2.8006258856468569</v>
      </c>
      <c r="C74" s="299" t="str">
        <f>CONCATENATE("(",ROUND((B74/$H74)*100,1),")")</f>
        <v>(85.2)</v>
      </c>
      <c r="D74" s="302">
        <f>SUM(D72:D73)</f>
        <v>0.41983998600459688</v>
      </c>
      <c r="E74" s="299" t="str">
        <f>CONCATENATE("(",ROUND((D74/$H74)*100,1),")")</f>
        <v>(12.8)</v>
      </c>
      <c r="F74" s="302">
        <f>SUM(F72:F73)</f>
        <v>6.5534128348549048E-2</v>
      </c>
      <c r="G74" s="299" t="str">
        <f>CONCATENATE("(",ROUND((F74/$H74)*100,1),")")</f>
        <v>(2)</v>
      </c>
      <c r="H74" s="302">
        <f>SUM(H72:H73)</f>
        <v>3.2860000000000023</v>
      </c>
      <c r="I74" s="299" t="str">
        <f>CONCATENATE("(",ROUND((H74/$H74)*100,1),")")</f>
        <v>(100)</v>
      </c>
      <c r="K74" s="302">
        <f t="shared" si="67"/>
        <v>0.217124622278702</v>
      </c>
      <c r="L74" s="302">
        <f t="shared" si="68"/>
        <v>3.0871107047146629E-2</v>
      </c>
      <c r="M74" s="302">
        <f t="shared" si="69"/>
        <v>6.0042706741481738E-3</v>
      </c>
      <c r="N74" s="302">
        <f t="shared" si="70"/>
        <v>0.25399999999999678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2.1611117431922162</v>
      </c>
      <c r="C77" s="299" t="str">
        <f>CONCATENATE("(",ROUND((B77/$H79)*100,1),")")</f>
        <v>(61)</v>
      </c>
      <c r="D77" s="302">
        <f>'Ind T6'!R27</f>
        <v>0.19639496139857857</v>
      </c>
      <c r="E77" s="299" t="str">
        <f>CONCATENATE("(",ROUND((D77/$H79)*100,1),")")</f>
        <v>(5.5)</v>
      </c>
      <c r="F77" s="302">
        <f>'Ind T6'!S27</f>
        <v>4.49752133264439E-2</v>
      </c>
      <c r="G77" s="299" t="str">
        <f>CONCATENATE("(",ROUND((F77/$H79)*100,1),")")</f>
        <v>(1.3)</v>
      </c>
      <c r="H77" s="302">
        <f>SUM(B77,D77,F77)</f>
        <v>2.402481917917239</v>
      </c>
      <c r="I77" s="299" t="str">
        <f>CONCATENATE("(",ROUND((H77/$H79)*100,1),")")</f>
        <v>(67.9)</v>
      </c>
      <c r="K77" s="302">
        <f>B82-B77</f>
        <v>7.4212979764326725E-2</v>
      </c>
      <c r="L77" s="302">
        <f>D82-D77</f>
        <v>1.1330831492830956E-2</v>
      </c>
      <c r="M77" s="302">
        <f>F82-F77</f>
        <v>4.3010572102158348E-3</v>
      </c>
      <c r="N77" s="302">
        <f>SUM(K77:M77)</f>
        <v>8.9844868467373523E-2</v>
      </c>
    </row>
    <row r="78" spans="1:14" x14ac:dyDescent="0.2">
      <c r="A78" s="282" t="s">
        <v>365</v>
      </c>
      <c r="B78" s="302">
        <f>'Ind T6'!Q26</f>
        <v>0.85663876473334277</v>
      </c>
      <c r="C78" s="299" t="str">
        <f>CONCATENATE("(",ROUND((B78/$H79)*100,1),")")</f>
        <v>(24.2)</v>
      </c>
      <c r="D78" s="302">
        <f>'Ind T6'!R26</f>
        <v>0.25431613165316491</v>
      </c>
      <c r="E78" s="299" t="str">
        <f>CONCATENATE("(",ROUND((D78/$H79)*100,1),")")</f>
        <v>(7.2)</v>
      </c>
      <c r="F78" s="302">
        <f>'Ind T6'!S26</f>
        <v>2.6563185696253322E-2</v>
      </c>
      <c r="G78" s="299" t="str">
        <f>CONCATENATE("(",ROUND((F78/$H79)*100,1),")")</f>
        <v>(0.8)</v>
      </c>
      <c r="H78" s="302">
        <f t="shared" ref="H78" si="71">SUM(B78,D78,F78)</f>
        <v>1.1375180820827611</v>
      </c>
      <c r="I78" s="299" t="str">
        <f>CONCATENATE("(",ROUND((H78/$H79)*100,1),")")</f>
        <v>(32.1)</v>
      </c>
      <c r="K78" s="302">
        <f t="shared" ref="K78:K79" si="72">B83-B78</f>
        <v>0.11080273317577993</v>
      </c>
      <c r="L78" s="302">
        <f t="shared" ref="L78:L79" si="73">D83-D78</f>
        <v>1.263686796626351E-2</v>
      </c>
      <c r="M78" s="302">
        <f t="shared" ref="M78:M79" si="74">F83-F78</f>
        <v>2.7155303905850581E-3</v>
      </c>
      <c r="N78" s="302">
        <f t="shared" ref="N78:N79" si="75">SUM(K78:M78)</f>
        <v>0.1261551315326285</v>
      </c>
    </row>
    <row r="79" spans="1:14" x14ac:dyDescent="0.2">
      <c r="A79" s="282" t="s">
        <v>363</v>
      </c>
      <c r="B79" s="302">
        <f>SUM(B77:B78)</f>
        <v>3.0177505079255589</v>
      </c>
      <c r="C79" s="299" t="str">
        <f>CONCATENATE("(",ROUND((B79/$H79)*100,1),")")</f>
        <v>(85.2)</v>
      </c>
      <c r="D79" s="302">
        <f>SUM(D77:D78)</f>
        <v>0.45071109305174351</v>
      </c>
      <c r="E79" s="299" t="str">
        <f>CONCATENATE("(",ROUND((D79/$H79)*100,1),")")</f>
        <v>(12.7)</v>
      </c>
      <c r="F79" s="302">
        <f>SUM(F77:F78)</f>
        <v>7.1538399022697222E-2</v>
      </c>
      <c r="G79" s="299" t="str">
        <f>CONCATENATE("(",ROUND((F79/$H79)*100,1),")")</f>
        <v>(2)</v>
      </c>
      <c r="H79" s="302">
        <f>SUM(H77:H78)</f>
        <v>3.54</v>
      </c>
      <c r="I79" s="299" t="str">
        <f>CONCATENATE("(",ROUND((H79/$H79)*100,1),")")</f>
        <v>(100)</v>
      </c>
      <c r="K79" s="302">
        <f t="shared" si="72"/>
        <v>0.18501571294010688</v>
      </c>
      <c r="L79" s="302">
        <f t="shared" si="73"/>
        <v>2.3967699459094438E-2</v>
      </c>
      <c r="M79" s="302">
        <f t="shared" si="74"/>
        <v>7.0165876008008859E-3</v>
      </c>
      <c r="N79" s="302">
        <f t="shared" si="75"/>
        <v>0.21600000000000219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2.2353247229565429</v>
      </c>
      <c r="C82" s="299" t="str">
        <f>CONCATENATE("(",ROUND((B82/$H84)*100,1),")")</f>
        <v>(59.5)</v>
      </c>
      <c r="D82" s="302">
        <f>'Ind T6'!W27</f>
        <v>0.20772579289140952</v>
      </c>
      <c r="E82" s="299" t="str">
        <f>CONCATENATE("(",ROUND((D82/$H84)*100,1),")")</f>
        <v>(5.5)</v>
      </c>
      <c r="F82" s="302">
        <f>'Ind T6'!X27</f>
        <v>4.9276270536659735E-2</v>
      </c>
      <c r="G82" s="299" t="str">
        <f>CONCATENATE("(",ROUND((F82/$H84)*100,1),")")</f>
        <v>(1.3)</v>
      </c>
      <c r="H82" s="302">
        <f>SUM(B82,D82,F82)</f>
        <v>2.4923267863846119</v>
      </c>
      <c r="I82" s="299" t="str">
        <f>CONCATENATE("(",ROUND((H82/$H84)*100,1),")")</f>
        <v>(66.4)</v>
      </c>
      <c r="K82" s="302">
        <f>B82-B72</f>
        <v>0.20290445294398074</v>
      </c>
      <c r="L82" s="302">
        <f>D82-D72</f>
        <v>2.5015876571833129E-2</v>
      </c>
      <c r="M82" s="302">
        <f>F82-F72</f>
        <v>7.7904846082614623E-3</v>
      </c>
      <c r="N82" s="302">
        <f>SUM(K82:M82)</f>
        <v>0.23571081412407532</v>
      </c>
    </row>
    <row r="83" spans="1:14" x14ac:dyDescent="0.2">
      <c r="A83" s="282" t="s">
        <v>365</v>
      </c>
      <c r="B83" s="302">
        <f>'Ind T6'!V26</f>
        <v>0.96744149790912271</v>
      </c>
      <c r="C83" s="299" t="str">
        <f>CONCATENATE("(",ROUND((B83/$H84)*100,1),")")</f>
        <v>(25.8)</v>
      </c>
      <c r="D83" s="302">
        <f>'Ind T6'!W26</f>
        <v>0.26695299961942842</v>
      </c>
      <c r="E83" s="299" t="str">
        <f>CONCATENATE("(",ROUND((D83/$H84)*100,1),")")</f>
        <v>(7.1)</v>
      </c>
      <c r="F83" s="302">
        <f>'Ind T6'!X26</f>
        <v>2.927871608683838E-2</v>
      </c>
      <c r="G83" s="299" t="str">
        <f>CONCATENATE("(",ROUND((F83/$H84)*100,1),")")</f>
        <v>(0.8)</v>
      </c>
      <c r="H83" s="302">
        <f t="shared" ref="H83" si="76">SUM(B83,D83,F83)</f>
        <v>1.2636732136153896</v>
      </c>
      <c r="I83" s="299" t="str">
        <f>CONCATENATE("(",ROUND((H83/$H84)*100,1),")")</f>
        <v>(33.6)</v>
      </c>
      <c r="K83" s="302">
        <f t="shared" ref="K83:K84" si="77">B83-B73</f>
        <v>0.19923588227482791</v>
      </c>
      <c r="L83" s="302">
        <f t="shared" ref="L83:L84" si="78">D83-D73</f>
        <v>2.9822929934407938E-2</v>
      </c>
      <c r="M83" s="302">
        <f t="shared" ref="M83:M84" si="79">F83-F73</f>
        <v>5.2303736666876079E-3</v>
      </c>
      <c r="N83" s="302">
        <f t="shared" ref="N83:N84" si="80">SUM(K83:M83)</f>
        <v>0.23428918587592346</v>
      </c>
    </row>
    <row r="84" spans="1:14" x14ac:dyDescent="0.2">
      <c r="A84" s="282" t="s">
        <v>363</v>
      </c>
      <c r="B84" s="302">
        <f>SUM(B82:B83)</f>
        <v>3.2027662208656658</v>
      </c>
      <c r="C84" s="299" t="str">
        <f>CONCATENATE("(",ROUND((B84/$H84)*100,1),")")</f>
        <v>(85.3)</v>
      </c>
      <c r="D84" s="302">
        <f>SUM(D82:D83)</f>
        <v>0.47467879251083794</v>
      </c>
      <c r="E84" s="299" t="str">
        <f>CONCATENATE("(",ROUND((D84/$H84)*100,1),")")</f>
        <v>(12.6)</v>
      </c>
      <c r="F84" s="302">
        <f>SUM(F82:F83)</f>
        <v>7.8554986623498108E-2</v>
      </c>
      <c r="G84" s="299" t="str">
        <f>CONCATENATE("(",ROUND((F84/$H84)*100,1),")")</f>
        <v>(2.1)</v>
      </c>
      <c r="H84" s="302">
        <f>SUM(H82:H83)</f>
        <v>3.7560000000000016</v>
      </c>
      <c r="I84" s="299" t="str">
        <f>CONCATENATE("(",ROUND((H84/$H84)*100,1),")")</f>
        <v>(100)</v>
      </c>
      <c r="K84" s="302">
        <f t="shared" si="77"/>
        <v>0.40214033521880888</v>
      </c>
      <c r="L84" s="302">
        <f t="shared" si="78"/>
        <v>5.4838806506241067E-2</v>
      </c>
      <c r="M84" s="302">
        <f t="shared" si="79"/>
        <v>1.302085827494906E-2</v>
      </c>
      <c r="N84" s="302">
        <f t="shared" si="80"/>
        <v>0.46999999999999897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4.81842324284837</v>
      </c>
      <c r="C93" s="299" t="str">
        <f>CONCATENATE("(",ROUND((B93/$H95)*100,1),")")</f>
        <v>(69.9)</v>
      </c>
      <c r="D93" s="302">
        <f>'Ind T6'!M36</f>
        <v>0.412988917223368</v>
      </c>
      <c r="E93" s="299" t="str">
        <f>CONCATENATE("(",ROUND((D93/$H95)*100,1),")")</f>
        <v>(6)</v>
      </c>
      <c r="F93" s="302">
        <f>'Ind T6'!N36</f>
        <v>0.2337859236849428</v>
      </c>
      <c r="G93" s="299" t="str">
        <f>CONCATENATE("(",ROUND((F93/$H95)*100,1),")")</f>
        <v>(3.4)</v>
      </c>
      <c r="H93" s="302">
        <f>SUM(B93,D93,F93)</f>
        <v>5.4651980837566807</v>
      </c>
      <c r="I93" s="299" t="str">
        <f>CONCATENATE("(",ROUND((H93/$H95)*100,1),")")</f>
        <v>(79.2)</v>
      </c>
      <c r="K93" s="302">
        <f>B98-B93</f>
        <v>-1.6669798509071576E-2</v>
      </c>
      <c r="L93" s="302">
        <f>D98-D93</f>
        <v>1.1251169030860653E-2</v>
      </c>
      <c r="M93" s="302">
        <f>F98-F93</f>
        <v>4.7155738570767436E-3</v>
      </c>
      <c r="N93" s="302">
        <f>SUM(K93:M93)</f>
        <v>-7.0305562113417985E-4</v>
      </c>
    </row>
    <row r="94" spans="1:14" x14ac:dyDescent="0.2">
      <c r="A94" s="282" t="s">
        <v>365</v>
      </c>
      <c r="B94" s="302">
        <f>'Ind T6'!L35</f>
        <v>1.0758755869080601</v>
      </c>
      <c r="C94" s="299" t="str">
        <f>CONCATENATE("(",ROUND((B94/$H95)*100,1),")")</f>
        <v>(15.6)</v>
      </c>
      <c r="D94" s="302">
        <f>'Ind T6'!M35</f>
        <v>0.31171456490941307</v>
      </c>
      <c r="E94" s="299" t="str">
        <f>CONCATENATE("(",ROUND((D94/$H95)*100,1),")")</f>
        <v>(4.5)</v>
      </c>
      <c r="F94" s="302">
        <f>'Ind T6'!N35</f>
        <v>4.5211764425845166E-2</v>
      </c>
      <c r="G94" s="299" t="str">
        <f>CONCATENATE("(",ROUND((F94/$H95)*100,1),")")</f>
        <v>(0.7)</v>
      </c>
      <c r="H94" s="302">
        <f t="shared" ref="H94" si="81">SUM(B94,D94,F94)</f>
        <v>1.4328019162433183</v>
      </c>
      <c r="I94" s="299" t="str">
        <f>CONCATENATE("(",ROUND((H94/$H95)*100,1),")")</f>
        <v>(20.8)</v>
      </c>
      <c r="K94" s="302">
        <f t="shared" ref="K94:K95" si="82">B99-B94</f>
        <v>-3.7876305708341329E-2</v>
      </c>
      <c r="L94" s="302">
        <f t="shared" ref="L94:L95" si="83">D99-D94</f>
        <v>2.6051595518561399E-4</v>
      </c>
      <c r="M94" s="302">
        <f t="shared" ref="M94:M95" si="84">F99-F94</f>
        <v>3.1884537428928522E-4</v>
      </c>
      <c r="N94" s="302">
        <f t="shared" ref="N94:N95" si="85">SUM(K94:M94)</f>
        <v>-3.729694437886643E-2</v>
      </c>
    </row>
    <row r="95" spans="1:14" x14ac:dyDescent="0.2">
      <c r="A95" s="282" t="s">
        <v>363</v>
      </c>
      <c r="B95" s="302">
        <f>SUM(B93:B94)</f>
        <v>5.8942988297564298</v>
      </c>
      <c r="C95" s="299" t="str">
        <f>CONCATENATE("(",ROUND((B95/$H95)*100,1),")")</f>
        <v>(85.4)</v>
      </c>
      <c r="D95" s="302">
        <f>SUM(D93:D94)</f>
        <v>0.72470348213278113</v>
      </c>
      <c r="E95" s="299" t="str">
        <f>CONCATENATE("(",ROUND((D95/$H95)*100,1),")")</f>
        <v>(10.5)</v>
      </c>
      <c r="F95" s="302">
        <f>SUM(F93:F94)</f>
        <v>0.27899768811078796</v>
      </c>
      <c r="G95" s="299" t="str">
        <f>CONCATENATE("(",ROUND((F95/$H95)*100,1),")")</f>
        <v>(4)</v>
      </c>
      <c r="H95" s="302">
        <f>SUM(H93:H94)</f>
        <v>6.8979999999999988</v>
      </c>
      <c r="I95" s="299" t="str">
        <f>CONCATENATE("(",ROUND((H95/$H95)*100,1),")")</f>
        <v>(100)</v>
      </c>
      <c r="K95" s="302">
        <f t="shared" si="82"/>
        <v>-5.4546104217412683E-2</v>
      </c>
      <c r="L95" s="302">
        <f t="shared" si="83"/>
        <v>1.1511684986046156E-2</v>
      </c>
      <c r="M95" s="302">
        <f t="shared" si="84"/>
        <v>5.0344192313660496E-3</v>
      </c>
      <c r="N95" s="302">
        <f t="shared" si="85"/>
        <v>-3.8000000000000478E-2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4.8017534443392984</v>
      </c>
      <c r="C98" s="299" t="str">
        <f>CONCATENATE("(",ROUND((B98/$H100)*100,1),")")</f>
        <v>(70)</v>
      </c>
      <c r="D98" s="302">
        <f>'Ind T6'!R36</f>
        <v>0.42424008625422865</v>
      </c>
      <c r="E98" s="299" t="str">
        <f>CONCATENATE("(",ROUND((D98/$H100)*100,1),")")</f>
        <v>(6.2)</v>
      </c>
      <c r="F98" s="302">
        <f>'Ind T6'!S36</f>
        <v>0.23850149754201955</v>
      </c>
      <c r="G98" s="299" t="str">
        <f>CONCATENATE("(",ROUND((F98/$H100)*100,1),")")</f>
        <v>(3.5)</v>
      </c>
      <c r="H98" s="302">
        <f>SUM(B98,D98,F98)</f>
        <v>5.4644950281355467</v>
      </c>
      <c r="I98" s="299" t="str">
        <f>CONCATENATE("(",ROUND((H98/$H100)*100,1),")")</f>
        <v>(79.7)</v>
      </c>
      <c r="K98" s="302">
        <f>B103-B98</f>
        <v>-0.66188143214436579</v>
      </c>
      <c r="L98" s="302">
        <f>D103-D98</f>
        <v>-3.601750616211169E-2</v>
      </c>
      <c r="M98" s="302">
        <f>F103-F98</f>
        <v>-2.226569486577698E-2</v>
      </c>
      <c r="N98" s="302">
        <f>SUM(K98:M98)</f>
        <v>-0.72016463317225454</v>
      </c>
    </row>
    <row r="99" spans="1:14" x14ac:dyDescent="0.2">
      <c r="A99" s="282" t="s">
        <v>365</v>
      </c>
      <c r="B99" s="302">
        <f>'Ind T6'!Q35</f>
        <v>1.0379992811997187</v>
      </c>
      <c r="C99" s="299" t="str">
        <f>CONCATENATE("(",ROUND((B99/$H100)*100,1),")")</f>
        <v>(15.1)</v>
      </c>
      <c r="D99" s="302">
        <f>'Ind T6'!R35</f>
        <v>0.31197508086459869</v>
      </c>
      <c r="E99" s="299" t="str">
        <f>CONCATENATE("(",ROUND((D99/$H100)*100,1),")")</f>
        <v>(4.5)</v>
      </c>
      <c r="F99" s="302">
        <f>'Ind T6'!S35</f>
        <v>4.5530609800134451E-2</v>
      </c>
      <c r="G99" s="299" t="str">
        <f>CONCATENATE("(",ROUND((F99/$H100)*100,1),")")</f>
        <v>(0.7)</v>
      </c>
      <c r="H99" s="302">
        <f t="shared" ref="H99" si="86">SUM(B99,D99,F99)</f>
        <v>1.3955049718644519</v>
      </c>
      <c r="I99" s="299" t="str">
        <f>CONCATENATE("(",ROUND((H99/$H100)*100,1),")")</f>
        <v>(20.3)</v>
      </c>
      <c r="K99" s="302">
        <f t="shared" ref="K99:K100" si="87">B104-B99</f>
        <v>-0.18825101876495254</v>
      </c>
      <c r="L99" s="302">
        <f t="shared" ref="L99:L100" si="88">D104-D99</f>
        <v>-3.7464146806158893E-2</v>
      </c>
      <c r="M99" s="302">
        <f t="shared" ref="M99:M100" si="89">F104-F99</f>
        <v>-4.1202012566360219E-3</v>
      </c>
      <c r="N99" s="302">
        <f t="shared" ref="N99:N100" si="90">SUM(K99:M99)</f>
        <v>-0.22983536682774747</v>
      </c>
    </row>
    <row r="100" spans="1:14" x14ac:dyDescent="0.2">
      <c r="A100" s="282" t="s">
        <v>363</v>
      </c>
      <c r="B100" s="302">
        <f>SUM(B98:B99)</f>
        <v>5.8397527255390171</v>
      </c>
      <c r="C100" s="299" t="str">
        <f>CONCATENATE("(",ROUND((B100/$H100)*100,1),")")</f>
        <v>(85.1)</v>
      </c>
      <c r="D100" s="302">
        <f>SUM(D98:D99)</f>
        <v>0.73621516711882729</v>
      </c>
      <c r="E100" s="299" t="str">
        <f>CONCATENATE("(",ROUND((D100/$H100)*100,1),")")</f>
        <v>(10.7)</v>
      </c>
      <c r="F100" s="302">
        <f>SUM(F98:F99)</f>
        <v>0.28403210734215401</v>
      </c>
      <c r="G100" s="299" t="str">
        <f>CONCATENATE("(",ROUND((F100/$H100)*100,1),")")</f>
        <v>(4.1)</v>
      </c>
      <c r="H100" s="302">
        <f>SUM(H98:H99)</f>
        <v>6.8599999999999985</v>
      </c>
      <c r="I100" s="299" t="str">
        <f>CONCATENATE("(",ROUND((H100/$H100)*100,1),")")</f>
        <v>(100)</v>
      </c>
      <c r="K100" s="302">
        <f t="shared" si="87"/>
        <v>-0.85013245090931822</v>
      </c>
      <c r="L100" s="302">
        <f t="shared" si="88"/>
        <v>-7.3481652968270472E-2</v>
      </c>
      <c r="M100" s="302">
        <f t="shared" si="89"/>
        <v>-2.6385896122412988E-2</v>
      </c>
      <c r="N100" s="302">
        <f t="shared" si="90"/>
        <v>-0.95000000000000173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4.1398720121949326</v>
      </c>
      <c r="C103" s="299" t="str">
        <f>CONCATENATE("(",ROUND((B103/$H105)*100,1),")")</f>
        <v>(70)</v>
      </c>
      <c r="D103" s="302">
        <f>'Ind T6'!W36</f>
        <v>0.38822258009211696</v>
      </c>
      <c r="E103" s="299" t="str">
        <f>CONCATENATE("(",ROUND((D103/$H105)*100,1),")")</f>
        <v>(6.6)</v>
      </c>
      <c r="F103" s="302">
        <f>'Ind T6'!X36</f>
        <v>0.21623580267624257</v>
      </c>
      <c r="G103" s="299" t="str">
        <f>CONCATENATE("(",ROUND((F103/$H105)*100,1),")")</f>
        <v>(3.7)</v>
      </c>
      <c r="H103" s="302">
        <f>SUM(B103,D103,F103)</f>
        <v>4.7443303949632929</v>
      </c>
      <c r="I103" s="299" t="str">
        <f>CONCATENATE("(",ROUND((H103/$H105)*100,1),")")</f>
        <v>(80.3)</v>
      </c>
      <c r="K103" s="302">
        <f>B103-B93</f>
        <v>-0.67855123065343736</v>
      </c>
      <c r="L103" s="302">
        <f>D103-D93</f>
        <v>-2.4766337131251037E-2</v>
      </c>
      <c r="M103" s="302">
        <f>F103-F93</f>
        <v>-1.7550121008700237E-2</v>
      </c>
      <c r="N103" s="302">
        <f>SUM(K103:M103)</f>
        <v>-0.72086768879338858</v>
      </c>
    </row>
    <row r="104" spans="1:14" x14ac:dyDescent="0.2">
      <c r="A104" s="282" t="s">
        <v>365</v>
      </c>
      <c r="B104" s="302">
        <f>'Ind T6'!V35</f>
        <v>0.8497482624347662</v>
      </c>
      <c r="C104" s="299" t="str">
        <f>CONCATENATE("(",ROUND((B104/$H105)*100,1),")")</f>
        <v>(14.4)</v>
      </c>
      <c r="D104" s="302">
        <f>'Ind T6'!W35</f>
        <v>0.27451093405843979</v>
      </c>
      <c r="E104" s="299" t="str">
        <f>CONCATENATE("(",ROUND((D104/$H105)*100,1),")")</f>
        <v>(4.6)</v>
      </c>
      <c r="F104" s="302">
        <f>'Ind T6'!X35</f>
        <v>4.141040854349843E-2</v>
      </c>
      <c r="G104" s="299" t="str">
        <f>CONCATENATE("(",ROUND((F104/$H105)*100,1),")")</f>
        <v>(0.7)</v>
      </c>
      <c r="H104" s="302">
        <f t="shared" ref="H104" si="91">SUM(B104,D104,F104)</f>
        <v>1.1656696050367046</v>
      </c>
      <c r="I104" s="299" t="str">
        <f>CONCATENATE("(",ROUND((H104/$H105)*100,1),")")</f>
        <v>(19.7)</v>
      </c>
      <c r="K104" s="302">
        <f t="shared" ref="K104:K105" si="92">B104-B94</f>
        <v>-0.22612732447329387</v>
      </c>
      <c r="L104" s="302">
        <f t="shared" ref="L104:L105" si="93">D104-D94</f>
        <v>-3.7203630850973279E-2</v>
      </c>
      <c r="M104" s="302">
        <f t="shared" ref="M104:M105" si="94">F104-F94</f>
        <v>-3.8013558823467367E-3</v>
      </c>
      <c r="N104" s="302">
        <f t="shared" ref="N104:N105" si="95">SUM(K104:M104)</f>
        <v>-0.2671323112066139</v>
      </c>
    </row>
    <row r="105" spans="1:14" x14ac:dyDescent="0.2">
      <c r="A105" s="282" t="s">
        <v>363</v>
      </c>
      <c r="B105" s="302">
        <f>SUM(B103:B104)</f>
        <v>4.9896202746296989</v>
      </c>
      <c r="C105" s="299" t="str">
        <f>CONCATENATE("(",ROUND((B105/$H105)*100,1),")")</f>
        <v>(84.4)</v>
      </c>
      <c r="D105" s="302">
        <f>SUM(D103:D104)</f>
        <v>0.66273351415055681</v>
      </c>
      <c r="E105" s="299" t="str">
        <f>CONCATENATE("(",ROUND((D105/$H105)*100,1),")")</f>
        <v>(11.2)</v>
      </c>
      <c r="F105" s="302">
        <f>SUM(F103:F104)</f>
        <v>0.25764621121974102</v>
      </c>
      <c r="G105" s="299" t="str">
        <f>CONCATENATE("(",ROUND((F105/$H105)*100,1),")")</f>
        <v>(4.4)</v>
      </c>
      <c r="H105" s="302">
        <f>SUM(H103:H104)</f>
        <v>5.9099999999999975</v>
      </c>
      <c r="I105" s="299" t="str">
        <f>CONCATENATE("(",ROUND((H105/$H105)*100,1),")")</f>
        <v>(100)</v>
      </c>
      <c r="K105" s="302">
        <f t="shared" si="92"/>
        <v>-0.9046785551267309</v>
      </c>
      <c r="L105" s="302">
        <f t="shared" si="93"/>
        <v>-6.1969967982224317E-2</v>
      </c>
      <c r="M105" s="302">
        <f t="shared" si="94"/>
        <v>-2.1351476891046939E-2</v>
      </c>
      <c r="N105" s="302">
        <f t="shared" si="95"/>
        <v>-0.98800000000000221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17.801718546141526</v>
      </c>
      <c r="C114" s="299" t="str">
        <f>CONCATENATE("(",ROUND((B114/$H116)*100,1),")")</f>
        <v>(64.8)</v>
      </c>
      <c r="D114" s="302">
        <f>'Ind T6'!M45</f>
        <v>1.4380960342501665</v>
      </c>
      <c r="E114" s="299" t="str">
        <f>CONCATENATE("(",ROUND((D114/$H116)*100,1),")")</f>
        <v>(5.2)</v>
      </c>
      <c r="F114" s="302">
        <f>'Ind T6'!N45</f>
        <v>1.9067425719927154</v>
      </c>
      <c r="G114" s="299" t="str">
        <f>CONCATENATE("(",ROUND((F114/$H116)*100,1),")")</f>
        <v>(6.9)</v>
      </c>
      <c r="H114" s="302">
        <f>SUM(B114,D114,F114)</f>
        <v>21.146557152384407</v>
      </c>
      <c r="I114" s="299" t="str">
        <f>CONCATENATE("(",ROUND((H114/$H116)*100,1),")")</f>
        <v>(77)</v>
      </c>
      <c r="K114" s="302">
        <f>B119-B114</f>
        <v>-1.1924548656292231</v>
      </c>
      <c r="L114" s="302">
        <f>D119-D114</f>
        <v>-7.7223111193405858E-2</v>
      </c>
      <c r="M114" s="302">
        <f>F119-F114</f>
        <v>-0.14306818334261706</v>
      </c>
      <c r="N114" s="302">
        <f>SUM(K114:M114)</f>
        <v>-1.412746160165246</v>
      </c>
    </row>
    <row r="115" spans="1:14" x14ac:dyDescent="0.2">
      <c r="A115" s="282" t="s">
        <v>365</v>
      </c>
      <c r="B115" s="302">
        <f>'Ind T6'!L44</f>
        <v>4.400292258238685</v>
      </c>
      <c r="C115" s="299" t="str">
        <f>CONCATENATE("(",ROUND((B115/$H116)*100,1),")")</f>
        <v>(16)</v>
      </c>
      <c r="D115" s="302">
        <f>'Ind T6'!M44</f>
        <v>1.6108654440056385</v>
      </c>
      <c r="E115" s="299" t="str">
        <f>CONCATENATE("(",ROUND((D115/$H116)*100,1),")")</f>
        <v>(5.9)</v>
      </c>
      <c r="F115" s="302">
        <f>'Ind T6'!N44</f>
        <v>0.31528514537129426</v>
      </c>
      <c r="G115" s="299" t="str">
        <f>CONCATENATE("(",ROUND((F115/$H116)*100,1),")")</f>
        <v>(1.1)</v>
      </c>
      <c r="H115" s="302">
        <f t="shared" ref="H115" si="96">SUM(B115,D115,F115)</f>
        <v>6.3264428476156178</v>
      </c>
      <c r="I115" s="299" t="str">
        <f>CONCATENATE("(",ROUND((H115/$H116)*100,1),")")</f>
        <v>(23)</v>
      </c>
      <c r="K115" s="302">
        <f t="shared" ref="K115:K116" si="97">B120-B115</f>
        <v>-0.22211629165030011</v>
      </c>
      <c r="L115" s="302">
        <f t="shared" ref="L115:L116" si="98">D120-D115</f>
        <v>-9.3870902775988974E-2</v>
      </c>
      <c r="M115" s="302">
        <f t="shared" ref="M115:M116" si="99">F120-F115</f>
        <v>-3.226664540851204E-2</v>
      </c>
      <c r="N115" s="302">
        <f t="shared" ref="N115:N116" si="100">SUM(K115:M115)</f>
        <v>-0.34825383983480113</v>
      </c>
    </row>
    <row r="116" spans="1:14" x14ac:dyDescent="0.2">
      <c r="A116" s="282" t="s">
        <v>363</v>
      </c>
      <c r="B116" s="302">
        <f>SUM(B114:B115)</f>
        <v>22.202010804380212</v>
      </c>
      <c r="C116" s="299" t="str">
        <f>CONCATENATE("(",ROUND((B116/$H116)*100,1),")")</f>
        <v>(80.8)</v>
      </c>
      <c r="D116" s="302">
        <f>SUM(D114:D115)</f>
        <v>3.048961478255805</v>
      </c>
      <c r="E116" s="299" t="str">
        <f>CONCATENATE("(",ROUND((D116/$H116)*100,1),")")</f>
        <v>(11.1)</v>
      </c>
      <c r="F116" s="302">
        <f>SUM(F114:F115)</f>
        <v>2.2220277173640097</v>
      </c>
      <c r="G116" s="299" t="str">
        <f>CONCATENATE("(",ROUND((F116/$H116)*100,1),")")</f>
        <v>(8.1)</v>
      </c>
      <c r="H116" s="302">
        <f>SUM(H114:H115)</f>
        <v>27.473000000000024</v>
      </c>
      <c r="I116" s="299" t="str">
        <f>CONCATENATE("(",ROUND((H116/$H116)*100,1),")")</f>
        <v>(100)</v>
      </c>
      <c r="K116" s="302">
        <f t="shared" si="97"/>
        <v>-1.414571157279525</v>
      </c>
      <c r="L116" s="302">
        <f t="shared" si="98"/>
        <v>-0.17109401396939461</v>
      </c>
      <c r="M116" s="302">
        <f t="shared" si="99"/>
        <v>-0.17533482875112938</v>
      </c>
      <c r="N116" s="302">
        <f t="shared" si="100"/>
        <v>-1.761000000000049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16.609263680512303</v>
      </c>
      <c r="C119" s="299" t="str">
        <f>CONCATENATE("(",ROUND((B119/$H121)*100,1),")")</f>
        <v>(64.6)</v>
      </c>
      <c r="D119" s="302">
        <f>'Ind T6'!R45</f>
        <v>1.3608729230567607</v>
      </c>
      <c r="E119" s="299" t="str">
        <f>CONCATENATE("(",ROUND((D119/$H121)*100,1),")")</f>
        <v>(5.3)</v>
      </c>
      <c r="F119" s="302">
        <f>'Ind T6'!S45</f>
        <v>1.7636743886500983</v>
      </c>
      <c r="G119" s="299" t="str">
        <f>CONCATENATE("(",ROUND((F119/$H121)*100,1),")")</f>
        <v>(6.9)</v>
      </c>
      <c r="H119" s="302">
        <f>SUM(B119,D119,F119)</f>
        <v>19.733810992219162</v>
      </c>
      <c r="I119" s="299" t="str">
        <f>CONCATENATE("(",ROUND((H119/$H121)*100,1),")")</f>
        <v>(76.7)</v>
      </c>
      <c r="K119" s="302">
        <f>B124-B119</f>
        <v>-1.6600543065014115</v>
      </c>
      <c r="L119" s="302">
        <f>D124-D119</f>
        <v>-0.10416325044823327</v>
      </c>
      <c r="M119" s="302">
        <f>F124-F119</f>
        <v>-0.12989371399670979</v>
      </c>
      <c r="N119" s="302">
        <f>SUM(K119:M119)</f>
        <v>-1.8941112709463546</v>
      </c>
    </row>
    <row r="120" spans="1:14" x14ac:dyDescent="0.2">
      <c r="A120" s="282" t="s">
        <v>365</v>
      </c>
      <c r="B120" s="302">
        <f>'Ind T6'!Q44</f>
        <v>4.1781759665883849</v>
      </c>
      <c r="C120" s="299" t="str">
        <f>CONCATENATE("(",ROUND((B120/$H121)*100,1),")")</f>
        <v>(16.2)</v>
      </c>
      <c r="D120" s="302">
        <f>'Ind T6'!R44</f>
        <v>1.5169945412296495</v>
      </c>
      <c r="E120" s="299" t="str">
        <f>CONCATENATE("(",ROUND((D120/$H121)*100,1),")")</f>
        <v>(5.9)</v>
      </c>
      <c r="F120" s="302">
        <f>'Ind T6'!S44</f>
        <v>0.28301849996278222</v>
      </c>
      <c r="G120" s="299" t="str">
        <f>CONCATENATE("(",ROUND((F120/$H121)*100,1),")")</f>
        <v>(1.1)</v>
      </c>
      <c r="H120" s="302">
        <f t="shared" ref="H120" si="101">SUM(B120,D120,F120)</f>
        <v>5.9781890077808164</v>
      </c>
      <c r="I120" s="299" t="str">
        <f>CONCATENATE("(",ROUND((H120/$H121)*100,1),")")</f>
        <v>(23.3)</v>
      </c>
      <c r="K120" s="302">
        <f t="shared" ref="K120:K121" si="102">B125-B120</f>
        <v>-0.32147748904709683</v>
      </c>
      <c r="L120" s="302">
        <f t="shared" ref="L120:L121" si="103">D125-D120</f>
        <v>-0.1098050696280144</v>
      </c>
      <c r="M120" s="302">
        <f t="shared" ref="M120:M121" si="104">F125-F120</f>
        <v>-3.2606170378524479E-2</v>
      </c>
      <c r="N120" s="302">
        <f t="shared" ref="N120:N121" si="105">SUM(K120:M120)</f>
        <v>-0.46388872905363571</v>
      </c>
    </row>
    <row r="121" spans="1:14" x14ac:dyDescent="0.2">
      <c r="A121" s="282" t="s">
        <v>363</v>
      </c>
      <c r="B121" s="302">
        <f>SUM(B119:B120)</f>
        <v>20.787439647100687</v>
      </c>
      <c r="C121" s="299" t="str">
        <f>CONCATENATE("(",ROUND((B121/$H121)*100,1),")")</f>
        <v>(80.8)</v>
      </c>
      <c r="D121" s="302">
        <f>SUM(D119:D120)</f>
        <v>2.8778674642864104</v>
      </c>
      <c r="E121" s="299" t="str">
        <f>CONCATENATE("(",ROUND((D121/$H121)*100,1),")")</f>
        <v>(11.2)</v>
      </c>
      <c r="F121" s="302">
        <f>SUM(F119:F120)</f>
        <v>2.0466928886128803</v>
      </c>
      <c r="G121" s="299" t="str">
        <f>CONCATENATE("(",ROUND((F121/$H121)*100,1),")")</f>
        <v>(8)</v>
      </c>
      <c r="H121" s="302">
        <f>SUM(H119:H120)</f>
        <v>25.711999999999978</v>
      </c>
      <c r="I121" s="299" t="str">
        <f>CONCATENATE("(",ROUND((H121/$H121)*100,1),")")</f>
        <v>(100)</v>
      </c>
      <c r="K121" s="302">
        <f t="shared" si="102"/>
        <v>-1.9815317955485092</v>
      </c>
      <c r="L121" s="302">
        <f t="shared" si="103"/>
        <v>-0.21396832007624766</v>
      </c>
      <c r="M121" s="302">
        <f t="shared" si="104"/>
        <v>-0.1624998843752341</v>
      </c>
      <c r="N121" s="302">
        <f t="shared" si="105"/>
        <v>-2.3579999999999908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14.949209374010891</v>
      </c>
      <c r="C124" s="299" t="str">
        <f>CONCATENATE("(",ROUND((B124/$H126)*100,1),")")</f>
        <v>(64)</v>
      </c>
      <c r="D124" s="302">
        <f>'Ind T6'!W45</f>
        <v>1.2567096726085274</v>
      </c>
      <c r="E124" s="299" t="str">
        <f>CONCATENATE("(",ROUND((D124/$H126)*100,1),")")</f>
        <v>(5.4)</v>
      </c>
      <c r="F124" s="302">
        <f>'Ind T6'!X45</f>
        <v>1.6337806746533885</v>
      </c>
      <c r="G124" s="299" t="str">
        <f>CONCATENATE("(",ROUND((F124/$H126)*100,1),")")</f>
        <v>(7)</v>
      </c>
      <c r="H124" s="302">
        <f>SUM(B124,D124,F124)</f>
        <v>17.839699721272805</v>
      </c>
      <c r="I124" s="299" t="str">
        <f>CONCATENATE("(",ROUND((H124/$H126)*100,1),")")</f>
        <v>(76.4)</v>
      </c>
      <c r="K124" s="302">
        <f>B124-B114</f>
        <v>-2.8525091721306346</v>
      </c>
      <c r="L124" s="302">
        <f>D124-D114</f>
        <v>-0.18138636164163913</v>
      </c>
      <c r="M124" s="302">
        <f>F124-F114</f>
        <v>-0.27296189733932685</v>
      </c>
      <c r="N124" s="302">
        <f>SUM(K124:M124)</f>
        <v>-3.3068574311116006</v>
      </c>
    </row>
    <row r="125" spans="1:14" x14ac:dyDescent="0.2">
      <c r="A125" s="282" t="s">
        <v>365</v>
      </c>
      <c r="B125" s="302">
        <f>'Ind T6'!V44</f>
        <v>3.856698477541288</v>
      </c>
      <c r="C125" s="299" t="str">
        <f>CONCATENATE("(",ROUND((B125/$H126)*100,1),")")</f>
        <v>(16.5)</v>
      </c>
      <c r="D125" s="302">
        <f>'Ind T6'!W44</f>
        <v>1.4071894716016351</v>
      </c>
      <c r="E125" s="299" t="str">
        <f>CONCATENATE("(",ROUND((D125/$H126)*100,1),")")</f>
        <v>(6)</v>
      </c>
      <c r="F125" s="302">
        <f>'Ind T6'!X44</f>
        <v>0.25041232958425774</v>
      </c>
      <c r="G125" s="299" t="str">
        <f>CONCATENATE("(",ROUND((F125/$H126)*100,1),")")</f>
        <v>(1.1)</v>
      </c>
      <c r="H125" s="302">
        <f t="shared" ref="H125" si="106">SUM(B125,D125,F125)</f>
        <v>5.5143002787271804</v>
      </c>
      <c r="I125" s="299" t="str">
        <f>CONCATENATE("(",ROUND((H125/$H126)*100,1),")")</f>
        <v>(23.6)</v>
      </c>
      <c r="K125" s="302">
        <f t="shared" ref="K125:K126" si="107">B125-B115</f>
        <v>-0.54359378069739694</v>
      </c>
      <c r="L125" s="302">
        <f t="shared" ref="L125:L126" si="108">D125-D115</f>
        <v>-0.20367597240400337</v>
      </c>
      <c r="M125" s="302">
        <f t="shared" ref="M125:M126" si="109">F125-F115</f>
        <v>-6.487281578703652E-2</v>
      </c>
      <c r="N125" s="302">
        <f t="shared" ref="N125:N126" si="110">SUM(K125:M125)</f>
        <v>-0.81214256888843683</v>
      </c>
    </row>
    <row r="126" spans="1:14" x14ac:dyDescent="0.2">
      <c r="A126" s="282" t="s">
        <v>363</v>
      </c>
      <c r="B126" s="302">
        <f>SUM(B124:B125)</f>
        <v>18.805907851552178</v>
      </c>
      <c r="C126" s="299" t="str">
        <f>CONCATENATE("(",ROUND((B126/$H126)*100,1),")")</f>
        <v>(80.5)</v>
      </c>
      <c r="D126" s="302">
        <f>SUM(D124:D125)</f>
        <v>2.6638991442101627</v>
      </c>
      <c r="E126" s="299" t="str">
        <f>CONCATENATE("(",ROUND((D126/$H126)*100,1),")")</f>
        <v>(11.4)</v>
      </c>
      <c r="F126" s="302">
        <f>SUM(F124:F125)</f>
        <v>1.8841930042376462</v>
      </c>
      <c r="G126" s="299" t="str">
        <f>CONCATENATE("(",ROUND((F126/$H126)*100,1),")")</f>
        <v>(8.1)</v>
      </c>
      <c r="H126" s="302">
        <f>SUM(H124:H125)</f>
        <v>23.353999999999985</v>
      </c>
      <c r="I126" s="299" t="str">
        <f>CONCATENATE("(",ROUND((H126/$H126)*100,1),")")</f>
        <v>(100)</v>
      </c>
      <c r="K126" s="302">
        <f t="shared" si="107"/>
        <v>-3.3961029528280342</v>
      </c>
      <c r="L126" s="302">
        <f t="shared" si="108"/>
        <v>-0.38506233404564227</v>
      </c>
      <c r="M126" s="302">
        <f t="shared" si="109"/>
        <v>-0.33783471312636348</v>
      </c>
      <c r="N126" s="302">
        <f t="shared" si="110"/>
        <v>-4.1190000000000397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0.59719831366035836</v>
      </c>
      <c r="C135" s="299" t="str">
        <f>CONCATENATE("(",ROUND((B135/$H137)*100,1),")")</f>
        <v>(54.7)</v>
      </c>
      <c r="D135" s="302">
        <f>'Ind T6'!M54</f>
        <v>6.4392917369862929E-3</v>
      </c>
      <c r="E135" s="299" t="str">
        <f>CONCATENATE("(",ROUND((D135/$H137)*100,1),")")</f>
        <v>(0.6)</v>
      </c>
      <c r="F135" s="302">
        <f>'Ind T6'!N54</f>
        <v>0.26456290050578757</v>
      </c>
      <c r="G135" s="299" t="str">
        <f>CONCATENATE("(",ROUND((F135/$H137)*100,1),")")</f>
        <v>(24.2)</v>
      </c>
      <c r="H135" s="302">
        <f>SUM(B135,D135,F135)</f>
        <v>0.86820050590313225</v>
      </c>
      <c r="I135" s="299" t="str">
        <f>CONCATENATE("(",ROUND((H135/$H137)*100,1),")")</f>
        <v>(79.6)</v>
      </c>
      <c r="K135" s="302">
        <f>B140-B135</f>
        <v>-4.1992090795984094E-2</v>
      </c>
      <c r="L135" s="302">
        <f>D140-D135</f>
        <v>-3.5029028973757644E-4</v>
      </c>
      <c r="M135" s="302">
        <f>F140-F135</f>
        <v>-1.6020932343957989E-2</v>
      </c>
      <c r="N135" s="302">
        <f>SUM(K135:M135)</f>
        <v>-5.836331342967966E-2</v>
      </c>
    </row>
    <row r="136" spans="1:14" x14ac:dyDescent="0.2">
      <c r="A136" s="282" t="s">
        <v>365</v>
      </c>
      <c r="B136" s="302">
        <f>'Ind T6'!L53</f>
        <v>0.18213996627199938</v>
      </c>
      <c r="C136" s="299" t="str">
        <f>CONCATENATE("(",ROUND((B136/$H137)*100,1),")")</f>
        <v>(16.7)</v>
      </c>
      <c r="D136" s="302">
        <f>'Ind T6'!M53</f>
        <v>4.0659527824869819E-2</v>
      </c>
      <c r="E136" s="299" t="str">
        <f>CONCATENATE("(",ROUND((D136/$H137)*100,1),")")</f>
        <v>(3.7)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0.22279949409686919</v>
      </c>
      <c r="I136" s="299" t="str">
        <f>CONCATENATE("(",ROUND((H136/$H137)*100,1),")")</f>
        <v>(20.4)</v>
      </c>
      <c r="K136" s="302">
        <f t="shared" ref="K136:K137" si="112">B141-B136</f>
        <v>-9.9872889915660068E-3</v>
      </c>
      <c r="L136" s="302">
        <f t="shared" ref="L136:L137" si="113">D141-D136</f>
        <v>-2.6493975787545351E-3</v>
      </c>
      <c r="M136" s="302">
        <f t="shared" ref="M136:M137" si="114">F141-F136</f>
        <v>0</v>
      </c>
      <c r="N136" s="302">
        <f t="shared" ref="N136:N137" si="115">SUM(K136:M136)</f>
        <v>-1.2636686570320542E-2</v>
      </c>
    </row>
    <row r="137" spans="1:14" x14ac:dyDescent="0.2">
      <c r="A137" s="282" t="s">
        <v>363</v>
      </c>
      <c r="B137" s="302">
        <f>SUM(B135:B136)</f>
        <v>0.77933827993235771</v>
      </c>
      <c r="C137" s="299" t="str">
        <f>CONCATENATE("(",ROUND((B137/$H137)*100,1),")")</f>
        <v>(71.4)</v>
      </c>
      <c r="D137" s="302">
        <f>SUM(D135:D136)</f>
        <v>4.709881956185611E-2</v>
      </c>
      <c r="E137" s="299" t="str">
        <f>CONCATENATE("(",ROUND((D137/$H137)*100,1),")")</f>
        <v>(4.3)</v>
      </c>
      <c r="F137" s="302">
        <f>SUM(F135:F136)</f>
        <v>0.26456290050578757</v>
      </c>
      <c r="G137" s="299" t="str">
        <f>CONCATENATE("(",ROUND((F137/$H137)*100,1),")")</f>
        <v>(24.2)</v>
      </c>
      <c r="H137" s="302">
        <f>SUM(H135:H136)</f>
        <v>1.0910000000000015</v>
      </c>
      <c r="I137" s="299" t="str">
        <f>CONCATENATE("(",ROUND((H137/$H137)*100,1),")")</f>
        <v>(100)</v>
      </c>
      <c r="K137" s="302">
        <f t="shared" si="112"/>
        <v>-5.1979379787550073E-2</v>
      </c>
      <c r="L137" s="302">
        <f t="shared" si="113"/>
        <v>-2.9996878684921124E-3</v>
      </c>
      <c r="M137" s="302">
        <f t="shared" si="114"/>
        <v>-1.6020932343957989E-2</v>
      </c>
      <c r="N137" s="302">
        <f t="shared" si="115"/>
        <v>-7.1000000000000174E-2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0.55520622286437427</v>
      </c>
      <c r="C140" s="299" t="str">
        <f>CONCATENATE("(",ROUND((B140/$H142)*100,1),")")</f>
        <v>(54.4)</v>
      </c>
      <c r="D140" s="302">
        <f>'Ind T6'!R54</f>
        <v>6.0890014472487165E-3</v>
      </c>
      <c r="E140" s="299" t="str">
        <f>CONCATENATE("(",ROUND((D140/$H142)*100,1),")")</f>
        <v>(0.6)</v>
      </c>
      <c r="F140" s="302">
        <f>'Ind T6'!S54</f>
        <v>0.24854196816182958</v>
      </c>
      <c r="G140" s="299" t="str">
        <f>CONCATENATE("(",ROUND((F140/$H142)*100,1),")")</f>
        <v>(24.4)</v>
      </c>
      <c r="H140" s="302">
        <f>SUM(B140,D140,F140)</f>
        <v>0.80983719247345254</v>
      </c>
      <c r="I140" s="299" t="str">
        <f>CONCATENATE("(",ROUND((H140/$H142)*100,1),")")</f>
        <v>(79.4)</v>
      </c>
      <c r="K140" s="302">
        <f>B145-B140</f>
        <v>-2.6427709531736676E-2</v>
      </c>
      <c r="L140" s="302">
        <f>D145-D140</f>
        <v>-1.3931353341985024E-4</v>
      </c>
      <c r="M140" s="302">
        <f>F145-F140</f>
        <v>-6.0921856781459838E-3</v>
      </c>
      <c r="N140" s="302">
        <f>SUM(K140:M140)</f>
        <v>-3.2659208743302512E-2</v>
      </c>
    </row>
    <row r="141" spans="1:14" x14ac:dyDescent="0.2">
      <c r="A141" s="282" t="s">
        <v>365</v>
      </c>
      <c r="B141" s="302">
        <f>'Ind T6'!Q53</f>
        <v>0.17215267728043337</v>
      </c>
      <c r="C141" s="299" t="str">
        <f>CONCATENATE("(",ROUND((B141/$H142)*100,1),")")</f>
        <v>(16.9)</v>
      </c>
      <c r="D141" s="302">
        <f>'Ind T6'!R53</f>
        <v>3.8010130246115284E-2</v>
      </c>
      <c r="E141" s="299" t="str">
        <f>CONCATENATE("(",ROUND((D141/$H142)*100,1),")")</f>
        <v>(3.7)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0.21016280752654865</v>
      </c>
      <c r="I141" s="299" t="str">
        <f>CONCATENATE("(",ROUND((H141/$H142)*100,1),")")</f>
        <v>(20.6)</v>
      </c>
      <c r="K141" s="302">
        <f t="shared" ref="K141:K142" si="117">B146-B141</f>
        <v>-2.9584272301625414E-3</v>
      </c>
      <c r="L141" s="302">
        <f t="shared" ref="L141:L142" si="118">D146-D141</f>
        <v>-1.3823640265362078E-3</v>
      </c>
      <c r="M141" s="302">
        <f t="shared" ref="M141:M142" si="119">F146-F141</f>
        <v>0</v>
      </c>
      <c r="N141" s="302">
        <f t="shared" ref="N141:N142" si="120">SUM(K141:M141)</f>
        <v>-4.3407912566987492E-3</v>
      </c>
    </row>
    <row r="142" spans="1:14" x14ac:dyDescent="0.2">
      <c r="A142" s="282" t="s">
        <v>363</v>
      </c>
      <c r="B142" s="302">
        <f>SUM(B140:B141)</f>
        <v>0.72735890014480764</v>
      </c>
      <c r="C142" s="299" t="str">
        <f>CONCATENATE("(",ROUND((B142/$H142)*100,1),")")</f>
        <v>(71.3)</v>
      </c>
      <c r="D142" s="302">
        <f>SUM(D140:D141)</f>
        <v>4.4099131693363998E-2</v>
      </c>
      <c r="E142" s="299" t="str">
        <f>CONCATENATE("(",ROUND((D142/$H142)*100,1),")")</f>
        <v>(4.3)</v>
      </c>
      <c r="F142" s="302">
        <f>SUM(F140:F141)</f>
        <v>0.24854196816182958</v>
      </c>
      <c r="G142" s="299" t="str">
        <f>CONCATENATE("(",ROUND((F142/$H142)*100,1),")")</f>
        <v>(24.4)</v>
      </c>
      <c r="H142" s="302">
        <f>SUM(H140:H141)</f>
        <v>1.0200000000000011</v>
      </c>
      <c r="I142" s="299" t="str">
        <f>CONCATENATE("(",ROUND((H142/$H142)*100,1),")")</f>
        <v>(100)</v>
      </c>
      <c r="K142" s="302">
        <f t="shared" si="117"/>
        <v>-2.9386136761899162E-2</v>
      </c>
      <c r="L142" s="302">
        <f t="shared" si="118"/>
        <v>-1.5216775599560528E-3</v>
      </c>
      <c r="M142" s="302">
        <f t="shared" si="119"/>
        <v>-6.0921856781459838E-3</v>
      </c>
      <c r="N142" s="302">
        <f t="shared" si="120"/>
        <v>-3.7000000000001199E-2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0.52877851333263759</v>
      </c>
      <c r="C145" s="299" t="str">
        <f>CONCATENATE("(",ROUND((B145/$H147)*100,1),")")</f>
        <v>(53.8)</v>
      </c>
      <c r="D145" s="302">
        <f>'Ind T6'!W54</f>
        <v>5.9496879138288663E-3</v>
      </c>
      <c r="E145" s="299" t="str">
        <f>CONCATENATE("(",ROUND((D145/$H147)*100,1),")")</f>
        <v>(0.6)</v>
      </c>
      <c r="F145" s="302">
        <f>'Ind T6'!X54</f>
        <v>0.2424497824836836</v>
      </c>
      <c r="G145" s="299" t="str">
        <f>CONCATENATE("(",ROUND((F145/$H147)*100,1),")")</f>
        <v>(24.7)</v>
      </c>
      <c r="H145" s="302">
        <f>SUM(B145,D145,F145)</f>
        <v>0.77717798373015001</v>
      </c>
      <c r="I145" s="299" t="str">
        <f>CONCATENATE("(",ROUND((H145/$H147)*100,1),")")</f>
        <v>(79.1)</v>
      </c>
      <c r="K145" s="302">
        <f>B145-B135</f>
        <v>-6.841980032772077E-2</v>
      </c>
      <c r="L145" s="302">
        <f>D145-D135</f>
        <v>-4.8960382315742668E-4</v>
      </c>
      <c r="M145" s="302">
        <f>F145-F135</f>
        <v>-2.2113118022103972E-2</v>
      </c>
      <c r="N145" s="302">
        <f>SUM(K145:M145)</f>
        <v>-9.1022522172982165E-2</v>
      </c>
    </row>
    <row r="146" spans="1:14" x14ac:dyDescent="0.2">
      <c r="A146" s="282" t="s">
        <v>365</v>
      </c>
      <c r="B146" s="302">
        <f>'Ind T6'!V53</f>
        <v>0.16919425005027083</v>
      </c>
      <c r="C146" s="299" t="str">
        <f>CONCATENATE("(",ROUND((B146/$H147)*100,1),")")</f>
        <v>(17.2)</v>
      </c>
      <c r="D146" s="302">
        <f>'Ind T6'!W53</f>
        <v>3.6627766219579076E-2</v>
      </c>
      <c r="E146" s="299" t="str">
        <f>CONCATENATE("(",ROUND((D146/$H147)*100,1),")")</f>
        <v>(3.7)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0.20582201626984992</v>
      </c>
      <c r="I146" s="299" t="str">
        <f>CONCATENATE("(",ROUND((H146/$H147)*100,1),")")</f>
        <v>(20.9)</v>
      </c>
      <c r="K146" s="302">
        <f t="shared" ref="K146:K147" si="122">B146-B136</f>
        <v>-1.2945716221728548E-2</v>
      </c>
      <c r="L146" s="302">
        <f t="shared" ref="L146:L147" si="123">D146-D136</f>
        <v>-4.0317616052907429E-3</v>
      </c>
      <c r="M146" s="302">
        <f t="shared" ref="M146:M147" si="124">F146-F136</f>
        <v>0</v>
      </c>
      <c r="N146" s="302">
        <f t="shared" ref="N146:N147" si="125">SUM(K146:M146)</f>
        <v>-1.6977477827019291E-2</v>
      </c>
    </row>
    <row r="147" spans="1:14" x14ac:dyDescent="0.2">
      <c r="A147" s="282" t="s">
        <v>363</v>
      </c>
      <c r="B147" s="302">
        <f>SUM(B145:B146)</f>
        <v>0.69797276338290848</v>
      </c>
      <c r="C147" s="299" t="str">
        <f>CONCATENATE("(",ROUND((B147/$H147)*100,1),")")</f>
        <v>(71)</v>
      </c>
      <c r="D147" s="302">
        <f>SUM(D145:D146)</f>
        <v>4.2577454133407945E-2</v>
      </c>
      <c r="E147" s="299" t="str">
        <f>CONCATENATE("(",ROUND((D147/$H147)*100,1),")")</f>
        <v>(4.3)</v>
      </c>
      <c r="F147" s="302">
        <f>SUM(F145:F146)</f>
        <v>0.2424497824836836</v>
      </c>
      <c r="G147" s="299" t="str">
        <f>CONCATENATE("(",ROUND((F147/$H147)*100,1),")")</f>
        <v>(24.7)</v>
      </c>
      <c r="H147" s="302">
        <f>SUM(H145:H146)</f>
        <v>0.98299999999999987</v>
      </c>
      <c r="I147" s="299" t="str">
        <f>CONCATENATE("(",ROUND((H147/$H147)*100,1),")")</f>
        <v>(100)</v>
      </c>
      <c r="K147" s="302">
        <f t="shared" si="122"/>
        <v>-8.1365516549449235E-2</v>
      </c>
      <c r="L147" s="302">
        <f t="shared" si="123"/>
        <v>-4.5213654284481652E-3</v>
      </c>
      <c r="M147" s="302">
        <f t="shared" si="124"/>
        <v>-2.2113118022103972E-2</v>
      </c>
      <c r="N147" s="302">
        <f t="shared" si="125"/>
        <v>-0.10800000000000137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2.8473962264193893</v>
      </c>
      <c r="C156" s="299" t="str">
        <f>CONCATENATE("(",ROUND((B156/$H158)*100,1),")")</f>
        <v>(67.9)</v>
      </c>
      <c r="D156" s="302">
        <f>'Ind T6'!M63</f>
        <v>0.10200037362275816</v>
      </c>
      <c r="E156" s="299" t="str">
        <f>CONCATENATE("(",ROUND((D156/$H158)*100,1),")")</f>
        <v>(2.4)</v>
      </c>
      <c r="F156" s="302">
        <f>'Ind T6'!N63</f>
        <v>0.14957444423583488</v>
      </c>
      <c r="G156" s="299" t="str">
        <f>CONCATENATE("(",ROUND((F156/$H158)*100,1),")")</f>
        <v>(3.6)</v>
      </c>
      <c r="H156" s="302">
        <f>SUM(B156,D156,F156)</f>
        <v>3.0989710442779828</v>
      </c>
      <c r="I156" s="299" t="str">
        <f>CONCATENATE("(",ROUND((H156/$H158)*100,1),")")</f>
        <v>(73.9)</v>
      </c>
      <c r="K156" s="302">
        <f>B161-B156</f>
        <v>0.11758442100517685</v>
      </c>
      <c r="L156" s="302">
        <f>D161-D156</f>
        <v>5.3590563567318811E-3</v>
      </c>
      <c r="M156" s="302">
        <f>F161-F156</f>
        <v>1.5814319038466584E-3</v>
      </c>
      <c r="N156" s="302">
        <f>SUM(K156:M156)</f>
        <v>0.12452490926575539</v>
      </c>
    </row>
    <row r="157" spans="1:14" x14ac:dyDescent="0.2">
      <c r="A157" s="282" t="s">
        <v>365</v>
      </c>
      <c r="B157" s="302">
        <f>'Ind T6'!L62</f>
        <v>0.80406052680408313</v>
      </c>
      <c r="C157" s="299" t="str">
        <f>CONCATENATE("(",ROUND((B157/$H158)*100,1),")")</f>
        <v>(19.2)</v>
      </c>
      <c r="D157" s="302">
        <f>'Ind T6'!M62</f>
        <v>0.27350196151654804</v>
      </c>
      <c r="E157" s="299" t="str">
        <f>CONCATENATE("(",ROUND((D157/$H158)*100,1),")")</f>
        <v>(6.5)</v>
      </c>
      <c r="F157" s="302">
        <f>'Ind T6'!N62</f>
        <v>1.5466467401390478E-2</v>
      </c>
      <c r="G157" s="299" t="str">
        <f>CONCATENATE("(",ROUND((F157/$H158)*100,1),")")</f>
        <v>(0.4)</v>
      </c>
      <c r="H157" s="302">
        <f t="shared" ref="H157" si="126">SUM(B157,D157,F157)</f>
        <v>1.0930289557220216</v>
      </c>
      <c r="I157" s="299" t="str">
        <f>CONCATENATE("(",ROUND((H157/$H158)*100,1),")")</f>
        <v>(26.1)</v>
      </c>
      <c r="K157" s="302">
        <f t="shared" ref="K157:K158" si="127">B162-B157</f>
        <v>7.2062186085028568E-2</v>
      </c>
      <c r="L157" s="302">
        <f t="shared" ref="L157:L158" si="128">D162-D157</f>
        <v>1.660104692750014E-2</v>
      </c>
      <c r="M157" s="302">
        <f t="shared" ref="M157:M158" si="129">F162-F157</f>
        <v>8.1185772172010992E-4</v>
      </c>
      <c r="N157" s="302">
        <f t="shared" ref="N157:N158" si="130">SUM(K157:M157)</f>
        <v>8.9475090734248822E-2</v>
      </c>
    </row>
    <row r="158" spans="1:14" x14ac:dyDescent="0.2">
      <c r="A158" s="282" t="s">
        <v>363</v>
      </c>
      <c r="B158" s="302">
        <f>SUM(B156:B157)</f>
        <v>3.6514567532234725</v>
      </c>
      <c r="C158" s="299" t="str">
        <f>CONCATENATE("(",ROUND((B158/$H158)*100,1),")")</f>
        <v>(87.1)</v>
      </c>
      <c r="D158" s="302">
        <f>SUM(D156:D157)</f>
        <v>0.3755023351393062</v>
      </c>
      <c r="E158" s="299" t="str">
        <f>CONCATENATE("(",ROUND((D158/$H158)*100,1),")")</f>
        <v>(9)</v>
      </c>
      <c r="F158" s="302">
        <f>SUM(F156:F157)</f>
        <v>0.16504091163722537</v>
      </c>
      <c r="G158" s="299" t="str">
        <f>CONCATENATE("(",ROUND((F158/$H158)*100,1),")")</f>
        <v>(3.9)</v>
      </c>
      <c r="H158" s="302">
        <f>SUM(H156:H157)</f>
        <v>4.1920000000000046</v>
      </c>
      <c r="I158" s="299" t="str">
        <f>CONCATENATE("(",ROUND((H158/$H158)*100,1),")")</f>
        <v>(100)</v>
      </c>
      <c r="K158" s="302">
        <f t="shared" si="127"/>
        <v>0.18964660709020542</v>
      </c>
      <c r="L158" s="302">
        <f t="shared" si="128"/>
        <v>2.1960103284232035E-2</v>
      </c>
      <c r="M158" s="302">
        <f t="shared" si="129"/>
        <v>2.3932896255667579E-3</v>
      </c>
      <c r="N158" s="302">
        <f t="shared" si="130"/>
        <v>0.21400000000000421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2.9649806474245661</v>
      </c>
      <c r="C161" s="299" t="str">
        <f>CONCATENATE("(",ROUND((B161/$H163)*100,1),")")</f>
        <v>(67.3)</v>
      </c>
      <c r="D161" s="302">
        <f>'Ind T6'!R63</f>
        <v>0.10735942997949004</v>
      </c>
      <c r="E161" s="299" t="str">
        <f>CONCATENATE("(",ROUND((D161/$H163)*100,1),")")</f>
        <v>(2.4)</v>
      </c>
      <c r="F161" s="302">
        <f>'Ind T6'!S63</f>
        <v>0.15115587613968154</v>
      </c>
      <c r="G161" s="299" t="str">
        <f>CONCATENATE("(",ROUND((F161/$H163)*100,1),")")</f>
        <v>(3.4)</v>
      </c>
      <c r="H161" s="302">
        <f>SUM(B161,D161,F161)</f>
        <v>3.2234959535437375</v>
      </c>
      <c r="I161" s="299" t="str">
        <f>CONCATENATE("(",ROUND((H161/$H163)*100,1),")")</f>
        <v>(73.2)</v>
      </c>
      <c r="K161" s="302">
        <f>B166-B161</f>
        <v>0.17332021619302784</v>
      </c>
      <c r="L161" s="302">
        <f>D166-D161</f>
        <v>7.8845949257533576E-3</v>
      </c>
      <c r="M161" s="302">
        <f>F166-F161</f>
        <v>-2.1400095033183852E-3</v>
      </c>
      <c r="N161" s="302">
        <f>SUM(K161:M161)</f>
        <v>0.17906480161546282</v>
      </c>
    </row>
    <row r="162" spans="1:14" x14ac:dyDescent="0.2">
      <c r="A162" s="282" t="s">
        <v>365</v>
      </c>
      <c r="B162" s="302">
        <f>'Ind T6'!Q62</f>
        <v>0.8761227128891117</v>
      </c>
      <c r="C162" s="299" t="str">
        <f>CONCATENATE("(",ROUND((B162/$H163)*100,1),")")</f>
        <v>(19.9)</v>
      </c>
      <c r="D162" s="302">
        <f>'Ind T6'!R62</f>
        <v>0.29010300844404818</v>
      </c>
      <c r="E162" s="299" t="str">
        <f>CONCATENATE("(",ROUND((D162/$H163)*100,1),")")</f>
        <v>(6.6)</v>
      </c>
      <c r="F162" s="302">
        <f>'Ind T6'!S62</f>
        <v>1.6278325123110587E-2</v>
      </c>
      <c r="G162" s="299" t="str">
        <f>CONCATENATE("(",ROUND((F162/$H163)*100,1),")")</f>
        <v>(0.4)</v>
      </c>
      <c r="H162" s="302">
        <f t="shared" ref="H162" si="131">SUM(B162,D162,F162)</f>
        <v>1.1825040464562706</v>
      </c>
      <c r="I162" s="299" t="str">
        <f>CONCATENATE("(",ROUND((H162/$H163)*100,1),")")</f>
        <v>(26.8)</v>
      </c>
      <c r="K162" s="302">
        <f t="shared" ref="K162:K163" si="132">B167-B162</f>
        <v>0.13626933371829042</v>
      </c>
      <c r="L162" s="302">
        <f t="shared" ref="L162:L163" si="133">D167-D162</f>
        <v>2.815366960453497E-2</v>
      </c>
      <c r="M162" s="302">
        <f t="shared" ref="M162:M163" si="134">F167-F162</f>
        <v>5.1219506170070359E-4</v>
      </c>
      <c r="N162" s="302">
        <f t="shared" ref="N162:N163" si="135">SUM(K162:M162)</f>
        <v>0.16493519838452608</v>
      </c>
    </row>
    <row r="163" spans="1:14" x14ac:dyDescent="0.2">
      <c r="A163" s="282" t="s">
        <v>363</v>
      </c>
      <c r="B163" s="302">
        <f>SUM(B161:B162)</f>
        <v>3.8411033603136779</v>
      </c>
      <c r="C163" s="299" t="str">
        <f>CONCATENATE("(",ROUND((B163/$H163)*100,1),")")</f>
        <v>(87.2)</v>
      </c>
      <c r="D163" s="302">
        <f>SUM(D161:D162)</f>
        <v>0.39746243842353823</v>
      </c>
      <c r="E163" s="299" t="str">
        <f>CONCATENATE("(",ROUND((D163/$H163)*100,1),")")</f>
        <v>(9)</v>
      </c>
      <c r="F163" s="302">
        <f>SUM(F161:F162)</f>
        <v>0.16743420126279213</v>
      </c>
      <c r="G163" s="299" t="str">
        <f>CONCATENATE("(",ROUND((F163/$H163)*100,1),")")</f>
        <v>(3.8)</v>
      </c>
      <c r="H163" s="302">
        <f>SUM(H161:H162)</f>
        <v>4.4060000000000077</v>
      </c>
      <c r="I163" s="299" t="str">
        <f>CONCATENATE("(",ROUND((H163/$H163)*100,1),")")</f>
        <v>(100)</v>
      </c>
      <c r="K163" s="302">
        <f t="shared" si="132"/>
        <v>0.30958954991131815</v>
      </c>
      <c r="L163" s="302">
        <f t="shared" si="133"/>
        <v>3.60382645302883E-2</v>
      </c>
      <c r="M163" s="302">
        <f t="shared" si="134"/>
        <v>-1.6278144416176921E-3</v>
      </c>
      <c r="N163" s="302">
        <f t="shared" si="135"/>
        <v>0.34399999999998876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3.138300863617594</v>
      </c>
      <c r="C166" s="299" t="str">
        <f>CONCATENATE("(",ROUND((B166/$H168)*100,1),")")</f>
        <v>(66.1)</v>
      </c>
      <c r="D166" s="302">
        <f>'Ind T6'!W63</f>
        <v>0.11524402490524339</v>
      </c>
      <c r="E166" s="299" t="str">
        <f>CONCATENATE("(",ROUND((D166/$H168)*100,1),")")</f>
        <v>(2.4)</v>
      </c>
      <c r="F166" s="302">
        <f>'Ind T6'!X63</f>
        <v>0.14901586663636315</v>
      </c>
      <c r="G166" s="299" t="str">
        <f>CONCATENATE("(",ROUND((F166/$H168)*100,1),")")</f>
        <v>(3.1)</v>
      </c>
      <c r="H166" s="302">
        <f>SUM(B166,D166,F166)</f>
        <v>3.4025607551592003</v>
      </c>
      <c r="I166" s="299" t="str">
        <f>CONCATENATE("(",ROUND((H166/$H168)*100,1),")")</f>
        <v>(71.6)</v>
      </c>
      <c r="K166" s="302">
        <f>B166-B156</f>
        <v>0.2909046371982047</v>
      </c>
      <c r="L166" s="302">
        <f>D166-D156</f>
        <v>1.3243651282485239E-2</v>
      </c>
      <c r="M166" s="302">
        <f>F166-F156</f>
        <v>-5.585775994717268E-4</v>
      </c>
      <c r="N166" s="302">
        <f>SUM(K166:M166)</f>
        <v>0.30358971088121822</v>
      </c>
    </row>
    <row r="167" spans="1:14" x14ac:dyDescent="0.2">
      <c r="A167" s="282" t="s">
        <v>365</v>
      </c>
      <c r="B167" s="302">
        <f>'Ind T6'!V62</f>
        <v>1.0123920466074021</v>
      </c>
      <c r="C167" s="299" t="str">
        <f>CONCATENATE("(",ROUND((B167/$H168)*100,1),")")</f>
        <v>(21.3)</v>
      </c>
      <c r="D167" s="302">
        <f>'Ind T6'!W62</f>
        <v>0.31825667804858315</v>
      </c>
      <c r="E167" s="299" t="str">
        <f>CONCATENATE("(",ROUND((D167/$H168)*100,1),")")</f>
        <v>(6.7)</v>
      </c>
      <c r="F167" s="302">
        <f>'Ind T6'!X62</f>
        <v>1.6790520184811291E-2</v>
      </c>
      <c r="G167" s="299" t="str">
        <f>CONCATENATE("(",ROUND((F167/$H168)*100,1),")")</f>
        <v>(0.4)</v>
      </c>
      <c r="H167" s="302">
        <f t="shared" ref="H167" si="136">SUM(B167,D167,F167)</f>
        <v>1.3474392448407966</v>
      </c>
      <c r="I167" s="299" t="str">
        <f>CONCATENATE("(",ROUND((H167/$H168)*100,1),")")</f>
        <v>(28.4)</v>
      </c>
      <c r="K167" s="302">
        <f t="shared" ref="K167:K168" si="137">B167-B157</f>
        <v>0.20833151980331899</v>
      </c>
      <c r="L167" s="302">
        <f t="shared" ref="L167:L168" si="138">D167-D157</f>
        <v>4.475471653203511E-2</v>
      </c>
      <c r="M167" s="302">
        <f t="shared" ref="M167:M168" si="139">F167-F157</f>
        <v>1.3240527834208135E-3</v>
      </c>
      <c r="N167" s="302">
        <f t="shared" ref="N167:N168" si="140">SUM(K167:M167)</f>
        <v>0.25441028911877489</v>
      </c>
    </row>
    <row r="168" spans="1:14" x14ac:dyDescent="0.2">
      <c r="A168" s="282" t="s">
        <v>363</v>
      </c>
      <c r="B168" s="302">
        <f>SUM(B166:B167)</f>
        <v>4.1506929102249961</v>
      </c>
      <c r="C168" s="299" t="str">
        <f>CONCATENATE("(",ROUND((B168/$H168)*100,1),")")</f>
        <v>(87.4)</v>
      </c>
      <c r="D168" s="302">
        <f>SUM(D166:D167)</f>
        <v>0.43350070295382653</v>
      </c>
      <c r="E168" s="299" t="str">
        <f>CONCATENATE("(",ROUND((D168/$H168)*100,1),")")</f>
        <v>(9.1)</v>
      </c>
      <c r="F168" s="302">
        <f>SUM(F166:F167)</f>
        <v>0.16580638682117443</v>
      </c>
      <c r="G168" s="299" t="str">
        <f>CONCATENATE("(",ROUND((F168/$H168)*100,1),")")</f>
        <v>(3.5)</v>
      </c>
      <c r="H168" s="302">
        <f>SUM(H166:H167)</f>
        <v>4.7499999999999964</v>
      </c>
      <c r="I168" s="299" t="str">
        <f>CONCATENATE("(",ROUND((H168/$H168)*100,1),")")</f>
        <v>(100)</v>
      </c>
      <c r="K168" s="302">
        <f t="shared" si="137"/>
        <v>0.49923615700152357</v>
      </c>
      <c r="L168" s="302">
        <f t="shared" si="138"/>
        <v>5.7998367814520335E-2</v>
      </c>
      <c r="M168" s="302">
        <f t="shared" si="139"/>
        <v>7.6547518394906588E-4</v>
      </c>
      <c r="N168" s="302">
        <f t="shared" si="140"/>
        <v>0.55799999999999306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30.19162379063021</v>
      </c>
      <c r="C177" s="299" t="str">
        <f>CONCATENATE("(",ROUND((B177/$H179)*100,1),")")</f>
        <v>(45.3)</v>
      </c>
      <c r="D177" s="302">
        <f>'Ind T6'!M72</f>
        <v>2.3562481511727813</v>
      </c>
      <c r="E177" s="299" t="str">
        <f>CONCATENATE("(",ROUND((D177/$H179)*100,1),")")</f>
        <v>(3.5)</v>
      </c>
      <c r="F177" s="302">
        <f>'Ind T6'!N72</f>
        <v>23.932108187217871</v>
      </c>
      <c r="G177" s="299" t="str">
        <f>CONCATENATE("(",ROUND((F177/$H179)*100,1),")")</f>
        <v>(35.9)</v>
      </c>
      <c r="H177" s="302">
        <f>SUM(B177,D177,F177)</f>
        <v>56.479980129020859</v>
      </c>
      <c r="I177" s="299" t="str">
        <f>CONCATENATE("(",ROUND((H177/$H179)*100,1),")")</f>
        <v>(84.7)</v>
      </c>
      <c r="K177" s="302">
        <f>B182-B177</f>
        <v>2.7502990771116202</v>
      </c>
      <c r="L177" s="302">
        <f>D182-D177</f>
        <v>0.29475744481727917</v>
      </c>
      <c r="M177" s="302">
        <f>F182-F177</f>
        <v>2.7785416811131043</v>
      </c>
      <c r="N177" s="302">
        <f>SUM(K177:M177)</f>
        <v>5.8235982030420033</v>
      </c>
    </row>
    <row r="178" spans="1:14" x14ac:dyDescent="0.2">
      <c r="A178" s="282" t="s">
        <v>365</v>
      </c>
      <c r="B178" s="302">
        <f>'Ind T6'!L71</f>
        <v>5.2991201694523378</v>
      </c>
      <c r="C178" s="299" t="str">
        <f>CONCATENATE("(",ROUND((B178/$H179)*100,1),")")</f>
        <v>(7.9)</v>
      </c>
      <c r="D178" s="302">
        <f>'Ind T6'!M71</f>
        <v>3.7691680638101235</v>
      </c>
      <c r="E178" s="299" t="str">
        <f>CONCATENATE("(",ROUND((D178/$H179)*100,1),")")</f>
        <v>(5.7)</v>
      </c>
      <c r="F178" s="302">
        <f>'Ind T6'!N71</f>
        <v>1.1147316377165284</v>
      </c>
      <c r="G178" s="299" t="str">
        <f>CONCATENATE("(",ROUND((F178/$H179)*100,1),")")</f>
        <v>(1.7)</v>
      </c>
      <c r="H178" s="302">
        <f t="shared" ref="H178" si="141">SUM(B178,D178,F178)</f>
        <v>10.183019870978988</v>
      </c>
      <c r="I178" s="299" t="str">
        <f>CONCATENATE("(",ROUND((H178/$H179)*100,1),")")</f>
        <v>(15.3)</v>
      </c>
      <c r="K178" s="302">
        <f t="shared" ref="K178:K179" si="142">B183-B178</f>
        <v>0.58191734291555175</v>
      </c>
      <c r="L178" s="302">
        <f t="shared" ref="L178:L179" si="143">D183-D178</f>
        <v>0.44157267750491469</v>
      </c>
      <c r="M178" s="302">
        <f t="shared" ref="M178:M179" si="144">F183-F178</f>
        <v>0.1279117765376212</v>
      </c>
      <c r="N178" s="302">
        <f t="shared" ref="N178:N179" si="145">SUM(K178:M178)</f>
        <v>1.1514017969580876</v>
      </c>
    </row>
    <row r="179" spans="1:14" x14ac:dyDescent="0.2">
      <c r="A179" s="282" t="s">
        <v>363</v>
      </c>
      <c r="B179" s="302">
        <f>SUM(B177:B178)</f>
        <v>35.490743960082547</v>
      </c>
      <c r="C179" s="299" t="str">
        <f>CONCATENATE("(",ROUND((B179/$H179)*100,1),")")</f>
        <v>(53.2)</v>
      </c>
      <c r="D179" s="302">
        <f>SUM(D177:D178)</f>
        <v>6.1254162149829048</v>
      </c>
      <c r="E179" s="299" t="str">
        <f>CONCATENATE("(",ROUND((D179/$H179)*100,1),")")</f>
        <v>(9.2)</v>
      </c>
      <c r="F179" s="302">
        <f>SUM(F177:F178)</f>
        <v>25.046839824934398</v>
      </c>
      <c r="G179" s="299" t="str">
        <f>CONCATENATE("(",ROUND((F179/$H179)*100,1),")")</f>
        <v>(37.6)</v>
      </c>
      <c r="H179" s="302">
        <f>SUM(H177:H178)</f>
        <v>66.66299999999984</v>
      </c>
      <c r="I179" s="299" t="str">
        <f>CONCATENATE("(",ROUND((H179/$H179)*100,1),")")</f>
        <v>(100)</v>
      </c>
      <c r="K179" s="302">
        <f t="shared" si="142"/>
        <v>3.3322164200271729</v>
      </c>
      <c r="L179" s="302">
        <f t="shared" si="143"/>
        <v>0.73633012232219386</v>
      </c>
      <c r="M179" s="302">
        <f t="shared" si="144"/>
        <v>2.906453457650727</v>
      </c>
      <c r="N179" s="302">
        <f t="shared" si="145"/>
        <v>6.9750000000000938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32.94192286774183</v>
      </c>
      <c r="C182" s="299" t="str">
        <f>CONCATENATE("(",ROUND((B182/$H184)*100,1),")")</f>
        <v>(44.7)</v>
      </c>
      <c r="D182" s="302">
        <f>'Ind T6'!R72</f>
        <v>2.6510055959900605</v>
      </c>
      <c r="E182" s="299" t="str">
        <f>CONCATENATE("(",ROUND((D182/$H184)*100,1),")")</f>
        <v>(3.6)</v>
      </c>
      <c r="F182" s="302">
        <f>'Ind T6'!S72</f>
        <v>26.710649868330975</v>
      </c>
      <c r="G182" s="299" t="str">
        <f>CONCATENATE("(",ROUND((F182/$H184)*100,1),")")</f>
        <v>(36.3)</v>
      </c>
      <c r="H182" s="302">
        <f>SUM(B182,D182,F182)</f>
        <v>62.30357833206287</v>
      </c>
      <c r="I182" s="299" t="str">
        <f>CONCATENATE("(",ROUND((H182/$H184)*100,1),")")</f>
        <v>(84.6)</v>
      </c>
      <c r="K182" s="302">
        <f>B187-B182</f>
        <v>2.9335427071631983</v>
      </c>
      <c r="L182" s="302">
        <f>D187-D182</f>
        <v>0.4387882788846289</v>
      </c>
      <c r="M182" s="302">
        <f>F187-F182</f>
        <v>3.9913825847535804</v>
      </c>
      <c r="N182" s="302">
        <f>SUM(K182:M182)</f>
        <v>7.3637135708014076</v>
      </c>
    </row>
    <row r="183" spans="1:14" x14ac:dyDescent="0.2">
      <c r="A183" s="282" t="s">
        <v>365</v>
      </c>
      <c r="B183" s="302">
        <f>'Ind T6'!Q71</f>
        <v>5.8810375123678895</v>
      </c>
      <c r="C183" s="299" t="str">
        <f>CONCATENATE("(",ROUND((B183/$H184)*100,1),")")</f>
        <v>(8)</v>
      </c>
      <c r="D183" s="302">
        <f>'Ind T6'!R71</f>
        <v>4.2107407413150382</v>
      </c>
      <c r="E183" s="299" t="str">
        <f>CONCATENATE("(",ROUND((D183/$H184)*100,1),")")</f>
        <v>(5.7)</v>
      </c>
      <c r="F183" s="302">
        <f>'Ind T6'!S71</f>
        <v>1.2426434142541496</v>
      </c>
      <c r="G183" s="299" t="str">
        <f>CONCATENATE("(",ROUND((F183/$H184)*100,1),")")</f>
        <v>(1.7)</v>
      </c>
      <c r="H183" s="302">
        <f t="shared" ref="H183" si="146">SUM(B183,D183,F183)</f>
        <v>11.334421667937079</v>
      </c>
      <c r="I183" s="299" t="str">
        <f>CONCATENATE("(",ROUND((H183/$H184)*100,1),")")</f>
        <v>(15.4)</v>
      </c>
      <c r="K183" s="302">
        <f t="shared" ref="K183:K184" si="147">B188-B183</f>
        <v>0.823227477443913</v>
      </c>
      <c r="L183" s="302">
        <f t="shared" ref="L183:L184" si="148">D188-D183</f>
        <v>0.64296326065610554</v>
      </c>
      <c r="M183" s="302">
        <f t="shared" ref="M183:M184" si="149">F188-F183</f>
        <v>0.21409569109862825</v>
      </c>
      <c r="N183" s="302">
        <f t="shared" ref="N183:N184" si="150">SUM(K183:M183)</f>
        <v>1.6802864291986468</v>
      </c>
    </row>
    <row r="184" spans="1:14" x14ac:dyDescent="0.2">
      <c r="A184" s="282" t="s">
        <v>363</v>
      </c>
      <c r="B184" s="302">
        <f>SUM(B182:B183)</f>
        <v>38.82296038010972</v>
      </c>
      <c r="C184" s="299" t="str">
        <f>CONCATENATE("(",ROUND((B184/$H184)*100,1),")")</f>
        <v>(52.7)</v>
      </c>
      <c r="D184" s="302">
        <f>SUM(D182:D183)</f>
        <v>6.8617463373050986</v>
      </c>
      <c r="E184" s="299" t="str">
        <f>CONCATENATE("(",ROUND((D184/$H184)*100,1),")")</f>
        <v>(9.3)</v>
      </c>
      <c r="F184" s="302">
        <f>SUM(F182:F183)</f>
        <v>27.953293282585125</v>
      </c>
      <c r="G184" s="299" t="str">
        <f>CONCATENATE("(",ROUND((F184/$H184)*100,1),")")</f>
        <v>(38)</v>
      </c>
      <c r="H184" s="302">
        <f>SUM(H182:H183)</f>
        <v>73.637999999999948</v>
      </c>
      <c r="I184" s="299" t="str">
        <f>CONCATENATE("(",ROUND((H184/$H184)*100,1),")")</f>
        <v>(100)</v>
      </c>
      <c r="K184" s="302">
        <f t="shared" si="147"/>
        <v>3.7567701846071131</v>
      </c>
      <c r="L184" s="302">
        <f t="shared" si="148"/>
        <v>1.0817515395407344</v>
      </c>
      <c r="M184" s="302">
        <f t="shared" si="149"/>
        <v>4.2054782758522116</v>
      </c>
      <c r="N184" s="302">
        <f t="shared" si="150"/>
        <v>9.0440000000000591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35.875465574905029</v>
      </c>
      <c r="C187" s="299" t="str">
        <f>CONCATENATE("(",ROUND((B187/$H189)*100,1),")")</f>
        <v>(43.4)</v>
      </c>
      <c r="D187" s="302">
        <f>'Ind T6'!W72</f>
        <v>3.0897938748746894</v>
      </c>
      <c r="E187" s="299" t="str">
        <f>CONCATENATE("(",ROUND((D187/$H189)*100,1),")")</f>
        <v>(3.7)</v>
      </c>
      <c r="F187" s="302">
        <f>'Ind T6'!X72</f>
        <v>30.702032453084556</v>
      </c>
      <c r="G187" s="299" t="str">
        <f>CONCATENATE("(",ROUND((F187/$H189)*100,1),")")</f>
        <v>(37.1)</v>
      </c>
      <c r="H187" s="302">
        <f>SUM(B187,D187,F187)</f>
        <v>69.667291902864264</v>
      </c>
      <c r="I187" s="299" t="str">
        <f>CONCATENATE("(",ROUND((H187/$H189)*100,1),")")</f>
        <v>(84.3)</v>
      </c>
      <c r="K187" s="302">
        <f>B187-B177</f>
        <v>5.6838417842748186</v>
      </c>
      <c r="L187" s="302">
        <f>D187-D177</f>
        <v>0.73354572370190807</v>
      </c>
      <c r="M187" s="302">
        <f>F187-F177</f>
        <v>6.7699242658666847</v>
      </c>
      <c r="N187" s="302">
        <f>SUM(K187:M187)</f>
        <v>13.187311773843412</v>
      </c>
    </row>
    <row r="188" spans="1:14" x14ac:dyDescent="0.2">
      <c r="A188" s="282" t="s">
        <v>365</v>
      </c>
      <c r="B188" s="302">
        <f>'Ind T6'!V71</f>
        <v>6.7042649898118025</v>
      </c>
      <c r="C188" s="299" t="str">
        <f>CONCATENATE("(",ROUND((B188/$H189)*100,1),")")</f>
        <v>(8.1)</v>
      </c>
      <c r="D188" s="302">
        <f>'Ind T6'!W71</f>
        <v>4.8537040019711437</v>
      </c>
      <c r="E188" s="299" t="str">
        <f>CONCATENATE("(",ROUND((D188/$H189)*100,1),")")</f>
        <v>(5.9)</v>
      </c>
      <c r="F188" s="302">
        <f>'Ind T6'!X71</f>
        <v>1.4567391053527778</v>
      </c>
      <c r="G188" s="299" t="str">
        <f>CONCATENATE("(",ROUND((F188/$H189)*100,1),")")</f>
        <v>(1.8)</v>
      </c>
      <c r="H188" s="302">
        <f t="shared" ref="H188" si="151">SUM(B188,D188,F188)</f>
        <v>13.014708097135724</v>
      </c>
      <c r="I188" s="299" t="str">
        <f>CONCATENATE("(",ROUND((H188/$H189)*100,1),")")</f>
        <v>(15.7)</v>
      </c>
      <c r="K188" s="302">
        <f t="shared" ref="K188:K189" si="152">B188-B178</f>
        <v>1.4051448203594648</v>
      </c>
      <c r="L188" s="302">
        <f t="shared" ref="L188:L189" si="153">D188-D178</f>
        <v>1.0845359381610202</v>
      </c>
      <c r="M188" s="302">
        <f t="shared" ref="M188:M189" si="154">F188-F178</f>
        <v>0.34200746763624945</v>
      </c>
      <c r="N188" s="302">
        <f t="shared" ref="N188:N189" si="155">SUM(K188:M188)</f>
        <v>2.8316882261567344</v>
      </c>
    </row>
    <row r="189" spans="1:14" x14ac:dyDescent="0.2">
      <c r="A189" s="282" t="s">
        <v>363</v>
      </c>
      <c r="B189" s="302">
        <f>SUM(B187:B188)</f>
        <v>42.579730564716833</v>
      </c>
      <c r="C189" s="299" t="str">
        <f>CONCATENATE("(",ROUND((B189/$H189)*100,1),")")</f>
        <v>(51.5)</v>
      </c>
      <c r="D189" s="302">
        <f>SUM(D187:D188)</f>
        <v>7.9434978768458331</v>
      </c>
      <c r="E189" s="299" t="str">
        <f>CONCATENATE("(",ROUND((D189/$H189)*100,1),")")</f>
        <v>(9.6)</v>
      </c>
      <c r="F189" s="302">
        <f>SUM(F187:F188)</f>
        <v>32.158771558437337</v>
      </c>
      <c r="G189" s="299" t="str">
        <f>CONCATENATE("(",ROUND((F189/$H189)*100,1),")")</f>
        <v>(38.9)</v>
      </c>
      <c r="H189" s="302">
        <f>SUM(H187:H188)</f>
        <v>82.681999999999988</v>
      </c>
      <c r="I189" s="299" t="str">
        <f>CONCATENATE("(",ROUND((H189/$H189)*100,1),")")</f>
        <v>(100)</v>
      </c>
      <c r="K189" s="302">
        <f t="shared" si="152"/>
        <v>7.088986604634286</v>
      </c>
      <c r="L189" s="302">
        <f t="shared" si="153"/>
        <v>1.8180816618629283</v>
      </c>
      <c r="M189" s="302">
        <f t="shared" si="154"/>
        <v>7.1119317335029386</v>
      </c>
      <c r="N189" s="302">
        <f t="shared" si="155"/>
        <v>16.019000000000155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42.254270362982481</v>
      </c>
      <c r="C198" s="299" t="str">
        <f>CONCATENATE("(",ROUND((B198/$H200)*100,1),")")</f>
        <v>(37.7)</v>
      </c>
      <c r="D198" s="302">
        <f>'Ind T6'!M81</f>
        <v>13.678452790106313</v>
      </c>
      <c r="E198" s="299" t="str">
        <f>CONCATENATE("(",ROUND((D198/$H200)*100,1),")")</f>
        <v>(12.2)</v>
      </c>
      <c r="F198" s="302">
        <f>'Ind T6'!N81</f>
        <v>3.9485246099742053</v>
      </c>
      <c r="G198" s="299" t="str">
        <f>CONCATENATE("(",ROUND((F198/$H200)*100,1),")")</f>
        <v>(3.5)</v>
      </c>
      <c r="H198" s="302">
        <f>SUM(B198,D198,F198)</f>
        <v>59.881247763063001</v>
      </c>
      <c r="I198" s="299" t="str">
        <f>CONCATENATE("(",ROUND((H198/$H200)*100,1),")")</f>
        <v>(53.4)</v>
      </c>
      <c r="K198" s="302">
        <f>B203-B198</f>
        <v>1.1573781616794179</v>
      </c>
      <c r="L198" s="302">
        <f>D203-D198</f>
        <v>8.5384447727085089E-2</v>
      </c>
      <c r="M198" s="302">
        <f>F203-F198</f>
        <v>0.10559759104846478</v>
      </c>
      <c r="N198" s="302">
        <f>SUM(K198:M198)</f>
        <v>1.3483602004549677</v>
      </c>
    </row>
    <row r="199" spans="1:14" x14ac:dyDescent="0.2">
      <c r="A199" s="282" t="s">
        <v>365</v>
      </c>
      <c r="B199" s="302">
        <f>'Ind T6'!L80</f>
        <v>20.962484719874432</v>
      </c>
      <c r="C199" s="299" t="str">
        <f>CONCATENATE("(",ROUND((B199/$H200)*100,1),")")</f>
        <v>(18.7)</v>
      </c>
      <c r="D199" s="302">
        <f>'Ind T6'!M80</f>
        <v>28.116885574218596</v>
      </c>
      <c r="E199" s="299" t="str">
        <f>CONCATENATE("(",ROUND((D199/$H200)*100,1),")")</f>
        <v>(25.1)</v>
      </c>
      <c r="F199" s="302">
        <f>'Ind T6'!N80</f>
        <v>3.078381942844111</v>
      </c>
      <c r="G199" s="299" t="str">
        <f>CONCATENATE("(",ROUND((F199/$H200)*100,1),")")</f>
        <v>(2.7)</v>
      </c>
      <c r="H199" s="302">
        <f t="shared" ref="H199" si="156">SUM(B199,D199,F199)</f>
        <v>52.157752236937135</v>
      </c>
      <c r="I199" s="299" t="str">
        <f>CONCATENATE("(",ROUND((H199/$H200)*100,1),")")</f>
        <v>(46.6)</v>
      </c>
      <c r="K199" s="302">
        <f t="shared" ref="K199:K200" si="157">B204-B199</f>
        <v>1.0069356406208243</v>
      </c>
      <c r="L199" s="302">
        <f t="shared" ref="L199:L200" si="158">D204-D199</f>
        <v>-0.96932946096645267</v>
      </c>
      <c r="M199" s="302">
        <f t="shared" ref="M199:M200" si="159">F204-F199</f>
        <v>0.10703361989029636</v>
      </c>
      <c r="N199" s="302">
        <f t="shared" ref="N199:N200" si="160">SUM(K199:M199)</f>
        <v>0.14463979954466799</v>
      </c>
    </row>
    <row r="200" spans="1:14" x14ac:dyDescent="0.2">
      <c r="A200" s="282" t="s">
        <v>363</v>
      </c>
      <c r="B200" s="302">
        <f>SUM(B198:B199)</f>
        <v>63.216755082856913</v>
      </c>
      <c r="C200" s="299" t="str">
        <f>CONCATENATE("(",ROUND((B200/$H200)*100,1),")")</f>
        <v>(56.4)</v>
      </c>
      <c r="D200" s="302">
        <f>SUM(D198:D199)</f>
        <v>41.795338364324905</v>
      </c>
      <c r="E200" s="299" t="str">
        <f>CONCATENATE("(",ROUND((D200/$H200)*100,1),")")</f>
        <v>(37.3)</v>
      </c>
      <c r="F200" s="302">
        <f>SUM(F198:F199)</f>
        <v>7.0269065528183159</v>
      </c>
      <c r="G200" s="299" t="str">
        <f>CONCATENATE("(",ROUND((F200/$H200)*100,1),")")</f>
        <v>(6.3)</v>
      </c>
      <c r="H200" s="302">
        <f>SUM(H198:H199)</f>
        <v>112.03900000000013</v>
      </c>
      <c r="I200" s="299" t="str">
        <f>CONCATENATE("(",ROUND((H200/$H200)*100,1),")")</f>
        <v>(100)</v>
      </c>
      <c r="K200" s="302">
        <f t="shared" si="157"/>
        <v>2.1643138023002493</v>
      </c>
      <c r="L200" s="302">
        <f t="shared" si="158"/>
        <v>-0.88394501323936225</v>
      </c>
      <c r="M200" s="302">
        <f t="shared" si="159"/>
        <v>0.21263121093876158</v>
      </c>
      <c r="N200" s="302">
        <f t="shared" si="160"/>
        <v>1.4929999999996486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43.411648524661899</v>
      </c>
      <c r="C203" s="299" t="str">
        <f>CONCATENATE("(",ROUND((B203/$H205)*100,1),")")</f>
        <v>(38.2)</v>
      </c>
      <c r="D203" s="302">
        <f>'Ind T6'!R81</f>
        <v>13.763837237833398</v>
      </c>
      <c r="E203" s="299" t="str">
        <f>CONCATENATE("(",ROUND((D203/$H205)*100,1),")")</f>
        <v>(12.1)</v>
      </c>
      <c r="F203" s="302">
        <f>'Ind T6'!S81</f>
        <v>4.0541222010226701</v>
      </c>
      <c r="G203" s="299" t="str">
        <f>CONCATENATE("(",ROUND((F203/$H205)*100,1),")")</f>
        <v>(3.6)</v>
      </c>
      <c r="H203" s="302">
        <f>SUM(B203,D203,F203)</f>
        <v>61.229607963517971</v>
      </c>
      <c r="I203" s="299" t="str">
        <f>CONCATENATE("(",ROUND((H203/$H205)*100,1),")")</f>
        <v>(53.9)</v>
      </c>
      <c r="K203" s="302">
        <f>B208-B203</f>
        <v>1.2139809436354199</v>
      </c>
      <c r="L203" s="302">
        <f>D208-D203</f>
        <v>9.8798161524017658E-2</v>
      </c>
      <c r="M203" s="302">
        <f>F208-F203</f>
        <v>0.12696471771195217</v>
      </c>
      <c r="N203" s="302">
        <f>SUM(K203:M203)</f>
        <v>1.4397438228713897</v>
      </c>
    </row>
    <row r="204" spans="1:14" x14ac:dyDescent="0.2">
      <c r="A204" s="282" t="s">
        <v>365</v>
      </c>
      <c r="B204" s="302">
        <f>'Ind T6'!Q80</f>
        <v>21.969420360495256</v>
      </c>
      <c r="C204" s="299" t="str">
        <f>CONCATENATE("(",ROUND((B204/$H205)*100,1),")")</f>
        <v>(19.4)</v>
      </c>
      <c r="D204" s="302">
        <f>'Ind T6'!R80</f>
        <v>27.147556113252143</v>
      </c>
      <c r="E204" s="299" t="str">
        <f>CONCATENATE("(",ROUND((D204/$H205)*100,1),")")</f>
        <v>(23.9)</v>
      </c>
      <c r="F204" s="302">
        <f>'Ind T6'!S80</f>
        <v>3.1854155627344074</v>
      </c>
      <c r="G204" s="299" t="str">
        <f>CONCATENATE("(",ROUND((F204/$H205)*100,1),")")</f>
        <v>(2.8)</v>
      </c>
      <c r="H204" s="302">
        <f t="shared" ref="H204" si="161">SUM(B204,D204,F204)</f>
        <v>52.302392036481805</v>
      </c>
      <c r="I204" s="299" t="str">
        <f>CONCATENATE("(",ROUND((H204/$H205)*100,1),")")</f>
        <v>(46.1)</v>
      </c>
      <c r="K204" s="302">
        <f t="shared" ref="K204:K205" si="162">B209-B204</f>
        <v>1.7425166258447895</v>
      </c>
      <c r="L204" s="302">
        <f t="shared" ref="L204:L205" si="163">D209-D204</f>
        <v>-1.9805791720249317</v>
      </c>
      <c r="M204" s="302">
        <f t="shared" ref="M204:M205" si="164">F209-F204</f>
        <v>0.20031872330900802</v>
      </c>
      <c r="N204" s="302">
        <f t="shared" ref="N204:N205" si="165">SUM(K204:M204)</f>
        <v>-3.7743822871134203E-2</v>
      </c>
    </row>
    <row r="205" spans="1:14" x14ac:dyDescent="0.2">
      <c r="A205" s="282" t="s">
        <v>363</v>
      </c>
      <c r="B205" s="302">
        <f>SUM(B203:B204)</f>
        <v>65.381068885157163</v>
      </c>
      <c r="C205" s="299" t="str">
        <f>CONCATENATE("(",ROUND((B205/$H205)*100,1),")")</f>
        <v>(57.6)</v>
      </c>
      <c r="D205" s="302">
        <f>SUM(D203:D204)</f>
        <v>40.911393351085543</v>
      </c>
      <c r="E205" s="299" t="str">
        <f>CONCATENATE("(",ROUND((D205/$H205)*100,1),")")</f>
        <v>(36)</v>
      </c>
      <c r="F205" s="302">
        <f>SUM(F203:F204)</f>
        <v>7.2395377637570775</v>
      </c>
      <c r="G205" s="299" t="str">
        <f>CONCATENATE("(",ROUND((F205/$H205)*100,1),")")</f>
        <v>(6.4)</v>
      </c>
      <c r="H205" s="302">
        <f>SUM(H203:H204)</f>
        <v>113.53199999999978</v>
      </c>
      <c r="I205" s="299" t="str">
        <f>CONCATENATE("(",ROUND((H205/$H205)*100,1),")")</f>
        <v>(100)</v>
      </c>
      <c r="K205" s="302">
        <f t="shared" si="162"/>
        <v>2.9564975694802058</v>
      </c>
      <c r="L205" s="302">
        <f t="shared" si="163"/>
        <v>-1.8817810105009158</v>
      </c>
      <c r="M205" s="302">
        <f t="shared" si="164"/>
        <v>0.32728344102095974</v>
      </c>
      <c r="N205" s="302">
        <f t="shared" si="165"/>
        <v>1.4020000000002497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44.625629468297319</v>
      </c>
      <c r="C208" s="299" t="str">
        <f>CONCATENATE("(",ROUND((B208/$H210)*100,1),")")</f>
        <v>(38.8)</v>
      </c>
      <c r="D208" s="302">
        <f>'Ind T6'!W81</f>
        <v>13.862635399357416</v>
      </c>
      <c r="E208" s="299" t="str">
        <f>CONCATENATE("(",ROUND((D208/$H210)*100,1),")")</f>
        <v>(12.1)</v>
      </c>
      <c r="F208" s="302">
        <f>'Ind T6'!X81</f>
        <v>4.1810869187346222</v>
      </c>
      <c r="G208" s="299" t="str">
        <f>CONCATENATE("(",ROUND((F208/$H210)*100,1),")")</f>
        <v>(3.6)</v>
      </c>
      <c r="H208" s="302">
        <f>SUM(B208,D208,F208)</f>
        <v>62.669351786389356</v>
      </c>
      <c r="I208" s="299" t="str">
        <f>CONCATENATE("(",ROUND((H208/$H210)*100,1),")")</f>
        <v>(54.5)</v>
      </c>
      <c r="K208" s="302">
        <f>B208-B198</f>
        <v>2.3713591053148377</v>
      </c>
      <c r="L208" s="302">
        <f>D208-D198</f>
        <v>0.18418260925110275</v>
      </c>
      <c r="M208" s="302">
        <f>F208-F198</f>
        <v>0.23256230876041695</v>
      </c>
      <c r="N208" s="302">
        <f>SUM(K208:M208)</f>
        <v>2.7881040233263574</v>
      </c>
    </row>
    <row r="209" spans="1:14" x14ac:dyDescent="0.2">
      <c r="A209" s="282" t="s">
        <v>365</v>
      </c>
      <c r="B209" s="302">
        <f>'Ind T6'!V80</f>
        <v>23.711936986340046</v>
      </c>
      <c r="C209" s="299" t="str">
        <f>CONCATENATE("(",ROUND((B209/$H210)*100,1),")")</f>
        <v>(20.6)</v>
      </c>
      <c r="D209" s="302">
        <f>'Ind T6'!W80</f>
        <v>25.166976941227212</v>
      </c>
      <c r="E209" s="299" t="str">
        <f>CONCATENATE("(",ROUND((D209/$H210)*100,1),")")</f>
        <v>(21.9)</v>
      </c>
      <c r="F209" s="302">
        <f>'Ind T6'!X80</f>
        <v>3.3857342860434154</v>
      </c>
      <c r="G209" s="299" t="str">
        <f>CONCATENATE("(",ROUND((F209/$H210)*100,1),")")</f>
        <v>(2.9)</v>
      </c>
      <c r="H209" s="302">
        <f t="shared" ref="H209" si="166">SUM(B209,D209,F209)</f>
        <v>52.26464821361067</v>
      </c>
      <c r="I209" s="299" t="str">
        <f>CONCATENATE("(",ROUND((H209/$H210)*100,1),")")</f>
        <v>(45.5)</v>
      </c>
      <c r="K209" s="302">
        <f t="shared" ref="K209:K210" si="167">B209-B199</f>
        <v>2.7494522664656138</v>
      </c>
      <c r="L209" s="302">
        <f t="shared" ref="L209:L210" si="168">D209-D199</f>
        <v>-2.9499086329913844</v>
      </c>
      <c r="M209" s="302">
        <f t="shared" ref="M209:M210" si="169">F209-F199</f>
        <v>0.30735234319930438</v>
      </c>
      <c r="N209" s="302">
        <f t="shared" ref="N209:N210" si="170">SUM(K209:M209)</f>
        <v>0.10689597667353379</v>
      </c>
    </row>
    <row r="210" spans="1:14" x14ac:dyDescent="0.2">
      <c r="A210" s="282" t="s">
        <v>363</v>
      </c>
      <c r="B210" s="302">
        <f>SUM(B208:B209)</f>
        <v>68.337566454637368</v>
      </c>
      <c r="C210" s="299" t="str">
        <f>CONCATENATE("(",ROUND((B210/$H210)*100,1),")")</f>
        <v>(59.5)</v>
      </c>
      <c r="D210" s="302">
        <f>SUM(D208:D209)</f>
        <v>39.029612340584627</v>
      </c>
      <c r="E210" s="299" t="str">
        <f>CONCATENATE("(",ROUND((D210/$H210)*100,1),")")</f>
        <v>(34)</v>
      </c>
      <c r="F210" s="302">
        <f>SUM(F208:F209)</f>
        <v>7.5668212047780372</v>
      </c>
      <c r="G210" s="299" t="str">
        <f>CONCATENATE("(",ROUND((F210/$H210)*100,1),")")</f>
        <v>(6.6)</v>
      </c>
      <c r="H210" s="302">
        <f>SUM(H208:H209)</f>
        <v>114.93400000000003</v>
      </c>
      <c r="I210" s="299" t="str">
        <f>CONCATENATE("(",ROUND((H210/$H210)*100,1),")")</f>
        <v>(100)</v>
      </c>
      <c r="K210" s="302">
        <f t="shared" si="167"/>
        <v>5.1208113717804551</v>
      </c>
      <c r="L210" s="302">
        <f t="shared" si="168"/>
        <v>-2.7657260237402781</v>
      </c>
      <c r="M210" s="302">
        <f t="shared" si="169"/>
        <v>0.53991465195972133</v>
      </c>
      <c r="N210" s="302">
        <f t="shared" si="170"/>
        <v>2.8949999999998983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15.359276504503654</v>
      </c>
      <c r="C219" s="299" t="str">
        <f>CONCATENATE("(",ROUND((B219/$H221)*100,1),")")</f>
        <v>(52.4)</v>
      </c>
      <c r="D219" s="302">
        <f>'Ind T6'!M90</f>
        <v>2.155384329892541</v>
      </c>
      <c r="E219" s="299" t="str">
        <f>CONCATENATE("(",ROUND((D219/$H221)*100,1),")")</f>
        <v>(7.4)</v>
      </c>
      <c r="F219" s="302">
        <f>'Ind T6'!N90</f>
        <v>4.9314614273461217</v>
      </c>
      <c r="G219" s="299" t="str">
        <f>CONCATENATE("(",ROUND((F219/$H221)*100,1),")")</f>
        <v>(16.8)</v>
      </c>
      <c r="H219" s="302">
        <f>SUM(B219,D219,F219)</f>
        <v>22.446122261742318</v>
      </c>
      <c r="I219" s="299" t="str">
        <f>CONCATENATE("(",ROUND((H219/$H221)*100,1),")")</f>
        <v>(76.6)</v>
      </c>
      <c r="K219" s="302">
        <f>B224-B219</f>
        <v>0.87475883123258313</v>
      </c>
      <c r="L219" s="302">
        <f>D224-D219</f>
        <v>0.14354128909754227</v>
      </c>
      <c r="M219" s="302">
        <f>F224-F219</f>
        <v>0.45520932190341412</v>
      </c>
      <c r="N219" s="302">
        <f>SUM(K219:M219)</f>
        <v>1.4735094422335395</v>
      </c>
    </row>
    <row r="220" spans="1:14" x14ac:dyDescent="0.2">
      <c r="A220" s="282" t="s">
        <v>365</v>
      </c>
      <c r="B220" s="302">
        <f>'Ind T6'!L89</f>
        <v>4.0033359119884127</v>
      </c>
      <c r="C220" s="299" t="str">
        <f>CONCATENATE("(",ROUND((B220/$H221)*100,1),")")</f>
        <v>(13.7)</v>
      </c>
      <c r="D220" s="302">
        <f>'Ind T6'!M89</f>
        <v>2.0586162966892685</v>
      </c>
      <c r="E220" s="299" t="str">
        <f>CONCATENATE("(",ROUND((D220/$H221)*100,1),")")</f>
        <v>(7)</v>
      </c>
      <c r="F220" s="302">
        <f>'Ind T6'!N89</f>
        <v>0.79992552957997198</v>
      </c>
      <c r="G220" s="299" t="str">
        <f>CONCATENATE("(",ROUND((F220/$H221)*100,1),")")</f>
        <v>(2.7)</v>
      </c>
      <c r="H220" s="302">
        <f t="shared" ref="H220" si="171">SUM(B220,D220,F220)</f>
        <v>6.861877738257653</v>
      </c>
      <c r="I220" s="299" t="str">
        <f>CONCATENATE("(",ROUND((H220/$H221)*100,1),")")</f>
        <v>(23.4)</v>
      </c>
      <c r="K220" s="302">
        <f t="shared" ref="K220:K221" si="172">B225-B220</f>
        <v>0.40980842250775851</v>
      </c>
      <c r="L220" s="302">
        <f t="shared" ref="L220:L221" si="173">D225-D220</f>
        <v>0.25399131509383377</v>
      </c>
      <c r="M220" s="302">
        <f t="shared" ref="M220:M221" si="174">F225-F220</f>
        <v>5.1690820164872253E-2</v>
      </c>
      <c r="N220" s="302">
        <f t="shared" ref="N220:N221" si="175">SUM(K220:M220)</f>
        <v>0.71549055776646453</v>
      </c>
    </row>
    <row r="221" spans="1:14" x14ac:dyDescent="0.2">
      <c r="A221" s="282" t="s">
        <v>363</v>
      </c>
      <c r="B221" s="302">
        <f>SUM(B219:B220)</f>
        <v>19.362612416492066</v>
      </c>
      <c r="C221" s="299" t="str">
        <f>CONCATENATE("(",ROUND((B221/$H221)*100,1),")")</f>
        <v>(66.1)</v>
      </c>
      <c r="D221" s="302">
        <f>SUM(D219:D220)</f>
        <v>4.2140006265818091</v>
      </c>
      <c r="E221" s="299" t="str">
        <f>CONCATENATE("(",ROUND((D221/$H221)*100,1),")")</f>
        <v>(14.4)</v>
      </c>
      <c r="F221" s="302">
        <f>SUM(F219:F220)</f>
        <v>5.7313869569260936</v>
      </c>
      <c r="G221" s="299" t="str">
        <f>CONCATENATE("(",ROUND((F221/$H221)*100,1),")")</f>
        <v>(19.6)</v>
      </c>
      <c r="H221" s="302">
        <f>SUM(H219:H220)</f>
        <v>29.307999999999971</v>
      </c>
      <c r="I221" s="299" t="str">
        <f>CONCATENATE("(",ROUND((H221/$H221)*100,1),")")</f>
        <v>(100)</v>
      </c>
      <c r="K221" s="302">
        <f t="shared" si="172"/>
        <v>1.2845672537403416</v>
      </c>
      <c r="L221" s="302">
        <f t="shared" si="173"/>
        <v>0.39753260419137604</v>
      </c>
      <c r="M221" s="302">
        <f t="shared" si="174"/>
        <v>0.50690014206828682</v>
      </c>
      <c r="N221" s="302">
        <f t="shared" si="175"/>
        <v>2.1890000000000045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16.234035335736237</v>
      </c>
      <c r="C224" s="299" t="str">
        <f>CONCATENATE("(",ROUND((B224/$H226)*100,1),")")</f>
        <v>(51.5)</v>
      </c>
      <c r="D224" s="302">
        <f>'Ind T6'!R90</f>
        <v>2.2989256189900833</v>
      </c>
      <c r="E224" s="299" t="str">
        <f>CONCATENATE("(",ROUND((D224/$H226)*100,1),")")</f>
        <v>(7.3)</v>
      </c>
      <c r="F224" s="302">
        <f>'Ind T6'!S90</f>
        <v>5.3866707492495358</v>
      </c>
      <c r="G224" s="299" t="str">
        <f>CONCATENATE("(",ROUND((F224/$H226)*100,1),")")</f>
        <v>(17.1)</v>
      </c>
      <c r="H224" s="302">
        <f>SUM(B224,D224,F224)</f>
        <v>23.919631703975856</v>
      </c>
      <c r="I224" s="299" t="str">
        <f>CONCATENATE("(",ROUND((H224/$H226)*100,1),")")</f>
        <v>(75.9)</v>
      </c>
      <c r="K224" s="302">
        <f>B229-B224</f>
        <v>-0.12381998999192234</v>
      </c>
      <c r="L224" s="302">
        <f>D229-D224</f>
        <v>0.10857766895921683</v>
      </c>
      <c r="M224" s="302">
        <f>F229-F224</f>
        <v>0.35034717230294543</v>
      </c>
      <c r="N224" s="302">
        <f>SUM(K224:M224)</f>
        <v>0.33510485127023992</v>
      </c>
    </row>
    <row r="225" spans="1:14" x14ac:dyDescent="0.2">
      <c r="A225" s="282" t="s">
        <v>365</v>
      </c>
      <c r="B225" s="302">
        <f>'Ind T6'!Q89</f>
        <v>4.4131443344961712</v>
      </c>
      <c r="C225" s="299" t="str">
        <f>CONCATENATE("(",ROUND((B225/$H226)*100,1),")")</f>
        <v>(14)</v>
      </c>
      <c r="D225" s="302">
        <f>'Ind T6'!R89</f>
        <v>2.3126076117831023</v>
      </c>
      <c r="E225" s="299" t="str">
        <f>CONCATENATE("(",ROUND((D225/$H226)*100,1),")")</f>
        <v>(7.3)</v>
      </c>
      <c r="F225" s="302">
        <f>'Ind T6'!S89</f>
        <v>0.85161634974484424</v>
      </c>
      <c r="G225" s="299" t="str">
        <f>CONCATENATE("(",ROUND((F225/$H226)*100,1),")")</f>
        <v>(2.7)</v>
      </c>
      <c r="H225" s="302">
        <f t="shared" ref="H225" si="176">SUM(B225,D225,F225)</f>
        <v>7.577368296024118</v>
      </c>
      <c r="I225" s="299" t="str">
        <f>CONCATENATE("(",ROUND((H225/$H226)*100,1),")")</f>
        <v>(24.1)</v>
      </c>
      <c r="K225" s="302">
        <f t="shared" ref="K225:K226" si="177">B230-B225</f>
        <v>0.24793070290247243</v>
      </c>
      <c r="L225" s="302">
        <f t="shared" ref="L225:L226" si="178">D230-D225</f>
        <v>0.22217847449478123</v>
      </c>
      <c r="M225" s="302">
        <f t="shared" ref="M225:M226" si="179">F230-F225</f>
        <v>1.0785971332544442E-2</v>
      </c>
      <c r="N225" s="302">
        <f t="shared" ref="N225:N226" si="180">SUM(K225:M225)</f>
        <v>0.48089514872979811</v>
      </c>
    </row>
    <row r="226" spans="1:14" x14ac:dyDescent="0.2">
      <c r="A226" s="282" t="s">
        <v>363</v>
      </c>
      <c r="B226" s="302">
        <f>SUM(B224:B225)</f>
        <v>20.647179670232408</v>
      </c>
      <c r="C226" s="299" t="str">
        <f>CONCATENATE("(",ROUND((B226/$H226)*100,1),")")</f>
        <v>(65.6)</v>
      </c>
      <c r="D226" s="302">
        <f>SUM(D224:D225)</f>
        <v>4.6115332307731851</v>
      </c>
      <c r="E226" s="299" t="str">
        <f>CONCATENATE("(",ROUND((D226/$H226)*100,1),")")</f>
        <v>(14.6)</v>
      </c>
      <c r="F226" s="302">
        <f>SUM(F224:F225)</f>
        <v>6.2382870989943804</v>
      </c>
      <c r="G226" s="299" t="str">
        <f>CONCATENATE("(",ROUND((F226/$H226)*100,1),")")</f>
        <v>(19.8)</v>
      </c>
      <c r="H226" s="302">
        <f>SUM(H224:H225)</f>
        <v>31.496999999999975</v>
      </c>
      <c r="I226" s="299" t="str">
        <f>CONCATENATE("(",ROUND((H226/$H226)*100,1),")")</f>
        <v>(100)</v>
      </c>
      <c r="K226" s="302">
        <f t="shared" si="177"/>
        <v>0.12411071291055009</v>
      </c>
      <c r="L226" s="302">
        <f t="shared" si="178"/>
        <v>0.33075614345399806</v>
      </c>
      <c r="M226" s="302">
        <f t="shared" si="179"/>
        <v>0.36113314363548987</v>
      </c>
      <c r="N226" s="302">
        <f t="shared" si="180"/>
        <v>0.81600000000003803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16.110215345744315</v>
      </c>
      <c r="C229" s="299" t="str">
        <f>CONCATENATE("(",ROUND((B229/$H231)*100,1),")")</f>
        <v>(49.9)</v>
      </c>
      <c r="D229" s="302">
        <f>'Ind T6'!W90</f>
        <v>2.4075032879493001</v>
      </c>
      <c r="E229" s="299" t="str">
        <f>CONCATENATE("(",ROUND((D229/$H231)*100,1),")")</f>
        <v>(7.5)</v>
      </c>
      <c r="F229" s="302">
        <f>'Ind T6'!X90</f>
        <v>5.7370179215524812</v>
      </c>
      <c r="G229" s="299" t="str">
        <f>CONCATENATE("(",ROUND((F229/$H231)*100,1),")")</f>
        <v>(17.8)</v>
      </c>
      <c r="H229" s="302">
        <f>SUM(B229,D229,F229)</f>
        <v>24.254736555246097</v>
      </c>
      <c r="I229" s="299" t="str">
        <f>CONCATENATE("(",ROUND((H229/$H231)*100,1),")")</f>
        <v>(75.1)</v>
      </c>
      <c r="K229" s="302">
        <f>B229-B219</f>
        <v>0.75093884124066079</v>
      </c>
      <c r="L229" s="302">
        <f>D229-D219</f>
        <v>0.2521189580567591</v>
      </c>
      <c r="M229" s="302">
        <f>F229-F219</f>
        <v>0.80555649420635955</v>
      </c>
      <c r="N229" s="302">
        <f>SUM(K229:M229)</f>
        <v>1.8086142935037794</v>
      </c>
    </row>
    <row r="230" spans="1:14" x14ac:dyDescent="0.2">
      <c r="A230" s="282" t="s">
        <v>365</v>
      </c>
      <c r="B230" s="302">
        <f>'Ind T6'!V89</f>
        <v>4.6610750373986436</v>
      </c>
      <c r="C230" s="299" t="str">
        <f>CONCATENATE("(",ROUND((B230/$H231)*100,1),")")</f>
        <v>(14.4)</v>
      </c>
      <c r="D230" s="302">
        <f>'Ind T6'!W89</f>
        <v>2.5347860862778835</v>
      </c>
      <c r="E230" s="299" t="str">
        <f>CONCATENATE("(",ROUND((D230/$H231)*100,1),")")</f>
        <v>(7.8)</v>
      </c>
      <c r="F230" s="302">
        <f>'Ind T6'!X89</f>
        <v>0.86240232107738868</v>
      </c>
      <c r="G230" s="299" t="str">
        <f>CONCATENATE("(",ROUND((F230/$H231)*100,1),")")</f>
        <v>(2.7)</v>
      </c>
      <c r="H230" s="302">
        <f t="shared" ref="H230" si="181">SUM(B230,D230,F230)</f>
        <v>8.0582634447539156</v>
      </c>
      <c r="I230" s="299" t="str">
        <f>CONCATENATE("(",ROUND((H230/$H231)*100,1),")")</f>
        <v>(24.9)</v>
      </c>
      <c r="K230" s="302">
        <f t="shared" ref="K230:K231" si="182">B230-B220</f>
        <v>0.65773912541023094</v>
      </c>
      <c r="L230" s="302">
        <f t="shared" ref="L230:L231" si="183">D230-D220</f>
        <v>0.476169789588615</v>
      </c>
      <c r="M230" s="302">
        <f t="shared" ref="M230:M231" si="184">F230-F220</f>
        <v>6.2476791497416695E-2</v>
      </c>
      <c r="N230" s="302">
        <f t="shared" ref="N230:N231" si="185">SUM(K230:M230)</f>
        <v>1.1963857064962626</v>
      </c>
    </row>
    <row r="231" spans="1:14" x14ac:dyDescent="0.2">
      <c r="A231" s="282" t="s">
        <v>363</v>
      </c>
      <c r="B231" s="302">
        <f>SUM(B229:B230)</f>
        <v>20.771290383142958</v>
      </c>
      <c r="C231" s="299" t="str">
        <f>CONCATENATE("(",ROUND((B231/$H231)*100,1),")")</f>
        <v>(64.3)</v>
      </c>
      <c r="D231" s="302">
        <f>SUM(D229:D230)</f>
        <v>4.9422893742271832</v>
      </c>
      <c r="E231" s="299" t="str">
        <f>CONCATENATE("(",ROUND((D231/$H231)*100,1),")")</f>
        <v>(15.3)</v>
      </c>
      <c r="F231" s="302">
        <f>SUM(F229:F230)</f>
        <v>6.5994202426298703</v>
      </c>
      <c r="G231" s="299" t="str">
        <f>CONCATENATE("(",ROUND((F231/$H231)*100,1),")")</f>
        <v>(20.4)</v>
      </c>
      <c r="H231" s="302">
        <f>SUM(H229:H230)</f>
        <v>32.313000000000017</v>
      </c>
      <c r="I231" s="299" t="str">
        <f>CONCATENATE("(",ROUND((H231/$H231)*100,1),")")</f>
        <v>(100)</v>
      </c>
      <c r="K231" s="302">
        <f t="shared" si="182"/>
        <v>1.4086779666508917</v>
      </c>
      <c r="L231" s="302">
        <f t="shared" si="183"/>
        <v>0.7282887476453741</v>
      </c>
      <c r="M231" s="302">
        <f t="shared" si="184"/>
        <v>0.86803328570377669</v>
      </c>
      <c r="N231" s="302">
        <f t="shared" si="185"/>
        <v>3.0050000000000425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7.1874300029034766</v>
      </c>
      <c r="C240" s="299" t="str">
        <f>CONCATENATE("(",ROUND((B240/$H242)*100,1),")")</f>
        <v>(17.6)</v>
      </c>
      <c r="D240" s="302">
        <f>'Ind T6'!M99</f>
        <v>8.8944521693244383</v>
      </c>
      <c r="E240" s="299" t="str">
        <f>CONCATENATE("(",ROUND((D240/$H242)*100,1),")")</f>
        <v>(21.8)</v>
      </c>
      <c r="F240" s="302">
        <f>'Ind T6'!N99</f>
        <v>1.4476207534744425</v>
      </c>
      <c r="G240" s="299" t="str">
        <f>CONCATENATE("(",ROUND((F240/$H242)*100,1),")")</f>
        <v>(3.6)</v>
      </c>
      <c r="H240" s="302">
        <f>SUM(B240,D240,F240)</f>
        <v>17.529502925702356</v>
      </c>
      <c r="I240" s="299" t="str">
        <f>CONCATENATE("(",ROUND((H240/$H242)*100,1),")")</f>
        <v>(43)</v>
      </c>
      <c r="K240" s="302">
        <f>B245-B240</f>
        <v>0.1656086951958029</v>
      </c>
      <c r="L240" s="302">
        <f>D245-D240</f>
        <v>5.906881624517446E-2</v>
      </c>
      <c r="M240" s="302">
        <f>F245-F240</f>
        <v>6.5054525597493029E-2</v>
      </c>
      <c r="N240" s="302">
        <f>SUM(K240:M240)</f>
        <v>0.28973203703847039</v>
      </c>
    </row>
    <row r="241" spans="1:14" x14ac:dyDescent="0.2">
      <c r="A241" s="282" t="s">
        <v>365</v>
      </c>
      <c r="B241" s="302">
        <f>'Ind T6'!L98</f>
        <v>6.5473720976991094</v>
      </c>
      <c r="C241" s="299" t="str">
        <f>CONCATENATE("(",ROUND((B241/$H242)*100,1),")")</f>
        <v>(16.1)</v>
      </c>
      <c r="D241" s="302">
        <f>'Ind T6'!M98</f>
        <v>15.294025787717407</v>
      </c>
      <c r="E241" s="299" t="str">
        <f>CONCATENATE("(",ROUND((D241/$H242)*100,1),")")</f>
        <v>(37.5)</v>
      </c>
      <c r="F241" s="302">
        <f>'Ind T6'!N98</f>
        <v>1.3880991888811252</v>
      </c>
      <c r="G241" s="299" t="str">
        <f>CONCATENATE("(",ROUND((F241/$H242)*100,1),")")</f>
        <v>(3.4)</v>
      </c>
      <c r="H241" s="302">
        <f t="shared" ref="H241" si="186">SUM(B241,D241,F241)</f>
        <v>23.22949707429764</v>
      </c>
      <c r="I241" s="299" t="str">
        <f>CONCATENATE("(",ROUND((H241/$H242)*100,1),")")</f>
        <v>(57)</v>
      </c>
      <c r="K241" s="302">
        <f t="shared" ref="K241:K242" si="187">B246-B241</f>
        <v>0.13992982850792313</v>
      </c>
      <c r="L241" s="302">
        <f t="shared" ref="L241:L242" si="188">D246-D241</f>
        <v>0.32105370579490078</v>
      </c>
      <c r="M241" s="302">
        <f t="shared" ref="M241:M242" si="189">F246-F241</f>
        <v>7.5284428658712654E-2</v>
      </c>
      <c r="N241" s="302">
        <f t="shared" ref="N241:N242" si="190">SUM(K241:M241)</f>
        <v>0.53626796296153656</v>
      </c>
    </row>
    <row r="242" spans="1:14" x14ac:dyDescent="0.2">
      <c r="A242" s="282" t="s">
        <v>363</v>
      </c>
      <c r="B242" s="302">
        <f>SUM(B240:B241)</f>
        <v>13.734802100602586</v>
      </c>
      <c r="C242" s="299" t="str">
        <f>CONCATENATE("(",ROUND((B242/$H242)*100,1),")")</f>
        <v>(33.7)</v>
      </c>
      <c r="D242" s="302">
        <f>SUM(D240:D241)</f>
        <v>24.188477957041847</v>
      </c>
      <c r="E242" s="299" t="str">
        <f>CONCATENATE("(",ROUND((D242/$H242)*100,1),")")</f>
        <v>(59.3)</v>
      </c>
      <c r="F242" s="302">
        <f>SUM(F240:F241)</f>
        <v>2.8357199423555679</v>
      </c>
      <c r="G242" s="299" t="str">
        <f>CONCATENATE("(",ROUND((F242/$H242)*100,1),")")</f>
        <v>(7)</v>
      </c>
      <c r="H242" s="302">
        <f>SUM(H240:H241)</f>
        <v>40.759</v>
      </c>
      <c r="I242" s="299" t="str">
        <f>CONCATENATE("(",ROUND((H242/$H242)*100,1),")")</f>
        <v>(100)</v>
      </c>
      <c r="K242" s="302">
        <f t="shared" si="187"/>
        <v>0.30553852370372603</v>
      </c>
      <c r="L242" s="302">
        <f t="shared" si="188"/>
        <v>0.38012252204007524</v>
      </c>
      <c r="M242" s="302">
        <f t="shared" si="189"/>
        <v>0.14033895425620546</v>
      </c>
      <c r="N242" s="302">
        <f t="shared" si="190"/>
        <v>0.82600000000000673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7.3530386980992795</v>
      </c>
      <c r="C245" s="299" t="str">
        <f>CONCATENATE("(",ROUND((B245/$H247)*100,1),")")</f>
        <v>(17.7)</v>
      </c>
      <c r="D245" s="302">
        <f>'Ind T6'!R99</f>
        <v>8.9535209855696127</v>
      </c>
      <c r="E245" s="299" t="str">
        <f>CONCATENATE("(",ROUND((D245/$H247)*100,1),")")</f>
        <v>(21.5)</v>
      </c>
      <c r="F245" s="302">
        <f>'Ind T6'!S99</f>
        <v>1.5126752790719356</v>
      </c>
      <c r="G245" s="299" t="str">
        <f>CONCATENATE("(",ROUND((F245/$H247)*100,1),")")</f>
        <v>(3.6)</v>
      </c>
      <c r="H245" s="302">
        <f>SUM(B245,D245,F245)</f>
        <v>17.819234962740829</v>
      </c>
      <c r="I245" s="299" t="str">
        <f>CONCATENATE("(",ROUND((H245/$H247)*100,1),")")</f>
        <v>(42.9)</v>
      </c>
      <c r="K245" s="302">
        <f>B250-B245</f>
        <v>1.1434604321609267</v>
      </c>
      <c r="L245" s="302">
        <f>D250-D245</f>
        <v>1.2203264369826066</v>
      </c>
      <c r="M245" s="302">
        <f>F250-F245</f>
        <v>0.20942660153040227</v>
      </c>
      <c r="N245" s="302">
        <f>SUM(K245:M245)</f>
        <v>2.5732134706739354</v>
      </c>
    </row>
    <row r="246" spans="1:14" x14ac:dyDescent="0.2">
      <c r="A246" s="282" t="s">
        <v>365</v>
      </c>
      <c r="B246" s="302">
        <f>'Ind T6'!Q98</f>
        <v>6.6873019262070326</v>
      </c>
      <c r="C246" s="299" t="str">
        <f>CONCATENATE("(",ROUND((B246/$H247)*100,1),")")</f>
        <v>(16.1)</v>
      </c>
      <c r="D246" s="302">
        <f>'Ind T6'!R98</f>
        <v>15.615079493512308</v>
      </c>
      <c r="E246" s="299" t="str">
        <f>CONCATENATE("(",ROUND((D246/$H247)*100,1),")")</f>
        <v>(37.5)</v>
      </c>
      <c r="F246" s="302">
        <f>'Ind T6'!S98</f>
        <v>1.4633836175398378</v>
      </c>
      <c r="G246" s="299" t="str">
        <f>CONCATENATE("(",ROUND((F246/$H247)*100,1),")")</f>
        <v>(3.5)</v>
      </c>
      <c r="H246" s="302">
        <f t="shared" ref="H246" si="191">SUM(B246,D246,F246)</f>
        <v>23.765765037259175</v>
      </c>
      <c r="I246" s="299" t="str">
        <f>CONCATENATE("(",ROUND((H246/$H247)*100,1),")")</f>
        <v>(57.1)</v>
      </c>
      <c r="K246" s="302">
        <f t="shared" ref="K246:K247" si="192">B251-B246</f>
        <v>0.96596669726733531</v>
      </c>
      <c r="L246" s="302">
        <f t="shared" ref="L246:L247" si="193">D251-D246</f>
        <v>2.068460561253687</v>
      </c>
      <c r="M246" s="302">
        <f t="shared" ref="M246:M247" si="194">F251-F246</f>
        <v>0.19735927080515281</v>
      </c>
      <c r="N246" s="302">
        <f t="shared" ref="N246:N247" si="195">SUM(K246:M246)</f>
        <v>3.2317865293261754</v>
      </c>
    </row>
    <row r="247" spans="1:14" x14ac:dyDescent="0.2">
      <c r="A247" s="282" t="s">
        <v>363</v>
      </c>
      <c r="B247" s="302">
        <f>SUM(B245:B246)</f>
        <v>14.040340624306312</v>
      </c>
      <c r="C247" s="299" t="str">
        <f>CONCATENATE("(",ROUND((B247/$H247)*100,1),")")</f>
        <v>(33.8)</v>
      </c>
      <c r="D247" s="302">
        <f>SUM(D245:D246)</f>
        <v>24.568600479081923</v>
      </c>
      <c r="E247" s="299" t="str">
        <f>CONCATENATE("(",ROUND((D247/$H247)*100,1),")")</f>
        <v>(59.1)</v>
      </c>
      <c r="F247" s="302">
        <f>SUM(F245:F246)</f>
        <v>2.9760588966117734</v>
      </c>
      <c r="G247" s="299" t="str">
        <f>CONCATENATE("(",ROUND((F247/$H247)*100,1),")")</f>
        <v>(7.2)</v>
      </c>
      <c r="H247" s="302">
        <f>SUM(H245:H246)</f>
        <v>41.585000000000008</v>
      </c>
      <c r="I247" s="299" t="str">
        <f>CONCATENATE("(",ROUND((H247/$H247)*100,1),")")</f>
        <v>(100)</v>
      </c>
      <c r="K247" s="302">
        <f t="shared" si="192"/>
        <v>2.1094271294282603</v>
      </c>
      <c r="L247" s="302">
        <f t="shared" si="193"/>
        <v>3.2887869982362901</v>
      </c>
      <c r="M247" s="302">
        <f t="shared" si="194"/>
        <v>0.40678587233555508</v>
      </c>
      <c r="N247" s="302">
        <f t="shared" si="195"/>
        <v>5.8050000000001054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8.4964991302602062</v>
      </c>
      <c r="C250" s="299" t="str">
        <f>CONCATENATE("(",ROUND((B250/$H252)*100,1),")")</f>
        <v>(17.9)</v>
      </c>
      <c r="D250" s="302">
        <f>'Ind T6'!W99</f>
        <v>10.173847422552219</v>
      </c>
      <c r="E250" s="299" t="str">
        <f>CONCATENATE("(",ROUND((D250/$H252)*100,1),")")</f>
        <v>(21.5)</v>
      </c>
      <c r="F250" s="302">
        <f>'Ind T6'!X99</f>
        <v>1.7221018806023378</v>
      </c>
      <c r="G250" s="299" t="str">
        <f>CONCATENATE("(",ROUND((F250/$H252)*100,1),")")</f>
        <v>(3.6)</v>
      </c>
      <c r="H250" s="302">
        <f>SUM(B250,D250,F250)</f>
        <v>20.392448433414764</v>
      </c>
      <c r="I250" s="299" t="str">
        <f>CONCATENATE("(",ROUND((H250/$H252)*100,1),")")</f>
        <v>(43)</v>
      </c>
      <c r="K250" s="302">
        <f>B250-B240</f>
        <v>1.3090691273567296</v>
      </c>
      <c r="L250" s="302">
        <f>D250-D240</f>
        <v>1.279395253227781</v>
      </c>
      <c r="M250" s="302">
        <f>F250-F240</f>
        <v>0.2744811271278953</v>
      </c>
      <c r="N250" s="302">
        <f>SUM(K250:M250)</f>
        <v>2.8629455077124062</v>
      </c>
    </row>
    <row r="251" spans="1:14" x14ac:dyDescent="0.2">
      <c r="A251" s="282" t="s">
        <v>365</v>
      </c>
      <c r="B251" s="302">
        <f>'Ind T6'!V98</f>
        <v>7.6532686234743679</v>
      </c>
      <c r="C251" s="299" t="str">
        <f>CONCATENATE("(",ROUND((B251/$H252)*100,1),")")</f>
        <v>(16.1)</v>
      </c>
      <c r="D251" s="302">
        <f>'Ind T6'!W98</f>
        <v>17.683540054765995</v>
      </c>
      <c r="E251" s="299" t="str">
        <f>CONCATENATE("(",ROUND((D251/$H252)*100,1),")")</f>
        <v>(37.3)</v>
      </c>
      <c r="F251" s="302">
        <f>'Ind T6'!X98</f>
        <v>1.6607428883449906</v>
      </c>
      <c r="G251" s="299" t="str">
        <f>CONCATENATE("(",ROUND((F251/$H252)*100,1),")")</f>
        <v>(3.5)</v>
      </c>
      <c r="H251" s="302">
        <f t="shared" ref="H251" si="196">SUM(B251,D251,F251)</f>
        <v>26.997551566585354</v>
      </c>
      <c r="I251" s="299" t="str">
        <f>CONCATENATE("(",ROUND((H251/$H252)*100,1),")")</f>
        <v>(57)</v>
      </c>
      <c r="K251" s="302">
        <f t="shared" ref="K251:K252" si="197">B251-B241</f>
        <v>1.1058965257752584</v>
      </c>
      <c r="L251" s="302">
        <f t="shared" ref="L251:L252" si="198">D251-D241</f>
        <v>2.3895142670485878</v>
      </c>
      <c r="M251" s="302">
        <f t="shared" ref="M251:M252" si="199">F251-F241</f>
        <v>0.27264369946386546</v>
      </c>
      <c r="N251" s="302">
        <f t="shared" ref="N251:N252" si="200">SUM(K251:M251)</f>
        <v>3.7680544922877117</v>
      </c>
    </row>
    <row r="252" spans="1:14" x14ac:dyDescent="0.2">
      <c r="A252" s="282" t="s">
        <v>363</v>
      </c>
      <c r="B252" s="302">
        <f>SUM(B250:B251)</f>
        <v>16.149767753734572</v>
      </c>
      <c r="C252" s="299" t="str">
        <f>CONCATENATE("(",ROUND((B252/$H252)*100,1),")")</f>
        <v>(34.1)</v>
      </c>
      <c r="D252" s="302">
        <f>SUM(D250:D251)</f>
        <v>27.857387477318213</v>
      </c>
      <c r="E252" s="299" t="str">
        <f>CONCATENATE("(",ROUND((D252/$H252)*100,1),")")</f>
        <v>(58.8)</v>
      </c>
      <c r="F252" s="302">
        <f>SUM(F250:F251)</f>
        <v>3.3828447689473284</v>
      </c>
      <c r="G252" s="299" t="str">
        <f>CONCATENATE("(",ROUND((F252/$H252)*100,1),")")</f>
        <v>(7.1)</v>
      </c>
      <c r="H252" s="302">
        <f>SUM(H250:H251)</f>
        <v>47.390000000000114</v>
      </c>
      <c r="I252" s="299" t="str">
        <f>CONCATENATE("(",ROUND((H252/$H252)*100,1),")")</f>
        <v>(100)</v>
      </c>
      <c r="K252" s="302">
        <f t="shared" si="197"/>
        <v>2.4149656531319863</v>
      </c>
      <c r="L252" s="302">
        <f t="shared" si="198"/>
        <v>3.6689095202763653</v>
      </c>
      <c r="M252" s="302">
        <f t="shared" si="199"/>
        <v>0.54712482659176054</v>
      </c>
      <c r="N252" s="302">
        <f t="shared" si="200"/>
        <v>6.6310000000001121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2.8543129251469597</v>
      </c>
      <c r="C261" s="299" t="str">
        <f>CONCATENATE("(",ROUND((B261/$H263)*100,1),")")</f>
        <v>(30.6)</v>
      </c>
      <c r="D261" s="302">
        <f>'Ind T6'!M108</f>
        <v>0.77643537415019259</v>
      </c>
      <c r="E261" s="299" t="str">
        <f>CONCATENATE("(",ROUND((D261/$H263)*100,1),")")</f>
        <v>(8.3)</v>
      </c>
      <c r="F261" s="302">
        <f>'Ind T6'!N108</f>
        <v>1.5004897959390697</v>
      </c>
      <c r="G261" s="299" t="str">
        <f>CONCATENATE("(",ROUND((F261/$H263)*100,1),")")</f>
        <v>(16.1)</v>
      </c>
      <c r="H261" s="302">
        <f>SUM(B261,D261,F261)</f>
        <v>5.1312380952362222</v>
      </c>
      <c r="I261" s="299" t="str">
        <f>CONCATENATE("(",ROUND((H261/$H263)*100,1),")")</f>
        <v>(55)</v>
      </c>
      <c r="K261" s="302">
        <f>B266-B261</f>
        <v>-0.11768356850307393</v>
      </c>
      <c r="L261" s="302">
        <f>D266-D261</f>
        <v>7.5136399782343988E-3</v>
      </c>
      <c r="M261" s="302">
        <f>F266-F261</f>
        <v>-4.496977995738427E-2</v>
      </c>
      <c r="N261" s="302">
        <f>SUM(K261:M261)</f>
        <v>-0.1551397084822238</v>
      </c>
    </row>
    <row r="262" spans="1:14" x14ac:dyDescent="0.2">
      <c r="A262" s="282" t="s">
        <v>365</v>
      </c>
      <c r="B262" s="302">
        <f>'Ind T6'!L107</f>
        <v>2.4675918367363243</v>
      </c>
      <c r="C262" s="299" t="str">
        <f>CONCATENATE("(",ROUND((B262/$H263)*100,1),")")</f>
        <v>(26.5)</v>
      </c>
      <c r="D262" s="302">
        <f>'Ind T6'!M107</f>
        <v>1.1260408163230049</v>
      </c>
      <c r="E262" s="299" t="str">
        <f>CONCATENATE("(",ROUND((D262/$H263)*100,1),")")</f>
        <v>(12.1)</v>
      </c>
      <c r="F262" s="302">
        <f>'Ind T6'!N107</f>
        <v>0.60312925170444831</v>
      </c>
      <c r="G262" s="299" t="str">
        <f>CONCATENATE("(",ROUND((F262/$H263)*100,1),")")</f>
        <v>(6.5)</v>
      </c>
      <c r="H262" s="302">
        <f t="shared" ref="H262" si="201">SUM(B262,D262,F262)</f>
        <v>4.1967619047637772</v>
      </c>
      <c r="I262" s="299" t="str">
        <f>CONCATENATE("(",ROUND((H262/$H263)*100,1),")")</f>
        <v>(45)</v>
      </c>
      <c r="K262" s="302">
        <f t="shared" ref="K262:K263" si="202">B267-B262</f>
        <v>-9.1471143622297468E-2</v>
      </c>
      <c r="L262" s="302">
        <f t="shared" ref="L262:L263" si="203">D267-D262</f>
        <v>-2.533564472442662E-2</v>
      </c>
      <c r="M262" s="302">
        <f t="shared" ref="M262:M263" si="204">F267-F262</f>
        <v>-2.805350317105626E-2</v>
      </c>
      <c r="N262" s="302">
        <f t="shared" ref="N262:N263" si="205">SUM(K262:M262)</f>
        <v>-0.14486029151778035</v>
      </c>
    </row>
    <row r="263" spans="1:14" x14ac:dyDescent="0.2">
      <c r="A263" s="282" t="s">
        <v>363</v>
      </c>
      <c r="B263" s="302">
        <f>SUM(B261:B262)</f>
        <v>5.3219047618832835</v>
      </c>
      <c r="C263" s="299" t="str">
        <f>CONCATENATE("(",ROUND((B263/$H263)*100,1),")")</f>
        <v>(57.1)</v>
      </c>
      <c r="D263" s="302">
        <f>SUM(D261:D262)</f>
        <v>1.9024761904731975</v>
      </c>
      <c r="E263" s="299" t="str">
        <f>CONCATENATE("(",ROUND((D263/$H263)*100,1),")")</f>
        <v>(20.4)</v>
      </c>
      <c r="F263" s="302">
        <f>SUM(F261:F262)</f>
        <v>2.1036190476435181</v>
      </c>
      <c r="G263" s="299" t="str">
        <f>CONCATENATE("(",ROUND((F263/$H263)*100,1),")")</f>
        <v>(22.6)</v>
      </c>
      <c r="H263" s="302">
        <f>SUM(H261:H262)</f>
        <v>9.3279999999999994</v>
      </c>
      <c r="I263" s="299" t="str">
        <f>CONCATENATE("(",ROUND((H263/$H263)*100,1),")")</f>
        <v>(100)</v>
      </c>
      <c r="K263" s="302">
        <f t="shared" si="202"/>
        <v>-0.20915471212537096</v>
      </c>
      <c r="L263" s="302">
        <f t="shared" si="203"/>
        <v>-1.7822004746192333E-2</v>
      </c>
      <c r="M263" s="302">
        <f t="shared" si="204"/>
        <v>-7.3023283128440752E-2</v>
      </c>
      <c r="N263" s="302">
        <f t="shared" si="205"/>
        <v>-0.30000000000000404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2.7366293566438857</v>
      </c>
      <c r="C266" s="299" t="str">
        <f>CONCATENATE("(",ROUND((B266/$H268)*100,1),")")</f>
        <v>(30.3)</v>
      </c>
      <c r="D266" s="302">
        <f>'Ind T6'!R108</f>
        <v>0.78394901412842699</v>
      </c>
      <c r="E266" s="299" t="str">
        <f>CONCATENATE("(",ROUND((D266/$H268)*100,1),")")</f>
        <v>(8.7)</v>
      </c>
      <c r="F266" s="302">
        <f>'Ind T6'!S108</f>
        <v>1.4555200159816855</v>
      </c>
      <c r="G266" s="299" t="str">
        <f>CONCATENATE("(",ROUND((F266/$H268)*100,1),")")</f>
        <v>(16.1)</v>
      </c>
      <c r="H266" s="302">
        <f>SUM(B266,D266,F266)</f>
        <v>4.9760983867539981</v>
      </c>
      <c r="I266" s="299" t="str">
        <f>CONCATENATE("(",ROUND((H266/$H268)*100,1),")")</f>
        <v>(55.1)</v>
      </c>
      <c r="K266" s="302">
        <f>B271-B266</f>
        <v>-7.6133548766324388E-2</v>
      </c>
      <c r="L266" s="302">
        <f>D271-D266</f>
        <v>3.7617368569644372E-2</v>
      </c>
      <c r="M266" s="302">
        <f>F271-F266</f>
        <v>-1.1482169553751476E-2</v>
      </c>
      <c r="N266" s="302">
        <f>SUM(K266:M266)</f>
        <v>-4.9998349750431492E-2</v>
      </c>
    </row>
    <row r="267" spans="1:14" x14ac:dyDescent="0.2">
      <c r="A267" s="282" t="s">
        <v>365</v>
      </c>
      <c r="B267" s="302">
        <f>'Ind T6'!Q107</f>
        <v>2.3761206931140268</v>
      </c>
      <c r="C267" s="299" t="str">
        <f>CONCATENATE("(",ROUND((B267/$H268)*100,1),")")</f>
        <v>(26.3)</v>
      </c>
      <c r="D267" s="302">
        <f>'Ind T6'!R107</f>
        <v>1.1007051715985783</v>
      </c>
      <c r="E267" s="299" t="str">
        <f>CONCATENATE("(",ROUND((D267/$H268)*100,1),")")</f>
        <v>(12.2)</v>
      </c>
      <c r="F267" s="302">
        <f>'Ind T6'!S107</f>
        <v>0.57507574853339205</v>
      </c>
      <c r="G267" s="299" t="str">
        <f>CONCATENATE("(",ROUND((F267/$H268)*100,1),")")</f>
        <v>(6.4)</v>
      </c>
      <c r="H267" s="302">
        <f t="shared" ref="H267" si="206">SUM(B267,D267,F267)</f>
        <v>4.0519016132459971</v>
      </c>
      <c r="I267" s="299" t="str">
        <f>CONCATENATE("(",ROUND((H267/$H268)*100,1),")")</f>
        <v>(44.9)</v>
      </c>
      <c r="K267" s="302">
        <f t="shared" ref="K267:K268" si="207">B272-B267</f>
        <v>-2.1763307311889246E-2</v>
      </c>
      <c r="L267" s="302">
        <f t="shared" ref="L267:L268" si="208">D272-D267</f>
        <v>-1.6777261566711221E-2</v>
      </c>
      <c r="M267" s="302">
        <f t="shared" ref="M267:M268" si="209">F272-F267</f>
        <v>-3.446108137098558E-2</v>
      </c>
      <c r="N267" s="302">
        <f t="shared" ref="N267:N268" si="210">SUM(K267:M267)</f>
        <v>-7.3001650249586048E-2</v>
      </c>
    </row>
    <row r="268" spans="1:14" x14ac:dyDescent="0.2">
      <c r="A268" s="282" t="s">
        <v>363</v>
      </c>
      <c r="B268" s="302">
        <f>SUM(B266:B267)</f>
        <v>5.1127500497579126</v>
      </c>
      <c r="C268" s="299" t="str">
        <f>CONCATENATE("(",ROUND((B268/$H268)*100,1),")")</f>
        <v>(56.6)</v>
      </c>
      <c r="D268" s="302">
        <f>SUM(D266:D267)</f>
        <v>1.8846541857270052</v>
      </c>
      <c r="E268" s="299" t="str">
        <f>CONCATENATE("(",ROUND((D268/$H268)*100,1),")")</f>
        <v>(20.9)</v>
      </c>
      <c r="F268" s="302">
        <f>SUM(F266:F267)</f>
        <v>2.0305957645150774</v>
      </c>
      <c r="G268" s="299" t="str">
        <f>CONCATENATE("(",ROUND((F268/$H268)*100,1),")")</f>
        <v>(22.5)</v>
      </c>
      <c r="H268" s="302">
        <f>SUM(H266:H267)</f>
        <v>9.0279999999999951</v>
      </c>
      <c r="I268" s="299" t="str">
        <f>CONCATENATE("(",ROUND((H268/$H268)*100,1),")")</f>
        <v>(100)</v>
      </c>
      <c r="K268" s="302">
        <f t="shared" si="207"/>
        <v>-9.7896856078214078E-2</v>
      </c>
      <c r="L268" s="302">
        <f t="shared" si="208"/>
        <v>2.0840107002933372E-2</v>
      </c>
      <c r="M268" s="302">
        <f t="shared" si="209"/>
        <v>-4.5943250924736834E-2</v>
      </c>
      <c r="N268" s="302">
        <f t="shared" si="210"/>
        <v>-0.12300000000001754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2.6604958078775613</v>
      </c>
      <c r="C271" s="299" t="str">
        <f>CONCATENATE("(",ROUND((B271/$H273)*100,1),")")</f>
        <v>(29.9)</v>
      </c>
      <c r="D271" s="302">
        <f>'Ind T6'!W108</f>
        <v>0.82156638269807136</v>
      </c>
      <c r="E271" s="299" t="str">
        <f>CONCATENATE("(",ROUND((D271/$H273)*100,1),")")</f>
        <v>(9.2)</v>
      </c>
      <c r="F271" s="302">
        <f>'Ind T6'!X108</f>
        <v>1.444037846427934</v>
      </c>
      <c r="G271" s="299" t="str">
        <f>CONCATENATE("(",ROUND((F271/$H273)*100,1),")")</f>
        <v>(16.2)</v>
      </c>
      <c r="H271" s="302">
        <f>SUM(B271,D271,F271)</f>
        <v>4.9261000370035664</v>
      </c>
      <c r="I271" s="299" t="str">
        <f>CONCATENATE("(",ROUND((H271/$H273)*100,1),")")</f>
        <v>(55.3)</v>
      </c>
      <c r="K271" s="302">
        <f>B271-B261</f>
        <v>-0.19381711726939832</v>
      </c>
      <c r="L271" s="302">
        <f>D271-D261</f>
        <v>4.513100854787877E-2</v>
      </c>
      <c r="M271" s="302">
        <f>F271-F261</f>
        <v>-5.6451949511135746E-2</v>
      </c>
      <c r="N271" s="302">
        <f>SUM(K271:M271)</f>
        <v>-0.2051380582326553</v>
      </c>
    </row>
    <row r="272" spans="1:14" x14ac:dyDescent="0.2">
      <c r="A272" s="282" t="s">
        <v>365</v>
      </c>
      <c r="B272" s="302">
        <f>'Ind T6'!V107</f>
        <v>2.3543573858021376</v>
      </c>
      <c r="C272" s="299" t="str">
        <f>CONCATENATE("(",ROUND((B272/$H273)*100,1),")")</f>
        <v>(26.4)</v>
      </c>
      <c r="D272" s="302">
        <f>'Ind T6'!W107</f>
        <v>1.0839279100318671</v>
      </c>
      <c r="E272" s="299" t="str">
        <f>CONCATENATE("(",ROUND((D272/$H273)*100,1),")")</f>
        <v>(12.2)</v>
      </c>
      <c r="F272" s="302">
        <f>'Ind T6'!X107</f>
        <v>0.54061466716240647</v>
      </c>
      <c r="G272" s="299" t="str">
        <f>CONCATENATE("(",ROUND((F272/$H273)*100,1),")")</f>
        <v>(6.1)</v>
      </c>
      <c r="H272" s="302">
        <f t="shared" ref="H272" si="211">SUM(B272,D272,F272)</f>
        <v>3.9788999629964112</v>
      </c>
      <c r="I272" s="299" t="str">
        <f>CONCATENATE("(",ROUND((H272/$H273)*100,1),")")</f>
        <v>(44.7)</v>
      </c>
      <c r="K272" s="302">
        <f t="shared" ref="K272:K273" si="212">B272-B262</f>
        <v>-0.11323445093418671</v>
      </c>
      <c r="L272" s="302">
        <f t="shared" ref="L272:L273" si="213">D272-D262</f>
        <v>-4.2112906291137842E-2</v>
      </c>
      <c r="M272" s="302">
        <f t="shared" ref="M272:M273" si="214">F272-F262</f>
        <v>-6.251458454204184E-2</v>
      </c>
      <c r="N272" s="302">
        <f t="shared" ref="N272:N273" si="215">SUM(K272:M272)</f>
        <v>-0.2178619417673664</v>
      </c>
    </row>
    <row r="273" spans="1:14" x14ac:dyDescent="0.2">
      <c r="A273" s="282" t="s">
        <v>363</v>
      </c>
      <c r="B273" s="302">
        <f>SUM(B271:B272)</f>
        <v>5.0148531936796985</v>
      </c>
      <c r="C273" s="299" t="str">
        <f>CONCATENATE("(",ROUND((B273/$H273)*100,1),")")</f>
        <v>(56.3)</v>
      </c>
      <c r="D273" s="302">
        <f>SUM(D271:D272)</f>
        <v>1.9054942927299385</v>
      </c>
      <c r="E273" s="299" t="str">
        <f>CONCATENATE("(",ROUND((D273/$H273)*100,1),")")</f>
        <v>(21.4)</v>
      </c>
      <c r="F273" s="302">
        <f>SUM(F271:F272)</f>
        <v>1.9846525135903406</v>
      </c>
      <c r="G273" s="299" t="str">
        <f>CONCATENATE("(",ROUND((F273/$H273)*100,1),")")</f>
        <v>(22.3)</v>
      </c>
      <c r="H273" s="302">
        <f>SUM(H271:H272)</f>
        <v>8.904999999999978</v>
      </c>
      <c r="I273" s="299" t="str">
        <f>CONCATENATE("(",ROUND((H273/$H273)*100,1),")")</f>
        <v>(100)</v>
      </c>
      <c r="K273" s="302">
        <f t="shared" si="212"/>
        <v>-0.30705156820358503</v>
      </c>
      <c r="L273" s="302">
        <f t="shared" si="213"/>
        <v>3.0181022567410398E-3</v>
      </c>
      <c r="M273" s="302">
        <f t="shared" si="214"/>
        <v>-0.11896653405317759</v>
      </c>
      <c r="N273" s="302">
        <f t="shared" si="215"/>
        <v>-0.42300000000002158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15.953310758658583</v>
      </c>
      <c r="C282" s="299" t="str">
        <f>CONCATENATE("(",ROUND((B282/$H284)*100,1),")")</f>
        <v>(59.1)</v>
      </c>
      <c r="D282" s="302">
        <f>'Ind T6'!M117</f>
        <v>1.4833377812924451</v>
      </c>
      <c r="E282" s="299" t="str">
        <f>CONCATENATE("(",ROUND((D282/$H284)*100,1),")")</f>
        <v>(5.5)</v>
      </c>
      <c r="F282" s="302">
        <f>'Ind T6'!N117</f>
        <v>1.6861984360638078</v>
      </c>
      <c r="G282" s="299" t="str">
        <f>CONCATENATE("(",ROUND((F282/$H284)*100,1),")")</f>
        <v>(6.2)</v>
      </c>
      <c r="H282" s="302">
        <f>SUM(B282,D282,F282)</f>
        <v>19.122846976014838</v>
      </c>
      <c r="I282" s="299" t="str">
        <f>CONCATENATE("(",ROUND((H282/$H284)*100,1),")")</f>
        <v>(70.8)</v>
      </c>
      <c r="K282" s="302">
        <f>B287-B282</f>
        <v>0.5571083617928263</v>
      </c>
      <c r="L282" s="302">
        <f>D287-D282</f>
        <v>7.4902414091922997E-2</v>
      </c>
      <c r="M282" s="302">
        <f>F287-F282</f>
        <v>0.11189551609845561</v>
      </c>
      <c r="N282" s="302">
        <f>SUM(K282:M282)</f>
        <v>0.7439062919832049</v>
      </c>
    </row>
    <row r="283" spans="1:14" x14ac:dyDescent="0.2">
      <c r="A283" s="282" t="s">
        <v>365</v>
      </c>
      <c r="B283" s="302">
        <f>'Ind T6'!L116</f>
        <v>6.1862808906102016</v>
      </c>
      <c r="C283" s="299" t="str">
        <f>CONCATENATE("(",ROUND((B283/$H284)*100,1),")")</f>
        <v>(22.9)</v>
      </c>
      <c r="D283" s="302">
        <f>'Ind T6'!M116</f>
        <v>1.4952897625657426</v>
      </c>
      <c r="E283" s="299" t="str">
        <f>CONCATENATE("(",ROUND((D283/$H284)*100,1),")")</f>
        <v>(5.5)</v>
      </c>
      <c r="F283" s="302">
        <f>'Ind T6'!N116</f>
        <v>0.21158237080917244</v>
      </c>
      <c r="G283" s="299" t="str">
        <f>CONCATENATE("(",ROUND((F283/$H284)*100,1),")")</f>
        <v>(0.8)</v>
      </c>
      <c r="H283" s="302">
        <f t="shared" ref="H283" si="216">SUM(B283,D283,F283)</f>
        <v>7.8931530239851169</v>
      </c>
      <c r="I283" s="299" t="str">
        <f>CONCATENATE("(",ROUND((H283/$H284)*100,1),")")</f>
        <v>(29.2)</v>
      </c>
      <c r="K283" s="302">
        <f t="shared" ref="K283:K284" si="217">B288-B283</f>
        <v>0.41309615649417974</v>
      </c>
      <c r="L283" s="302">
        <f t="shared" ref="L283:L284" si="218">D288-D283</f>
        <v>4.1910629634220875E-2</v>
      </c>
      <c r="M283" s="302">
        <f t="shared" ref="M283:M284" si="219">F288-F283</f>
        <v>1.2086921888482288E-2</v>
      </c>
      <c r="N283" s="302">
        <f t="shared" ref="N283:N284" si="220">SUM(K283:M283)</f>
        <v>0.46709370801688288</v>
      </c>
    </row>
    <row r="284" spans="1:14" x14ac:dyDescent="0.2">
      <c r="A284" s="282" t="s">
        <v>363</v>
      </c>
      <c r="B284" s="302">
        <f>SUM(B282:B283)</f>
        <v>22.139591649268784</v>
      </c>
      <c r="C284" s="299" t="str">
        <f>CONCATENATE("(",ROUND((B284/$H284)*100,1),")")</f>
        <v>(81.9)</v>
      </c>
      <c r="D284" s="302">
        <f>SUM(D282:D283)</f>
        <v>2.9786275438581877</v>
      </c>
      <c r="E284" s="299" t="str">
        <f>CONCATENATE("(",ROUND((D284/$H284)*100,1),")")</f>
        <v>(11)</v>
      </c>
      <c r="F284" s="302">
        <f>SUM(F282:F283)</f>
        <v>1.8977808068729802</v>
      </c>
      <c r="G284" s="299" t="str">
        <f>CONCATENATE("(",ROUND((F284/$H284)*100,1),")")</f>
        <v>(7)</v>
      </c>
      <c r="H284" s="302">
        <f>SUM(H282:H283)</f>
        <v>27.015999999999956</v>
      </c>
      <c r="I284" s="299" t="str">
        <f>CONCATENATE("(",ROUND((H284/$H284)*100,1),")")</f>
        <v>(100)</v>
      </c>
      <c r="K284" s="302">
        <f t="shared" si="217"/>
        <v>0.97020451828700871</v>
      </c>
      <c r="L284" s="302">
        <f t="shared" si="218"/>
        <v>0.11681304372614365</v>
      </c>
      <c r="M284" s="302">
        <f t="shared" si="219"/>
        <v>0.12398243798693787</v>
      </c>
      <c r="N284" s="302">
        <f t="shared" si="220"/>
        <v>1.2110000000000902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16.510419120451409</v>
      </c>
      <c r="C287" s="299" t="str">
        <f>CONCATENATE("(",ROUND((B287/$H289)*100,1),")")</f>
        <v>(58.5)</v>
      </c>
      <c r="D287" s="302">
        <f>'Ind T6'!R117</f>
        <v>1.5582401953843681</v>
      </c>
      <c r="E287" s="299" t="str">
        <f>CONCATENATE("(",ROUND((D287/$H289)*100,1),")")</f>
        <v>(5.5)</v>
      </c>
      <c r="F287" s="302">
        <f>'Ind T6'!S117</f>
        <v>1.7980939521622634</v>
      </c>
      <c r="G287" s="299" t="str">
        <f>CONCATENATE("(",ROUND((F287/$H289)*100,1),")")</f>
        <v>(6.4)</v>
      </c>
      <c r="H287" s="302">
        <f>SUM(B287,D287,F287)</f>
        <v>19.866753267998043</v>
      </c>
      <c r="I287" s="299" t="str">
        <f>CONCATENATE("(",ROUND((H287/$H289)*100,1),")")</f>
        <v>(70.4)</v>
      </c>
      <c r="K287" s="302">
        <f>B292-B287</f>
        <v>0.59157508754333321</v>
      </c>
      <c r="L287" s="302">
        <f>D292-D287</f>
        <v>8.6562667676678196E-2</v>
      </c>
      <c r="M287" s="302">
        <f>F292-F287</f>
        <v>0.12684091837862788</v>
      </c>
      <c r="N287" s="302">
        <f>SUM(K287:M287)</f>
        <v>0.80497867359863928</v>
      </c>
    </row>
    <row r="288" spans="1:14" x14ac:dyDescent="0.2">
      <c r="A288" s="282" t="s">
        <v>365</v>
      </c>
      <c r="B288" s="302">
        <f>'Ind T6'!Q116</f>
        <v>6.5993770471043813</v>
      </c>
      <c r="C288" s="299" t="str">
        <f>CONCATENATE("(",ROUND((B288/$H289)*100,1),")")</f>
        <v>(23.4)</v>
      </c>
      <c r="D288" s="302">
        <f>'Ind T6'!R116</f>
        <v>1.5372003921999635</v>
      </c>
      <c r="E288" s="299" t="str">
        <f>CONCATENATE("(",ROUND((D288/$H289)*100,1),")")</f>
        <v>(5.4)</v>
      </c>
      <c r="F288" s="302">
        <f>'Ind T6'!S116</f>
        <v>0.22366929269765473</v>
      </c>
      <c r="G288" s="299" t="str">
        <f>CONCATENATE("(",ROUND((F288/$H289)*100,1),")")</f>
        <v>(0.8)</v>
      </c>
      <c r="H288" s="302">
        <f t="shared" ref="H288" si="221">SUM(B288,D288,F288)</f>
        <v>8.3602467320020004</v>
      </c>
      <c r="I288" s="299" t="str">
        <f>CONCATENATE("(",ROUND((H288/$H289)*100,1),")")</f>
        <v>(29.6)</v>
      </c>
      <c r="K288" s="302">
        <f t="shared" ref="K288:K289" si="222">B293-B288</f>
        <v>0.60851028785969241</v>
      </c>
      <c r="L288" s="302">
        <f t="shared" ref="L288:L289" si="223">D293-D288</f>
        <v>1.7791630547755677E-2</v>
      </c>
      <c r="M288" s="302">
        <f t="shared" ref="M288:M289" si="224">F293-F288</f>
        <v>1.1719407993852404E-2</v>
      </c>
      <c r="N288" s="302">
        <f t="shared" ref="N288:N289" si="225">SUM(K288:M288)</f>
        <v>0.63802132640130049</v>
      </c>
    </row>
    <row r="289" spans="1:14" x14ac:dyDescent="0.2">
      <c r="A289" s="282" t="s">
        <v>363</v>
      </c>
      <c r="B289" s="302">
        <f>SUM(B287:B288)</f>
        <v>23.109796167555793</v>
      </c>
      <c r="C289" s="299" t="str">
        <f>CONCATENATE("(",ROUND((B289/$H289)*100,1),")")</f>
        <v>(81.9)</v>
      </c>
      <c r="D289" s="302">
        <f>SUM(D287:D288)</f>
        <v>3.0954405875843314</v>
      </c>
      <c r="E289" s="299" t="str">
        <f>CONCATENATE("(",ROUND((D289/$H289)*100,1),")")</f>
        <v>(11)</v>
      </c>
      <c r="F289" s="302">
        <f>SUM(F287:F288)</f>
        <v>2.0217632448599181</v>
      </c>
      <c r="G289" s="299" t="str">
        <f>CONCATENATE("(",ROUND((F289/$H289)*100,1),")")</f>
        <v>(7.2)</v>
      </c>
      <c r="H289" s="302">
        <f>SUM(H287:H288)</f>
        <v>28.227000000000043</v>
      </c>
      <c r="I289" s="299" t="str">
        <f>CONCATENATE("(",ROUND((H289/$H289)*100,1),")")</f>
        <v>(100)</v>
      </c>
      <c r="K289" s="302">
        <f t="shared" si="222"/>
        <v>1.2000853754030238</v>
      </c>
      <c r="L289" s="302">
        <f t="shared" si="223"/>
        <v>0.10435429822443432</v>
      </c>
      <c r="M289" s="302">
        <f t="shared" si="224"/>
        <v>0.13856032637248017</v>
      </c>
      <c r="N289" s="302">
        <f t="shared" si="225"/>
        <v>1.4429999999999383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17.101994207994743</v>
      </c>
      <c r="C292" s="299" t="str">
        <f>CONCATENATE("(",ROUND((B292/$H294)*100,1),")")</f>
        <v>(57.6)</v>
      </c>
      <c r="D292" s="302">
        <f>'Ind T6'!W117</f>
        <v>1.6448028630610463</v>
      </c>
      <c r="E292" s="299" t="str">
        <f>CONCATENATE("(",ROUND((D292/$H294)*100,1),")")</f>
        <v>(5.5)</v>
      </c>
      <c r="F292" s="302">
        <f>'Ind T6'!X117</f>
        <v>1.9249348705408913</v>
      </c>
      <c r="G292" s="299" t="str">
        <f>CONCATENATE("(",ROUND((F292/$H294)*100,1),")")</f>
        <v>(6.5)</v>
      </c>
      <c r="H292" s="302">
        <f>SUM(B292,D292,F292)</f>
        <v>20.671731941596679</v>
      </c>
      <c r="I292" s="299" t="str">
        <f>CONCATENATE("(",ROUND((H292/$H294)*100,1),")")</f>
        <v>(69.7)</v>
      </c>
      <c r="K292" s="302">
        <f>B292-B282</f>
        <v>1.1486834493361595</v>
      </c>
      <c r="L292" s="302">
        <f>D292-D282</f>
        <v>0.16146508176860119</v>
      </c>
      <c r="M292" s="302">
        <f>F292-F282</f>
        <v>0.23873643447708348</v>
      </c>
      <c r="N292" s="302">
        <f>SUM(K292:M292)</f>
        <v>1.5488849655818442</v>
      </c>
    </row>
    <row r="293" spans="1:14" x14ac:dyDescent="0.2">
      <c r="A293" s="282" t="s">
        <v>365</v>
      </c>
      <c r="B293" s="302">
        <f>'Ind T6'!V116</f>
        <v>7.2078873349640737</v>
      </c>
      <c r="C293" s="299" t="str">
        <f>CONCATENATE("(",ROUND((B293/$H294)*100,1),")")</f>
        <v>(24.3)</v>
      </c>
      <c r="D293" s="302">
        <f>'Ind T6'!W116</f>
        <v>1.5549920227477192</v>
      </c>
      <c r="E293" s="299" t="str">
        <f>CONCATENATE("(",ROUND((D293/$H294)*100,1),")")</f>
        <v>(5.2)</v>
      </c>
      <c r="F293" s="302">
        <f>'Ind T6'!X116</f>
        <v>0.23538870069150714</v>
      </c>
      <c r="G293" s="299" t="str">
        <f>CONCATENATE("(",ROUND((F293/$H294)*100,1),")")</f>
        <v>(0.8)</v>
      </c>
      <c r="H293" s="302">
        <f t="shared" ref="H293" si="226">SUM(B293,D293,F293)</f>
        <v>8.9982680584032995</v>
      </c>
      <c r="I293" s="299" t="str">
        <f>CONCATENATE("(",ROUND((H293/$H294)*100,1),")")</f>
        <v>(30.3)</v>
      </c>
      <c r="K293" s="302">
        <f t="shared" ref="K293:K294" si="227">B293-B283</f>
        <v>1.0216064443538722</v>
      </c>
      <c r="L293" s="302">
        <f t="shared" ref="L293:L294" si="228">D293-D283</f>
        <v>5.9702260181976552E-2</v>
      </c>
      <c r="M293" s="302">
        <f t="shared" ref="M293:M294" si="229">F293-F283</f>
        <v>2.3806329882334692E-2</v>
      </c>
      <c r="N293" s="302">
        <f t="shared" ref="N293:N294" si="230">SUM(K293:M293)</f>
        <v>1.1051150344181835</v>
      </c>
    </row>
    <row r="294" spans="1:14" x14ac:dyDescent="0.2">
      <c r="A294" s="282" t="s">
        <v>363</v>
      </c>
      <c r="B294" s="302">
        <f>SUM(B292:B293)</f>
        <v>24.309881542958816</v>
      </c>
      <c r="C294" s="299" t="str">
        <f>CONCATENATE("(",ROUND((B294/$H294)*100,1),")")</f>
        <v>(81.9)</v>
      </c>
      <c r="D294" s="302">
        <f>SUM(D292:D293)</f>
        <v>3.1997948858087657</v>
      </c>
      <c r="E294" s="299" t="str">
        <f>CONCATENATE("(",ROUND((D294/$H294)*100,1),")")</f>
        <v>(10.8)</v>
      </c>
      <c r="F294" s="302">
        <f>SUM(F292:F293)</f>
        <v>2.1603235712323983</v>
      </c>
      <c r="G294" s="299" t="str">
        <f>CONCATENATE("(",ROUND((F294/$H294)*100,1),")")</f>
        <v>(7.3)</v>
      </c>
      <c r="H294" s="302">
        <f>SUM(H292:H293)</f>
        <v>29.66999999999998</v>
      </c>
      <c r="I294" s="299" t="str">
        <f>CONCATENATE("(",ROUND((H294/$H294)*100,1),")")</f>
        <v>(100)</v>
      </c>
      <c r="K294" s="302">
        <f t="shared" si="227"/>
        <v>2.1702898936900326</v>
      </c>
      <c r="L294" s="302">
        <f t="shared" si="228"/>
        <v>0.22116734195057797</v>
      </c>
      <c r="M294" s="302">
        <f t="shared" si="229"/>
        <v>0.26254276435941803</v>
      </c>
      <c r="N294" s="302">
        <f t="shared" si="230"/>
        <v>2.6540000000000283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6.5059670218036896</v>
      </c>
      <c r="C303" s="299" t="str">
        <f>CONCATENATE("(",ROUND((B303/$H305)*100,1),")")</f>
        <v>(39.1)</v>
      </c>
      <c r="D303" s="302">
        <f>'Ind T6'!M126</f>
        <v>0.38586233098696071</v>
      </c>
      <c r="E303" s="299" t="str">
        <f>CONCATENATE("(",ROUND((D303/$H305)*100,1),")")</f>
        <v>(2.3)</v>
      </c>
      <c r="F303" s="302">
        <f>'Ind T6'!N126</f>
        <v>0.70652649893016872</v>
      </c>
      <c r="G303" s="299" t="str">
        <f>CONCATENATE("(",ROUND((F303/$H305)*100,1),")")</f>
        <v>(4.2)</v>
      </c>
      <c r="H303" s="302">
        <f>SUM(B303,D303,F303)</f>
        <v>7.598355851720819</v>
      </c>
      <c r="I303" s="299" t="str">
        <f>CONCATENATE("(",ROUND((H303/$H305)*100,1),")")</f>
        <v>(45.6)</v>
      </c>
      <c r="K303" s="302">
        <f>B308-B303</f>
        <v>-0.23376113687005873</v>
      </c>
      <c r="L303" s="302">
        <f>D308-D303</f>
        <v>1.3687550487834765E-3</v>
      </c>
      <c r="M303" s="302">
        <f>F308-F303</f>
        <v>8.9026457440084528E-3</v>
      </c>
      <c r="N303" s="302">
        <f>SUM(K303:M303)</f>
        <v>-0.2234897360772668</v>
      </c>
    </row>
    <row r="304" spans="1:14" x14ac:dyDescent="0.2">
      <c r="A304" s="282" t="s">
        <v>365</v>
      </c>
      <c r="B304" s="302">
        <f>'Ind T6'!L125</f>
        <v>6.2837392962089336</v>
      </c>
      <c r="C304" s="299" t="str">
        <f>CONCATENATE("(",ROUND((B304/$H305)*100,1),")")</f>
        <v>(37.7)</v>
      </c>
      <c r="D304" s="302">
        <f>'Ind T6'!M125</f>
        <v>1.8281053560826761</v>
      </c>
      <c r="E304" s="299" t="str">
        <f>CONCATENATE("(",ROUND((D304/$H305)*100,1),")")</f>
        <v>(11)</v>
      </c>
      <c r="F304" s="302">
        <f>'Ind T6'!N125</f>
        <v>0.94579949598755642</v>
      </c>
      <c r="G304" s="299" t="str">
        <f>CONCATENATE("(",ROUND((F304/$H305)*100,1),")")</f>
        <v>(5.7)</v>
      </c>
      <c r="H304" s="302">
        <f t="shared" ref="H304" si="231">SUM(B304,D304,F304)</f>
        <v>9.0576441482791648</v>
      </c>
      <c r="I304" s="299" t="str">
        <f>CONCATENATE("(",ROUND((H304/$H305)*100,1),")")</f>
        <v>(54.4)</v>
      </c>
      <c r="K304" s="302">
        <f t="shared" ref="K304:K305" si="232">B309-B304</f>
        <v>-0.25107537065066499</v>
      </c>
      <c r="L304" s="302">
        <f t="shared" ref="L304:L305" si="233">D309-D304</f>
        <v>-9.1639264159973255E-2</v>
      </c>
      <c r="M304" s="302">
        <f t="shared" ref="M304:M305" si="234">F309-F304</f>
        <v>3.2043708879425647E-3</v>
      </c>
      <c r="N304" s="302">
        <f t="shared" ref="N304:N305" si="235">SUM(K304:M304)</f>
        <v>-0.33951026392269568</v>
      </c>
    </row>
    <row r="305" spans="1:14" x14ac:dyDescent="0.2">
      <c r="A305" s="282" t="s">
        <v>363</v>
      </c>
      <c r="B305" s="302">
        <f>SUM(B303:B304)</f>
        <v>12.789706318012623</v>
      </c>
      <c r="C305" s="299" t="str">
        <f>CONCATENATE("(",ROUND((B305/$H305)*100,1),")")</f>
        <v>(76.8)</v>
      </c>
      <c r="D305" s="302">
        <f>SUM(D303:D304)</f>
        <v>2.213967687069637</v>
      </c>
      <c r="E305" s="299" t="str">
        <f>CONCATENATE("(",ROUND((D305/$H305)*100,1),")")</f>
        <v>(13.3)</v>
      </c>
      <c r="F305" s="302">
        <f>SUM(F303:F304)</f>
        <v>1.6523259949177251</v>
      </c>
      <c r="G305" s="299" t="str">
        <f>CONCATENATE("(",ROUND((F305/$H305)*100,1),")")</f>
        <v>(9.9)</v>
      </c>
      <c r="H305" s="302">
        <f>SUM(H303:H304)</f>
        <v>16.655999999999985</v>
      </c>
      <c r="I305" s="299" t="str">
        <f>CONCATENATE("(",ROUND((H305/$H305)*100,1),")")</f>
        <v>(100)</v>
      </c>
      <c r="K305" s="302">
        <f t="shared" si="232"/>
        <v>-0.48483650752072371</v>
      </c>
      <c r="L305" s="302">
        <f t="shared" si="233"/>
        <v>-9.0270509111189945E-2</v>
      </c>
      <c r="M305" s="302">
        <f t="shared" si="234"/>
        <v>1.2107016631951018E-2</v>
      </c>
      <c r="N305" s="302">
        <f t="shared" si="235"/>
        <v>-0.56299999999996264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6.2722058849336308</v>
      </c>
      <c r="C308" s="299" t="str">
        <f>CONCATENATE("(",ROUND((B308/$H310)*100,1),")")</f>
        <v>(39)</v>
      </c>
      <c r="D308" s="302">
        <f>'Ind T6'!R126</f>
        <v>0.38723108603574419</v>
      </c>
      <c r="E308" s="299" t="str">
        <f>CONCATENATE("(",ROUND((D308/$H310)*100,1),")")</f>
        <v>(2.4)</v>
      </c>
      <c r="F308" s="302">
        <f>'Ind T6'!S126</f>
        <v>0.71542914467417718</v>
      </c>
      <c r="G308" s="299" t="str">
        <f>CONCATENATE("(",ROUND((F308/$H310)*100,1),")")</f>
        <v>(4.4)</v>
      </c>
      <c r="H308" s="302">
        <f>SUM(B308,D308,F308)</f>
        <v>7.3748661156435524</v>
      </c>
      <c r="I308" s="299" t="str">
        <f>CONCATENATE("(",ROUND((H308/$H310)*100,1),")")</f>
        <v>(45.8)</v>
      </c>
      <c r="K308" s="302">
        <f>B313-B308</f>
        <v>-0.59256110073317014</v>
      </c>
      <c r="L308" s="302">
        <f>D313-D308</f>
        <v>-1.2573066994434057E-2</v>
      </c>
      <c r="M308" s="302">
        <f>F313-F308</f>
        <v>-4.1471671089675199E-2</v>
      </c>
      <c r="N308" s="302">
        <f>SUM(K308:M308)</f>
        <v>-0.6466058388172794</v>
      </c>
    </row>
    <row r="309" spans="1:14" x14ac:dyDescent="0.2">
      <c r="A309" s="282" t="s">
        <v>365</v>
      </c>
      <c r="B309" s="302">
        <f>'Ind T6'!Q125</f>
        <v>6.0326639255582686</v>
      </c>
      <c r="C309" s="299" t="str">
        <f>CONCATENATE("(",ROUND((B309/$H310)*100,1),")")</f>
        <v>(37.5)</v>
      </c>
      <c r="D309" s="302">
        <f>'Ind T6'!R125</f>
        <v>1.7364660919227028</v>
      </c>
      <c r="E309" s="299" t="str">
        <f>CONCATENATE("(",ROUND((D309/$H310)*100,1),")")</f>
        <v>(10.8)</v>
      </c>
      <c r="F309" s="302">
        <f>'Ind T6'!S125</f>
        <v>0.94900386687549898</v>
      </c>
      <c r="G309" s="299" t="str">
        <f>CONCATENATE("(",ROUND((F309/$H310)*100,1),")")</f>
        <v>(5.9)</v>
      </c>
      <c r="H309" s="302">
        <f t="shared" ref="H309" si="236">SUM(B309,D309,F309)</f>
        <v>8.7181338843564706</v>
      </c>
      <c r="I309" s="299" t="str">
        <f>CONCATENATE("(",ROUND((H309/$H310)*100,1),")")</f>
        <v>(54.2)</v>
      </c>
      <c r="K309" s="302">
        <f t="shared" ref="K309:K310" si="237">B314-B309</f>
        <v>-0.58784752904015924</v>
      </c>
      <c r="L309" s="302">
        <f t="shared" ref="L309:L310" si="238">D314-D309</f>
        <v>-0.18382348651264402</v>
      </c>
      <c r="M309" s="302">
        <f t="shared" ref="M309:M310" si="239">F314-F309</f>
        <v>-7.672314562994198E-2</v>
      </c>
      <c r="N309" s="302">
        <f t="shared" ref="N309:N310" si="240">SUM(K309:M309)</f>
        <v>-0.84839416118274524</v>
      </c>
    </row>
    <row r="310" spans="1:14" x14ac:dyDescent="0.2">
      <c r="A310" s="282" t="s">
        <v>363</v>
      </c>
      <c r="B310" s="302">
        <f>SUM(B308:B309)</f>
        <v>12.304869810491899</v>
      </c>
      <c r="C310" s="299" t="str">
        <f>CONCATENATE("(",ROUND((B310/$H310)*100,1),")")</f>
        <v>(76.5)</v>
      </c>
      <c r="D310" s="302">
        <f>SUM(D308:D309)</f>
        <v>2.123697177958447</v>
      </c>
      <c r="E310" s="299" t="str">
        <f>CONCATENATE("(",ROUND((D310/$H310)*100,1),")")</f>
        <v>(13.2)</v>
      </c>
      <c r="F310" s="302">
        <f>SUM(F308:F309)</f>
        <v>1.6644330115496762</v>
      </c>
      <c r="G310" s="299" t="str">
        <f>CONCATENATE("(",ROUND((F310/$H310)*100,1),")")</f>
        <v>(10.3)</v>
      </c>
      <c r="H310" s="302">
        <f>SUM(H308:H309)</f>
        <v>16.093000000000025</v>
      </c>
      <c r="I310" s="299" t="str">
        <f>CONCATENATE("(",ROUND((H310/$H310)*100,1),")")</f>
        <v>(100)</v>
      </c>
      <c r="K310" s="302">
        <f t="shared" si="237"/>
        <v>-1.1804086297733303</v>
      </c>
      <c r="L310" s="302">
        <f t="shared" si="238"/>
        <v>-0.19639655350707796</v>
      </c>
      <c r="M310" s="302">
        <f t="shared" si="239"/>
        <v>-0.11819481671961718</v>
      </c>
      <c r="N310" s="302">
        <f t="shared" si="240"/>
        <v>-1.4950000000000254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5.6796447842004607</v>
      </c>
      <c r="C313" s="299" t="str">
        <f>CONCATENATE("(",ROUND((B313/$H315)*100,1),")")</f>
        <v>(38.9)</v>
      </c>
      <c r="D313" s="302">
        <f>'Ind T6'!W126</f>
        <v>0.37465801904131013</v>
      </c>
      <c r="E313" s="299" t="str">
        <f>CONCATENATE("(",ROUND((D313/$H315)*100,1),")")</f>
        <v>(2.6)</v>
      </c>
      <c r="F313" s="302">
        <f>'Ind T6'!X126</f>
        <v>0.67395747358450198</v>
      </c>
      <c r="G313" s="299" t="str">
        <f>CONCATENATE("(",ROUND((F313/$H315)*100,1),")")</f>
        <v>(4.6)</v>
      </c>
      <c r="H313" s="302">
        <f>SUM(B313,D313,F313)</f>
        <v>6.7282602768262727</v>
      </c>
      <c r="I313" s="299" t="str">
        <f>CONCATENATE("(",ROUND((H313/$H315)*100,1),")")</f>
        <v>(46.1)</v>
      </c>
      <c r="K313" s="302">
        <f>B313-B303</f>
        <v>-0.82632223760322887</v>
      </c>
      <c r="L313" s="302">
        <f>D313-D303</f>
        <v>-1.120431194565058E-2</v>
      </c>
      <c r="M313" s="302">
        <f>F313-F303</f>
        <v>-3.2569025345666747E-2</v>
      </c>
      <c r="N313" s="302">
        <f>SUM(K313:M313)</f>
        <v>-0.87009557489454625</v>
      </c>
    </row>
    <row r="314" spans="1:14" x14ac:dyDescent="0.2">
      <c r="A314" s="282" t="s">
        <v>365</v>
      </c>
      <c r="B314" s="302">
        <f>'Ind T6'!V125</f>
        <v>5.4448163965181093</v>
      </c>
      <c r="C314" s="299" t="str">
        <f>CONCATENATE("(",ROUND((B314/$H315)*100,1),")")</f>
        <v>(37.3)</v>
      </c>
      <c r="D314" s="302">
        <f>'Ind T6'!W125</f>
        <v>1.5526426054100588</v>
      </c>
      <c r="E314" s="299" t="str">
        <f>CONCATENATE("(",ROUND((D314/$H315)*100,1),")")</f>
        <v>(10.6)</v>
      </c>
      <c r="F314" s="302">
        <f>'Ind T6'!X125</f>
        <v>0.872280721245557</v>
      </c>
      <c r="G314" s="299" t="str">
        <f>CONCATENATE("(",ROUND((F314/$H315)*100,1),")")</f>
        <v>(6)</v>
      </c>
      <c r="H314" s="302">
        <f t="shared" ref="H314" si="241">SUM(B314,D314,F314)</f>
        <v>7.8697397231737245</v>
      </c>
      <c r="I314" s="299" t="str">
        <f>CONCATENATE("(",ROUND((H314/$H315)*100,1),")")</f>
        <v>(53.9)</v>
      </c>
      <c r="K314" s="302">
        <f t="shared" ref="K314:K315" si="242">B314-B304</f>
        <v>-0.83892289969082423</v>
      </c>
      <c r="L314" s="302">
        <f t="shared" ref="L314:L315" si="243">D314-D304</f>
        <v>-0.27546275067261727</v>
      </c>
      <c r="M314" s="302">
        <f t="shared" ref="M314:M315" si="244">F314-F304</f>
        <v>-7.3518774741999415E-2</v>
      </c>
      <c r="N314" s="302">
        <f t="shared" ref="N314:N315" si="245">SUM(K314:M314)</f>
        <v>-1.1879044251054409</v>
      </c>
    </row>
    <row r="315" spans="1:14" x14ac:dyDescent="0.2">
      <c r="A315" s="282" t="s">
        <v>363</v>
      </c>
      <c r="B315" s="302">
        <f>SUM(B313:B314)</f>
        <v>11.124461180718569</v>
      </c>
      <c r="C315" s="299" t="str">
        <f>CONCATENATE("(",ROUND((B315/$H315)*100,1),")")</f>
        <v>(76.2)</v>
      </c>
      <c r="D315" s="302">
        <f>SUM(D313:D314)</f>
        <v>1.9273006244513691</v>
      </c>
      <c r="E315" s="299" t="str">
        <f>CONCATENATE("(",ROUND((D315/$H315)*100,1),")")</f>
        <v>(13.2)</v>
      </c>
      <c r="F315" s="302">
        <f>SUM(F313:F314)</f>
        <v>1.546238194830059</v>
      </c>
      <c r="G315" s="299" t="str">
        <f>CONCATENATE("(",ROUND((F315/$H315)*100,1),")")</f>
        <v>(10.6)</v>
      </c>
      <c r="H315" s="302">
        <f>SUM(H313:H314)</f>
        <v>14.597999999999997</v>
      </c>
      <c r="I315" s="299" t="str">
        <f>CONCATENATE("(",ROUND((H315/$H315)*100,1),")")</f>
        <v>(100)</v>
      </c>
      <c r="K315" s="302">
        <f t="shared" si="242"/>
        <v>-1.665245137294054</v>
      </c>
      <c r="L315" s="302">
        <f t="shared" si="243"/>
        <v>-0.28666706261826791</v>
      </c>
      <c r="M315" s="302">
        <f t="shared" si="244"/>
        <v>-0.10608780008766616</v>
      </c>
      <c r="N315" s="302">
        <f t="shared" si="245"/>
        <v>-2.0579999999999883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3.6202716168013174</v>
      </c>
      <c r="C324" s="299" t="str">
        <f>CONCATENATE("(",ROUND((B324/$H326)*100,1),")")</f>
        <v>(31.8)</v>
      </c>
      <c r="D324" s="302">
        <f>'Ind T6'!M135</f>
        <v>0.91471260940612065</v>
      </c>
      <c r="E324" s="299" t="str">
        <f>CONCATENATE("(",ROUND((D324/$H326)*100,1),")")</f>
        <v>(8)</v>
      </c>
      <c r="F324" s="302">
        <f>'Ind T6'!N135</f>
        <v>0.62339867270044735</v>
      </c>
      <c r="G324" s="299" t="str">
        <f>CONCATENATE("(",ROUND((F324/$H326)*100,1),")")</f>
        <v>(5.5)</v>
      </c>
      <c r="H324" s="302">
        <f>SUM(B324,D324,F324)</f>
        <v>5.1583828989078855</v>
      </c>
      <c r="I324" s="299" t="str">
        <f>CONCATENATE("(",ROUND((H324/$H326)*100,1),")")</f>
        <v>(45.3)</v>
      </c>
      <c r="K324" s="302">
        <f>B329-B324</f>
        <v>2.3731092580596247E-2</v>
      </c>
      <c r="L324" s="302">
        <f>D329-D324</f>
        <v>8.5856520416525139E-3</v>
      </c>
      <c r="M324" s="302">
        <f>F329-F324</f>
        <v>3.6970710903453385E-2</v>
      </c>
      <c r="N324" s="302">
        <f>SUM(K324:M324)</f>
        <v>6.9287455525702146E-2</v>
      </c>
    </row>
    <row r="325" spans="1:14" x14ac:dyDescent="0.2">
      <c r="A325" s="282" t="s">
        <v>365</v>
      </c>
      <c r="B325" s="302">
        <f>'Ind T6'!L134</f>
        <v>3.59155669904706</v>
      </c>
      <c r="C325" s="299" t="str">
        <f>CONCATENATE("(",ROUND((B325/$H326)*100,1),")")</f>
        <v>(31.5)</v>
      </c>
      <c r="D325" s="302">
        <f>'Ind T6'!M134</f>
        <v>1.8612089064235471</v>
      </c>
      <c r="E325" s="299" t="str">
        <f>CONCATENATE("(",ROUND((D325/$H326)*100,1),")")</f>
        <v>(16.3)</v>
      </c>
      <c r="F325" s="302">
        <f>'Ind T6'!N134</f>
        <v>0.78385149562152501</v>
      </c>
      <c r="G325" s="299" t="str">
        <f>CONCATENATE("(",ROUND((F325/$H326)*100,1),")")</f>
        <v>(6.9)</v>
      </c>
      <c r="H325" s="302">
        <f t="shared" ref="H325" si="246">SUM(B325,D325,F325)</f>
        <v>6.2366171010921327</v>
      </c>
      <c r="I325" s="299" t="str">
        <f>CONCATENATE("(",ROUND((H325/$H326)*100,1),")")</f>
        <v>(54.7)</v>
      </c>
      <c r="K325" s="302">
        <f t="shared" ref="K325:K326" si="247">B330-B325</f>
        <v>0.1549621540185786</v>
      </c>
      <c r="L325" s="302">
        <f t="shared" ref="L325:L326" si="248">D330-D325</f>
        <v>-6.8155847048670504E-2</v>
      </c>
      <c r="M325" s="302">
        <f t="shared" ref="M325:M326" si="249">F330-F325</f>
        <v>1.6906237504390242E-2</v>
      </c>
      <c r="N325" s="302">
        <f t="shared" ref="N325:N326" si="250">SUM(K325:M325)</f>
        <v>0.10371254447429834</v>
      </c>
    </row>
    <row r="326" spans="1:14" x14ac:dyDescent="0.2">
      <c r="A326" s="282" t="s">
        <v>363</v>
      </c>
      <c r="B326" s="302">
        <f>SUM(B324:B325)</f>
        <v>7.2118283158483774</v>
      </c>
      <c r="C326" s="299" t="str">
        <f>CONCATENATE("(",ROUND((B326/$H326)*100,1),")")</f>
        <v>(63.3)</v>
      </c>
      <c r="D326" s="302">
        <f>SUM(D324:D325)</f>
        <v>2.7759215158296677</v>
      </c>
      <c r="E326" s="299" t="str">
        <f>CONCATENATE("(",ROUND((D326/$H326)*100,1),")")</f>
        <v>(24.4)</v>
      </c>
      <c r="F326" s="302">
        <f>SUM(F324:F325)</f>
        <v>1.4072501683219723</v>
      </c>
      <c r="G326" s="299" t="str">
        <f>CONCATENATE("(",ROUND((F326/$H326)*100,1),")")</f>
        <v>(12.3)</v>
      </c>
      <c r="H326" s="302">
        <f>SUM(H324:H325)</f>
        <v>11.395000000000017</v>
      </c>
      <c r="I326" s="299" t="str">
        <f>CONCATENATE("(",ROUND((H326/$H326)*100,1),")")</f>
        <v>(100)</v>
      </c>
      <c r="K326" s="302">
        <f t="shared" si="247"/>
        <v>0.17869324659917485</v>
      </c>
      <c r="L326" s="302">
        <f t="shared" si="248"/>
        <v>-5.957019500701799E-2</v>
      </c>
      <c r="M326" s="302">
        <f t="shared" si="249"/>
        <v>5.3876948407843628E-2</v>
      </c>
      <c r="N326" s="302">
        <f t="shared" si="250"/>
        <v>0.17300000000000049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3.6440027093819136</v>
      </c>
      <c r="C329" s="299" t="str">
        <f>CONCATENATE("(",ROUND((B329/$H331)*100,1),")")</f>
        <v>(31.5)</v>
      </c>
      <c r="D329" s="302">
        <f>'Ind T6'!R135</f>
        <v>0.92329826144777316</v>
      </c>
      <c r="E329" s="299" t="str">
        <f>CONCATENATE("(",ROUND((D329/$H331)*100,1),")")</f>
        <v>(8)</v>
      </c>
      <c r="F329" s="302">
        <f>'Ind T6'!S135</f>
        <v>0.66036938360390074</v>
      </c>
      <c r="G329" s="299" t="str">
        <f>CONCATENATE("(",ROUND((F329/$H331)*100,1),")")</f>
        <v>(5.7)</v>
      </c>
      <c r="H329" s="302">
        <f>SUM(B329,D329,F329)</f>
        <v>5.2276703544335872</v>
      </c>
      <c r="I329" s="299" t="str">
        <f>CONCATENATE("(",ROUND((H329/$H331)*100,1),")")</f>
        <v>(45.2)</v>
      </c>
      <c r="K329" s="302">
        <f>B334-B329</f>
        <v>0.44178123519498769</v>
      </c>
      <c r="L329" s="302">
        <f>D334-D329</f>
        <v>0.1307828209461932</v>
      </c>
      <c r="M329" s="302">
        <f>F334-F329</f>
        <v>0.14412368689985522</v>
      </c>
      <c r="N329" s="302">
        <f>SUM(K329:M329)</f>
        <v>0.71668774304103611</v>
      </c>
    </row>
    <row r="330" spans="1:14" x14ac:dyDescent="0.2">
      <c r="A330" s="282" t="s">
        <v>365</v>
      </c>
      <c r="B330" s="302">
        <f>'Ind T6'!Q134</f>
        <v>3.7465188530656386</v>
      </c>
      <c r="C330" s="299" t="str">
        <f>CONCATENATE("(",ROUND((B330/$H331)*100,1),")")</f>
        <v>(32.4)</v>
      </c>
      <c r="D330" s="302">
        <f>'Ind T6'!R134</f>
        <v>1.7930530593748766</v>
      </c>
      <c r="E330" s="299" t="str">
        <f>CONCATENATE("(",ROUND((D330/$H331)*100,1),")")</f>
        <v>(15.5)</v>
      </c>
      <c r="F330" s="302">
        <f>'Ind T6'!S134</f>
        <v>0.80075773312591525</v>
      </c>
      <c r="G330" s="299" t="str">
        <f>CONCATENATE("(",ROUND((F330/$H331)*100,1),")")</f>
        <v>(6.9)</v>
      </c>
      <c r="H330" s="302">
        <f t="shared" ref="H330" si="251">SUM(B330,D330,F330)</f>
        <v>6.3403296455664302</v>
      </c>
      <c r="I330" s="299" t="str">
        <f>CONCATENATE("(",ROUND((H330/$H331)*100,1),")")</f>
        <v>(54.8)</v>
      </c>
      <c r="K330" s="302">
        <f t="shared" ref="K330:K331" si="252">B335-B330</f>
        <v>0.75322122952753645</v>
      </c>
      <c r="L330" s="302">
        <f t="shared" ref="L330:L331" si="253">D335-D330</f>
        <v>4.8173534098574278E-2</v>
      </c>
      <c r="M330" s="302">
        <f t="shared" ref="M330:M331" si="254">F335-F330</f>
        <v>0.10391749333284173</v>
      </c>
      <c r="N330" s="302">
        <f t="shared" ref="N330:N331" si="255">SUM(K330:M330)</f>
        <v>0.90531225695895245</v>
      </c>
    </row>
    <row r="331" spans="1:14" x14ac:dyDescent="0.2">
      <c r="A331" s="282" t="s">
        <v>363</v>
      </c>
      <c r="B331" s="302">
        <f>SUM(B329:B330)</f>
        <v>7.3905215624475522</v>
      </c>
      <c r="C331" s="299" t="str">
        <f>CONCATENATE("(",ROUND((B331/$H331)*100,1),")")</f>
        <v>(63.9)</v>
      </c>
      <c r="D331" s="302">
        <f>SUM(D329:D330)</f>
        <v>2.7163513208226497</v>
      </c>
      <c r="E331" s="299" t="str">
        <f>CONCATENATE("(",ROUND((D331/$H331)*100,1),")")</f>
        <v>(23.5)</v>
      </c>
      <c r="F331" s="302">
        <f>SUM(F329:F330)</f>
        <v>1.4611271167298159</v>
      </c>
      <c r="G331" s="299" t="str">
        <f>CONCATENATE("(",ROUND((F331/$H331)*100,1),")")</f>
        <v>(12.6)</v>
      </c>
      <c r="H331" s="302">
        <f>SUM(H329:H330)</f>
        <v>11.568000000000017</v>
      </c>
      <c r="I331" s="299" t="str">
        <f>CONCATENATE("(",ROUND((H331/$H331)*100,1),")")</f>
        <v>(100)</v>
      </c>
      <c r="K331" s="302">
        <f t="shared" si="252"/>
        <v>1.195002464722525</v>
      </c>
      <c r="L331" s="302">
        <f t="shared" si="253"/>
        <v>0.17895635504476726</v>
      </c>
      <c r="M331" s="302">
        <f t="shared" si="254"/>
        <v>0.24804118023269695</v>
      </c>
      <c r="N331" s="302">
        <f t="shared" si="255"/>
        <v>1.6219999999999892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4.0857839445769013</v>
      </c>
      <c r="C334" s="299" t="str">
        <f>CONCATENATE("(",ROUND((B334/$H336)*100,1),")")</f>
        <v>(31)</v>
      </c>
      <c r="D334" s="302">
        <f>'Ind T6'!W135</f>
        <v>1.0540810823939664</v>
      </c>
      <c r="E334" s="299" t="str">
        <f>CONCATENATE("(",ROUND((D334/$H336)*100,1),")")</f>
        <v>(8)</v>
      </c>
      <c r="F334" s="302">
        <f>'Ind T6'!X135</f>
        <v>0.80449307050375596</v>
      </c>
      <c r="G334" s="299" t="str">
        <f>CONCATENATE("(",ROUND((F334/$H336)*100,1),")")</f>
        <v>(6.1)</v>
      </c>
      <c r="H334" s="302">
        <f>SUM(B334,D334,F334)</f>
        <v>5.9443580974746233</v>
      </c>
      <c r="I334" s="299" t="str">
        <f>CONCATENATE("(",ROUND((H334/$H336)*100,1),")")</f>
        <v>(45.1)</v>
      </c>
      <c r="K334" s="302">
        <f>B334-B324</f>
        <v>0.46551232777558393</v>
      </c>
      <c r="L334" s="302">
        <f>D334-D324</f>
        <v>0.13936847298784572</v>
      </c>
      <c r="M334" s="302">
        <f>F334-F324</f>
        <v>0.1810943978033086</v>
      </c>
      <c r="N334" s="302">
        <f>SUM(K334:M334)</f>
        <v>0.78597519856673825</v>
      </c>
    </row>
    <row r="335" spans="1:14" x14ac:dyDescent="0.2">
      <c r="A335" s="282" t="s">
        <v>365</v>
      </c>
      <c r="B335" s="302">
        <f>'Ind T6'!V134</f>
        <v>4.499740082593175</v>
      </c>
      <c r="C335" s="299" t="str">
        <f>CONCATENATE("(",ROUND((B335/$H336)*100,1),")")</f>
        <v>(34.1)</v>
      </c>
      <c r="D335" s="302">
        <f>'Ind T6'!W134</f>
        <v>1.8412265934734509</v>
      </c>
      <c r="E335" s="299" t="str">
        <f>CONCATENATE("(",ROUND((D335/$H336)*100,1),")")</f>
        <v>(14)</v>
      </c>
      <c r="F335" s="302">
        <f>'Ind T6'!X134</f>
        <v>0.90467522645875698</v>
      </c>
      <c r="G335" s="299" t="str">
        <f>CONCATENATE("(",ROUND((F335/$H336)*100,1),")")</f>
        <v>(6.9)</v>
      </c>
      <c r="H335" s="302">
        <f>SUM(B335,D335,F335)</f>
        <v>7.2456419025253824</v>
      </c>
      <c r="I335" s="299" t="str">
        <f>CONCATENATE("(",ROUND((H335/$H336)*100,1),")")</f>
        <v>(54.9)</v>
      </c>
      <c r="K335" s="302">
        <f t="shared" ref="K335:K336" si="256">B335-B325</f>
        <v>0.90818338354611505</v>
      </c>
      <c r="L335" s="302">
        <f t="shared" ref="L335:L336" si="257">D335-D325</f>
        <v>-1.9982312950096226E-2</v>
      </c>
      <c r="M335" s="302">
        <f t="shared" ref="M335:M336" si="258">F335-F325</f>
        <v>0.12082373083723197</v>
      </c>
      <c r="N335" s="302">
        <f t="shared" ref="N335:N336" si="259">SUM(K335:M335)</f>
        <v>1.0090248014332508</v>
      </c>
    </row>
    <row r="336" spans="1:14" x14ac:dyDescent="0.2">
      <c r="A336" s="282" t="s">
        <v>363</v>
      </c>
      <c r="B336" s="302">
        <f>SUM(B334:B335)</f>
        <v>8.5855240271700772</v>
      </c>
      <c r="C336" s="299" t="str">
        <f>CONCATENATE("(",ROUND((B336/$H336)*100,1),")")</f>
        <v>(65.1)</v>
      </c>
      <c r="D336" s="302">
        <f>SUM(D334:D335)</f>
        <v>2.895307675867417</v>
      </c>
      <c r="E336" s="299" t="str">
        <f>CONCATENATE("(",ROUND((D336/$H336)*100,1),")")</f>
        <v>(22)</v>
      </c>
      <c r="F336" s="302">
        <f>SUM(F334:F335)</f>
        <v>1.7091682969625128</v>
      </c>
      <c r="G336" s="299" t="str">
        <f>CONCATENATE("(",ROUND((F336/$H336)*100,1),")")</f>
        <v>(13)</v>
      </c>
      <c r="H336" s="302">
        <f>SUM(H334:H335)</f>
        <v>13.190000000000005</v>
      </c>
      <c r="I336" s="299" t="str">
        <f>CONCATENATE("(",ROUND((H336/$H336)*100,1),")")</f>
        <v>(100)</v>
      </c>
      <c r="K336" s="302">
        <f t="shared" si="256"/>
        <v>1.3736957113216999</v>
      </c>
      <c r="L336" s="302">
        <f t="shared" si="257"/>
        <v>0.11938616003774927</v>
      </c>
      <c r="M336" s="302">
        <f t="shared" si="258"/>
        <v>0.30191812864054057</v>
      </c>
      <c r="N336" s="302">
        <f t="shared" si="259"/>
        <v>1.7949999999999897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37.429729641545649</v>
      </c>
      <c r="C345" s="299" t="str">
        <f>CONCATENATE("(",ROUND((B345/$H347)*100,1),")")</f>
        <v>(40.9)</v>
      </c>
      <c r="D345" s="302">
        <f>'Ind T6'!M144</f>
        <v>6.0817196637181334</v>
      </c>
      <c r="E345" s="299" t="str">
        <f>CONCATENATE("(",ROUND((D345/$H347)*100,1),")")</f>
        <v>(6.6)</v>
      </c>
      <c r="F345" s="302">
        <f>'Ind T6'!N144</f>
        <v>8.3058931204495661</v>
      </c>
      <c r="G345" s="299" t="str">
        <f>CONCATENATE("(",ROUND((F345/$H347)*100,1),")")</f>
        <v>(9.1)</v>
      </c>
      <c r="H345" s="302">
        <f>SUM(B345,D345,F345)</f>
        <v>51.817342425713349</v>
      </c>
      <c r="I345" s="299" t="str">
        <f>CONCATENATE("(",ROUND((H345/$H347)*100,1),")")</f>
        <v>(56.6)</v>
      </c>
      <c r="K345" s="302">
        <f>B350-B345</f>
        <v>1.6050471972667992</v>
      </c>
      <c r="L345" s="302">
        <f>D350-D345</f>
        <v>0.52257836258045387</v>
      </c>
      <c r="M345" s="302">
        <f>F350-F345</f>
        <v>0.52617764226178387</v>
      </c>
      <c r="N345" s="302">
        <f>SUM(K345:M345)</f>
        <v>2.653803202109037</v>
      </c>
    </row>
    <row r="346" spans="1:14" x14ac:dyDescent="0.2">
      <c r="A346" s="282" t="s">
        <v>365</v>
      </c>
      <c r="B346" s="302">
        <f>'Ind T6'!L143</f>
        <v>22.212980092017403</v>
      </c>
      <c r="C346" s="299" t="str">
        <f>CONCATENATE("(",ROUND((B346/$H347)*100,1),")")</f>
        <v>(24.3)</v>
      </c>
      <c r="D346" s="302">
        <f>'Ind T6'!M143</f>
        <v>13.210161502068079</v>
      </c>
      <c r="E346" s="299" t="str">
        <f>CONCATENATE("(",ROUND((D346/$H347)*100,1),")")</f>
        <v>(14.4)</v>
      </c>
      <c r="F346" s="302">
        <f>'Ind T6'!N143</f>
        <v>4.2595159802011624</v>
      </c>
      <c r="G346" s="299" t="str">
        <f>CONCATENATE("(",ROUND((F346/$H347)*100,1),")")</f>
        <v>(4.7)</v>
      </c>
      <c r="H346" s="302">
        <f t="shared" ref="H346" si="260">SUM(B346,D346,F346)</f>
        <v>39.682657574286644</v>
      </c>
      <c r="I346" s="299" t="str">
        <f>CONCATENATE("(",ROUND((H346/$H347)*100,1),")")</f>
        <v>(43.4)</v>
      </c>
      <c r="K346" s="302">
        <f t="shared" ref="K346:K347" si="261">B351-B346</f>
        <v>1.5237878244978695</v>
      </c>
      <c r="L346" s="302">
        <f t="shared" ref="L346:L347" si="262">D351-D346</f>
        <v>0.9329600165470584</v>
      </c>
      <c r="M346" s="302">
        <f t="shared" ref="M346:M347" si="263">F351-F346</f>
        <v>0.39044895684579206</v>
      </c>
      <c r="N346" s="302">
        <f t="shared" ref="N346:N347" si="264">SUM(K346:M346)</f>
        <v>2.84719679789072</v>
      </c>
    </row>
    <row r="347" spans="1:14" x14ac:dyDescent="0.2">
      <c r="A347" s="282" t="s">
        <v>363</v>
      </c>
      <c r="B347" s="302">
        <f>SUM(B345:B346)</f>
        <v>59.642709733563052</v>
      </c>
      <c r="C347" s="299" t="str">
        <f>CONCATENATE("(",ROUND((B347/$H347)*100,1),")")</f>
        <v>(65.2)</v>
      </c>
      <c r="D347" s="302">
        <f>SUM(D345:D346)</f>
        <v>19.291881165786211</v>
      </c>
      <c r="E347" s="299" t="str">
        <f>CONCATENATE("(",ROUND((D347/$H347)*100,1),")")</f>
        <v>(21.1)</v>
      </c>
      <c r="F347" s="302">
        <f>SUM(F345:F346)</f>
        <v>12.565409100650729</v>
      </c>
      <c r="G347" s="299" t="str">
        <f>CONCATENATE("(",ROUND((F347/$H347)*100,1),")")</f>
        <v>(13.7)</v>
      </c>
      <c r="H347" s="302">
        <f>SUM(H345:H346)</f>
        <v>91.5</v>
      </c>
      <c r="I347" s="299" t="str">
        <f>CONCATENATE("(",ROUND((H347/$H347)*100,1),")")</f>
        <v>(100)</v>
      </c>
      <c r="K347" s="302">
        <f t="shared" si="261"/>
        <v>3.1288350217646723</v>
      </c>
      <c r="L347" s="302">
        <f t="shared" si="262"/>
        <v>1.455538379127514</v>
      </c>
      <c r="M347" s="302">
        <f t="shared" si="263"/>
        <v>0.91662659910757505</v>
      </c>
      <c r="N347" s="302">
        <f t="shared" si="264"/>
        <v>5.5009999999997614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39.034776838812448</v>
      </c>
      <c r="C350" s="299" t="str">
        <f>CONCATENATE("(",ROUND((B350/$H352)*100,1),")")</f>
        <v>(40.2)</v>
      </c>
      <c r="D350" s="302">
        <f>'Ind T6'!R144</f>
        <v>6.6042980262985873</v>
      </c>
      <c r="E350" s="299" t="str">
        <f>CONCATENATE("(",ROUND((D350/$H352)*100,1),")")</f>
        <v>(6.8)</v>
      </c>
      <c r="F350" s="302">
        <f>'Ind T6'!S144</f>
        <v>8.8320707627113499</v>
      </c>
      <c r="G350" s="299" t="str">
        <f>CONCATENATE("(",ROUND((F350/$H352)*100,1),")")</f>
        <v>(9.1)</v>
      </c>
      <c r="H350" s="302">
        <f>SUM(B350,D350,F350)</f>
        <v>54.471145627822381</v>
      </c>
      <c r="I350" s="299" t="str">
        <f>CONCATENATE("(",ROUND((H350/$H352)*100,1),")")</f>
        <v>(56.2)</v>
      </c>
      <c r="K350" s="302">
        <f>B355-B350</f>
        <v>1.8526679354734767</v>
      </c>
      <c r="L350" s="302">
        <f>D355-D350</f>
        <v>0.85525330793495691</v>
      </c>
      <c r="M350" s="302">
        <f>F355-F350</f>
        <v>0.80827106034959684</v>
      </c>
      <c r="N350" s="302">
        <f>SUM(K350:M350)</f>
        <v>3.5161923037580305</v>
      </c>
    </row>
    <row r="351" spans="1:14" x14ac:dyDescent="0.2">
      <c r="A351" s="282" t="s">
        <v>365</v>
      </c>
      <c r="B351" s="302">
        <f>'Ind T6'!Q143</f>
        <v>23.736767916515273</v>
      </c>
      <c r="C351" s="299" t="str">
        <f>CONCATENATE("(",ROUND((B351/$H352)*100,1),")")</f>
        <v>(24.5)</v>
      </c>
      <c r="D351" s="302">
        <f>'Ind T6'!R143</f>
        <v>14.143121518615137</v>
      </c>
      <c r="E351" s="299" t="str">
        <f>CONCATENATE("(",ROUND((D351/$H352)*100,1),")")</f>
        <v>(14.6)</v>
      </c>
      <c r="F351" s="302">
        <f>'Ind T6'!S143</f>
        <v>4.6499649370469545</v>
      </c>
      <c r="G351" s="299" t="str">
        <f>CONCATENATE("(",ROUND((F351/$H352)*100,1),")")</f>
        <v>(4.8)</v>
      </c>
      <c r="H351" s="302">
        <f t="shared" ref="H351" si="265">SUM(B351,D351,F351)</f>
        <v>42.529854372177361</v>
      </c>
      <c r="I351" s="299" t="str">
        <f>CONCATENATE("(",ROUND((H351/$H352)*100,1),")")</f>
        <v>(43.8)</v>
      </c>
      <c r="K351" s="302">
        <f t="shared" ref="K351:K352" si="266">B356-B351</f>
        <v>2.1050051517858712</v>
      </c>
      <c r="L351" s="302">
        <f t="shared" ref="L351:L352" si="267">D356-D351</f>
        <v>1.260865356876872</v>
      </c>
      <c r="M351" s="302">
        <f t="shared" ref="M351:M352" si="268">F356-F351</f>
        <v>0.74793718757948291</v>
      </c>
      <c r="N351" s="302">
        <f t="shared" ref="N351:N352" si="269">SUM(K351:M351)</f>
        <v>4.1138076962422261</v>
      </c>
    </row>
    <row r="352" spans="1:14" x14ac:dyDescent="0.2">
      <c r="A352" s="282" t="s">
        <v>363</v>
      </c>
      <c r="B352" s="302">
        <f>SUM(B350:B351)</f>
        <v>62.771544755327724</v>
      </c>
      <c r="C352" s="299" t="str">
        <f>CONCATENATE("(",ROUND((B352/$H352)*100,1),")")</f>
        <v>(64.7)</v>
      </c>
      <c r="D352" s="302">
        <f>SUM(D350:D351)</f>
        <v>20.747419544913726</v>
      </c>
      <c r="E352" s="299" t="str">
        <f>CONCATENATE("(",ROUND((D352/$H352)*100,1),")")</f>
        <v>(21.4)</v>
      </c>
      <c r="F352" s="302">
        <f>SUM(F350:F351)</f>
        <v>13.482035699758304</v>
      </c>
      <c r="G352" s="299" t="str">
        <f>CONCATENATE("(",ROUND((F352/$H352)*100,1),")")</f>
        <v>(13.9)</v>
      </c>
      <c r="H352" s="302">
        <f>SUM(H350:H351)</f>
        <v>97.000999999999749</v>
      </c>
      <c r="I352" s="299" t="str">
        <f>CONCATENATE("(",ROUND((H352/$H352)*100,1),")")</f>
        <v>(100)</v>
      </c>
      <c r="K352" s="302">
        <f t="shared" si="266"/>
        <v>3.9576730872593515</v>
      </c>
      <c r="L352" s="302">
        <f t="shared" si="267"/>
        <v>2.1161186648118289</v>
      </c>
      <c r="M352" s="302">
        <f t="shared" si="268"/>
        <v>1.5562082479290797</v>
      </c>
      <c r="N352" s="302">
        <f t="shared" si="269"/>
        <v>7.6300000000002601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40.887444774285925</v>
      </c>
      <c r="C355" s="299" t="str">
        <f>CONCATENATE("(",ROUND((B355/$H357)*100,1),")")</f>
        <v>(39.1)</v>
      </c>
      <c r="D355" s="302">
        <f>'Ind T6'!W144</f>
        <v>7.4595513342335442</v>
      </c>
      <c r="E355" s="299" t="str">
        <f>CONCATENATE("(",ROUND((D355/$H357)*100,1),")")</f>
        <v>(7.1)</v>
      </c>
      <c r="F355" s="302">
        <f>'Ind T6'!X144</f>
        <v>9.6403418230609468</v>
      </c>
      <c r="G355" s="299" t="str">
        <f>CONCATENATE("(",ROUND((F355/$H357)*100,1),")")</f>
        <v>(9.2)</v>
      </c>
      <c r="H355" s="302">
        <f>SUM(B355,D355,F355)</f>
        <v>57.987337931580413</v>
      </c>
      <c r="I355" s="299" t="str">
        <f>CONCATENATE("(",ROUND((H355/$H357)*100,1),")")</f>
        <v>(55.4)</v>
      </c>
      <c r="K355" s="302">
        <f>B355-B345</f>
        <v>3.457715132740276</v>
      </c>
      <c r="L355" s="302">
        <f>D355-D345</f>
        <v>1.3778316705154108</v>
      </c>
      <c r="M355" s="302">
        <f>F355-F345</f>
        <v>1.3344487026113807</v>
      </c>
      <c r="N355" s="302">
        <f>SUM(K355:M355)</f>
        <v>6.1699955058670675</v>
      </c>
    </row>
    <row r="356" spans="1:14" x14ac:dyDescent="0.2">
      <c r="A356" s="282" t="s">
        <v>365</v>
      </c>
      <c r="B356" s="302">
        <f>'Ind T6'!V143</f>
        <v>25.841773068301144</v>
      </c>
      <c r="C356" s="299" t="str">
        <f>CONCATENATE("(",ROUND((B356/$H357)*100,1),")")</f>
        <v>(24.7)</v>
      </c>
      <c r="D356" s="302">
        <f>'Ind T6'!W143</f>
        <v>15.403986875492009</v>
      </c>
      <c r="E356" s="299" t="str">
        <f>CONCATENATE("(",ROUND((D356/$H357)*100,1),")")</f>
        <v>(14.7)</v>
      </c>
      <c r="F356" s="302">
        <f>'Ind T6'!X143</f>
        <v>5.3979021246264374</v>
      </c>
      <c r="G356" s="299" t="str">
        <f>CONCATENATE("(",ROUND((F356/$H357)*100,1),")")</f>
        <v>(5.2)</v>
      </c>
      <c r="H356" s="302">
        <f t="shared" ref="H356" si="270">SUM(B356,D356,F356)</f>
        <v>46.643662068419587</v>
      </c>
      <c r="I356" s="299" t="str">
        <f>CONCATENATE("(",ROUND((H356/$H357)*100,1),")")</f>
        <v>(44.6)</v>
      </c>
      <c r="K356" s="302">
        <f t="shared" ref="K356:K357" si="271">B356-B346</f>
        <v>3.6287929762837408</v>
      </c>
      <c r="L356" s="302">
        <f t="shared" ref="L356:L357" si="272">D356-D346</f>
        <v>2.1938253734239304</v>
      </c>
      <c r="M356" s="302">
        <f t="shared" ref="M356:M357" si="273">F356-F346</f>
        <v>1.138386144425275</v>
      </c>
      <c r="N356" s="302">
        <f t="shared" ref="N356:N357" si="274">SUM(K356:M356)</f>
        <v>6.9610044941329461</v>
      </c>
    </row>
    <row r="357" spans="1:14" x14ac:dyDescent="0.2">
      <c r="A357" s="282" t="s">
        <v>363</v>
      </c>
      <c r="B357" s="302">
        <f>SUM(B355:B356)</f>
        <v>66.729217842587076</v>
      </c>
      <c r="C357" s="299" t="str">
        <f>CONCATENATE("(",ROUND((B357/$H357)*100,1),")")</f>
        <v>(63.8)</v>
      </c>
      <c r="D357" s="302">
        <f>SUM(D355:D356)</f>
        <v>22.863538209725554</v>
      </c>
      <c r="E357" s="299" t="str">
        <f>CONCATENATE("(",ROUND((D357/$H357)*100,1),")")</f>
        <v>(21.9)</v>
      </c>
      <c r="F357" s="302">
        <f>SUM(F355:F356)</f>
        <v>15.038243947687384</v>
      </c>
      <c r="G357" s="299" t="str">
        <f>CONCATENATE("(",ROUND((F357/$H357)*100,1),")")</f>
        <v>(14.4)</v>
      </c>
      <c r="H357" s="302">
        <f>SUM(H355:H356)</f>
        <v>104.631</v>
      </c>
      <c r="I357" s="299" t="str">
        <f>CONCATENATE("(",ROUND((H357/$H357)*100,1),")")</f>
        <v>(100)</v>
      </c>
      <c r="K357" s="302">
        <f t="shared" si="271"/>
        <v>7.0865081090240238</v>
      </c>
      <c r="L357" s="302">
        <f t="shared" si="272"/>
        <v>3.5716570439393429</v>
      </c>
      <c r="M357" s="302">
        <f t="shared" si="273"/>
        <v>2.4728348470366548</v>
      </c>
      <c r="N357" s="302">
        <f t="shared" si="274"/>
        <v>13.131000000000022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31.676136666595841</v>
      </c>
      <c r="C366" s="299" t="str">
        <f>CONCATENATE("(",ROUND((B366/$H368)*100,1),")")</f>
        <v>(33.6)</v>
      </c>
      <c r="D366" s="302">
        <f>'Ind T6'!M153</f>
        <v>14.846618902945405</v>
      </c>
      <c r="E366" s="299" t="str">
        <f>CONCATENATE("(",ROUND((D366/$H368)*100,1),")")</f>
        <v>(15.7)</v>
      </c>
      <c r="F366" s="302">
        <f>'Ind T6'!N153</f>
        <v>6.9607302992293292</v>
      </c>
      <c r="G366" s="299" t="str">
        <f>CONCATENATE("(",ROUND((F366/$H368)*100,1),")")</f>
        <v>(7.4)</v>
      </c>
      <c r="H366" s="302">
        <f>SUM(B366,D366,F366)</f>
        <v>53.483485868770572</v>
      </c>
      <c r="I366" s="299" t="str">
        <f>CONCATENATE("(",ROUND((H366/$H368)*100,1),")")</f>
        <v>(56.7)</v>
      </c>
      <c r="K366" s="302">
        <f>B371-B366</f>
        <v>1.9339880780387837</v>
      </c>
      <c r="L366" s="302">
        <f>D371-D366</f>
        <v>0.87426152667955925</v>
      </c>
      <c r="M366" s="302">
        <f>F371-F366</f>
        <v>0.30924824677315232</v>
      </c>
      <c r="N366" s="302">
        <f>SUM(K366:M366)</f>
        <v>3.1174978514914953</v>
      </c>
    </row>
    <row r="367" spans="1:14" x14ac:dyDescent="0.2">
      <c r="A367" s="282" t="s">
        <v>365</v>
      </c>
      <c r="B367" s="302">
        <f>'Ind T6'!L152</f>
        <v>17.324837276223647</v>
      </c>
      <c r="C367" s="299" t="str">
        <f>CONCATENATE("(",ROUND((B367/$H368)*100,1),")")</f>
        <v>(18.4)</v>
      </c>
      <c r="D367" s="302">
        <f>'Ind T6'!M152</f>
        <v>18.638341638621547</v>
      </c>
      <c r="E367" s="299" t="str">
        <f>CONCATENATE("(",ROUND((D367/$H368)*100,1),")")</f>
        <v>(19.8)</v>
      </c>
      <c r="F367" s="302">
        <f>'Ind T6'!N152</f>
        <v>4.8893352163842358</v>
      </c>
      <c r="G367" s="299" t="str">
        <f>CONCATENATE("(",ROUND((F367/$H368)*100,1),")")</f>
        <v>(5.2)</v>
      </c>
      <c r="H367" s="302">
        <f t="shared" ref="H367" si="275">SUM(B367,D367,F367)</f>
        <v>40.852514131229427</v>
      </c>
      <c r="I367" s="299" t="str">
        <f>CONCATENATE("(",ROUND((H367/$H368)*100,1),")")</f>
        <v>(43.3)</v>
      </c>
      <c r="K367" s="302">
        <f t="shared" ref="K367:K368" si="276">B372-B367</f>
        <v>1.3884046961857166</v>
      </c>
      <c r="L367" s="302">
        <f t="shared" ref="L367:L368" si="277">D372-D367</f>
        <v>0.76646402798699498</v>
      </c>
      <c r="M367" s="302">
        <f t="shared" ref="M367:M368" si="278">F372-F367</f>
        <v>0.21163342433574783</v>
      </c>
      <c r="N367" s="302">
        <f t="shared" ref="N367:N368" si="279">SUM(K367:M367)</f>
        <v>2.3665021485084594</v>
      </c>
    </row>
    <row r="368" spans="1:14" x14ac:dyDescent="0.2">
      <c r="A368" s="282" t="s">
        <v>363</v>
      </c>
      <c r="B368" s="302">
        <f>SUM(B366:B367)</f>
        <v>49.000973942819485</v>
      </c>
      <c r="C368" s="299" t="str">
        <f>CONCATENATE("(",ROUND((B368/$H368)*100,1),")")</f>
        <v>(51.9)</v>
      </c>
      <c r="D368" s="302">
        <f>SUM(D366:D367)</f>
        <v>33.484960541566949</v>
      </c>
      <c r="E368" s="299" t="str">
        <f>CONCATENATE("(",ROUND((D368/$H368)*100,1),")")</f>
        <v>(35.5)</v>
      </c>
      <c r="F368" s="302">
        <f>SUM(F366:F367)</f>
        <v>11.850065515613565</v>
      </c>
      <c r="G368" s="299" t="str">
        <f>CONCATENATE("(",ROUND((F368/$H368)*100,1),")")</f>
        <v>(12.6)</v>
      </c>
      <c r="H368" s="302">
        <f>SUM(H366:H367)</f>
        <v>94.335999999999999</v>
      </c>
      <c r="I368" s="299" t="str">
        <f>CONCATENATE("(",ROUND((H368/$H368)*100,1),")")</f>
        <v>(100)</v>
      </c>
      <c r="K368" s="302">
        <f t="shared" si="276"/>
        <v>3.3223927742245039</v>
      </c>
      <c r="L368" s="302">
        <f t="shared" si="277"/>
        <v>1.6407255546665596</v>
      </c>
      <c r="M368" s="302">
        <f t="shared" si="278"/>
        <v>0.52088167110889927</v>
      </c>
      <c r="N368" s="302">
        <f t="shared" si="279"/>
        <v>5.4839999999999627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33.610124744634625</v>
      </c>
      <c r="C371" s="299" t="str">
        <f>CONCATENATE("(",ROUND((B371/$H373)*100,1),")")</f>
        <v>(33.7)</v>
      </c>
      <c r="D371" s="302">
        <f>'Ind T6'!R153</f>
        <v>15.720880429624964</v>
      </c>
      <c r="E371" s="299" t="str">
        <f>CONCATENATE("(",ROUND((D371/$H373)*100,1),")")</f>
        <v>(15.7)</v>
      </c>
      <c r="F371" s="302">
        <f>'Ind T6'!S153</f>
        <v>7.2699785460024815</v>
      </c>
      <c r="G371" s="299" t="str">
        <f>CONCATENATE("(",ROUND((F371/$H373)*100,1),")")</f>
        <v>(7.3)</v>
      </c>
      <c r="H371" s="302">
        <f>SUM(B371,D371,F371)</f>
        <v>56.600983720262072</v>
      </c>
      <c r="I371" s="299" t="str">
        <f>CONCATENATE("(",ROUND((H371/$H373)*100,1),")")</f>
        <v>(56.7)</v>
      </c>
      <c r="K371" s="302">
        <f>B376-B371</f>
        <v>2.5006531157828249</v>
      </c>
      <c r="L371" s="302">
        <f>D376-D371</f>
        <v>1.0154373782600121</v>
      </c>
      <c r="M371" s="302">
        <f>F376-F371</f>
        <v>0.56566407833371724</v>
      </c>
      <c r="N371" s="302">
        <f>SUM(K371:M371)</f>
        <v>4.0817545723765543</v>
      </c>
    </row>
    <row r="372" spans="1:14" x14ac:dyDescent="0.2">
      <c r="A372" s="282" t="s">
        <v>365</v>
      </c>
      <c r="B372" s="302">
        <f>'Ind T6'!Q152</f>
        <v>18.713241972409364</v>
      </c>
      <c r="C372" s="299" t="str">
        <f>CONCATENATE("(",ROUND((B372/$H373)*100,1),")")</f>
        <v>(18.7)</v>
      </c>
      <c r="D372" s="302">
        <f>'Ind T6'!R152</f>
        <v>19.404805666608542</v>
      </c>
      <c r="E372" s="299" t="str">
        <f>CONCATENATE("(",ROUND((D372/$H373)*100,1),")")</f>
        <v>(19.4)</v>
      </c>
      <c r="F372" s="302">
        <f>'Ind T6'!S152</f>
        <v>5.1009686407199837</v>
      </c>
      <c r="G372" s="299" t="str">
        <f>CONCATENATE("(",ROUND((F372/$H373)*100,1),")")</f>
        <v>(5.1)</v>
      </c>
      <c r="H372" s="302">
        <f t="shared" ref="H372" si="280">SUM(B372,D372,F372)</f>
        <v>43.219016279737886</v>
      </c>
      <c r="I372" s="299" t="str">
        <f>CONCATENATE("(",ROUND((H372/$H373)*100,1),")")</f>
        <v>(43.3)</v>
      </c>
      <c r="K372" s="302">
        <f t="shared" ref="K372:K373" si="281">B377-B372</f>
        <v>1.8404072093379007</v>
      </c>
      <c r="L372" s="302">
        <f t="shared" ref="L372:L373" si="282">D377-D372</f>
        <v>0.73080537306309523</v>
      </c>
      <c r="M372" s="302">
        <f t="shared" ref="M372:M373" si="283">F377-F372</f>
        <v>0.42903284522251361</v>
      </c>
      <c r="N372" s="302">
        <f t="shared" ref="N372:N373" si="284">SUM(K372:M372)</f>
        <v>3.0002454276235095</v>
      </c>
    </row>
    <row r="373" spans="1:14" x14ac:dyDescent="0.2">
      <c r="A373" s="282" t="s">
        <v>363</v>
      </c>
      <c r="B373" s="302">
        <f>SUM(B371:B372)</f>
        <v>52.323366717043989</v>
      </c>
      <c r="C373" s="299" t="str">
        <f>CONCATENATE("(",ROUND((B373/$H373)*100,1),")")</f>
        <v>(52.4)</v>
      </c>
      <c r="D373" s="302">
        <f>SUM(D371:D372)</f>
        <v>35.125686096233508</v>
      </c>
      <c r="E373" s="299" t="str">
        <f>CONCATENATE("(",ROUND((D373/$H373)*100,1),")")</f>
        <v>(35.2)</v>
      </c>
      <c r="F373" s="302">
        <f>SUM(F371:F372)</f>
        <v>12.370947186722464</v>
      </c>
      <c r="G373" s="299" t="str">
        <f>CONCATENATE("(",ROUND((F373/$H373)*100,1),")")</f>
        <v>(12.4)</v>
      </c>
      <c r="H373" s="302">
        <f>SUM(H371:H372)</f>
        <v>99.819999999999965</v>
      </c>
      <c r="I373" s="299" t="str">
        <f>CONCATENATE("(",ROUND((H373/$H373)*100,1),")")</f>
        <v>(100)</v>
      </c>
      <c r="K373" s="302">
        <f t="shared" si="281"/>
        <v>4.3410603251207291</v>
      </c>
      <c r="L373" s="302">
        <f t="shared" si="282"/>
        <v>1.7462427513231091</v>
      </c>
      <c r="M373" s="302">
        <f t="shared" si="283"/>
        <v>0.99469692355623174</v>
      </c>
      <c r="N373" s="302">
        <f t="shared" si="284"/>
        <v>7.08200000000007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36.11077786041745</v>
      </c>
      <c r="C376" s="299" t="str">
        <f>CONCATENATE("(",ROUND((B376/$H378)*100,1),")")</f>
        <v>(33.8)</v>
      </c>
      <c r="D376" s="302">
        <f>'Ind T6'!W153</f>
        <v>16.736317807884976</v>
      </c>
      <c r="E376" s="299" t="str">
        <f>CONCATENATE("(",ROUND((D376/$H378)*100,1),")")</f>
        <v>(15.7)</v>
      </c>
      <c r="F376" s="302">
        <f>'Ind T6'!X153</f>
        <v>7.8356426243361987</v>
      </c>
      <c r="G376" s="299" t="str">
        <f>CONCATENATE("(",ROUND((F376/$H378)*100,1),")")</f>
        <v>(7.3)</v>
      </c>
      <c r="H376" s="302">
        <f>SUM(B376,D376,F376)</f>
        <v>60.682738292638632</v>
      </c>
      <c r="I376" s="299" t="str">
        <f>CONCATENATE("(",ROUND((H376/$H378)*100,1),")")</f>
        <v>(56.8)</v>
      </c>
      <c r="K376" s="302">
        <f>B376-B366</f>
        <v>4.4346411938216086</v>
      </c>
      <c r="L376" s="302">
        <f>D376-D366</f>
        <v>1.8896989049395714</v>
      </c>
      <c r="M376" s="302">
        <f>F376-F366</f>
        <v>0.87491232510686956</v>
      </c>
      <c r="N376" s="302">
        <f>SUM(K376:M376)</f>
        <v>7.1992524238680495</v>
      </c>
    </row>
    <row r="377" spans="1:14" x14ac:dyDescent="0.2">
      <c r="A377" s="282" t="s">
        <v>365</v>
      </c>
      <c r="B377" s="302">
        <f>'Ind T6'!V152</f>
        <v>20.553649181747264</v>
      </c>
      <c r="C377" s="299" t="str">
        <f>CONCATENATE("(",ROUND((B377/$H378)*100,1),")")</f>
        <v>(19.2)</v>
      </c>
      <c r="D377" s="302">
        <f>'Ind T6'!W152</f>
        <v>20.135611039671637</v>
      </c>
      <c r="E377" s="299" t="str">
        <f>CONCATENATE("(",ROUND((D377/$H378)*100,1),")")</f>
        <v>(18.8)</v>
      </c>
      <c r="F377" s="302">
        <f>'Ind T6'!X152</f>
        <v>5.5300014859424973</v>
      </c>
      <c r="G377" s="299" t="str">
        <f>CONCATENATE("(",ROUND((F377/$H378)*100,1),")")</f>
        <v>(5.2)</v>
      </c>
      <c r="H377" s="302">
        <f t="shared" ref="H377" si="285">SUM(B377,D377,F377)</f>
        <v>46.219261707361404</v>
      </c>
      <c r="I377" s="299" t="str">
        <f>CONCATENATE("(",ROUND((H377/$H378)*100,1),")")</f>
        <v>(43.2)</v>
      </c>
      <c r="K377" s="302">
        <f t="shared" ref="K377:K378" si="286">B377-B367</f>
        <v>3.2288119055236173</v>
      </c>
      <c r="L377" s="302">
        <f t="shared" ref="L377:L378" si="287">D377-D367</f>
        <v>1.4972694010500902</v>
      </c>
      <c r="M377" s="302">
        <f t="shared" ref="M377:M378" si="288">F377-F367</f>
        <v>0.64066626955826145</v>
      </c>
      <c r="N377" s="302">
        <f t="shared" ref="N377:N378" si="289">SUM(K377:M377)</f>
        <v>5.366747576131969</v>
      </c>
    </row>
    <row r="378" spans="1:14" x14ac:dyDescent="0.2">
      <c r="A378" s="282" t="s">
        <v>363</v>
      </c>
      <c r="B378" s="302">
        <f>SUM(B376:B377)</f>
        <v>56.664427042164718</v>
      </c>
      <c r="C378" s="299" t="str">
        <f>CONCATENATE("(",ROUND((B378/$H378)*100,1),")")</f>
        <v>(53)</v>
      </c>
      <c r="D378" s="302">
        <f>SUM(D376:D377)</f>
        <v>36.871928847556617</v>
      </c>
      <c r="E378" s="299" t="str">
        <f>CONCATENATE("(",ROUND((D378/$H378)*100,1),")")</f>
        <v>(34.5)</v>
      </c>
      <c r="F378" s="302">
        <f>SUM(F376:F377)</f>
        <v>13.365644110278696</v>
      </c>
      <c r="G378" s="299" t="str">
        <f>CONCATENATE("(",ROUND((F378/$H378)*100,1),")")</f>
        <v>(12.5)</v>
      </c>
      <c r="H378" s="302">
        <f>SUM(H376:H377)</f>
        <v>106.90200000000004</v>
      </c>
      <c r="I378" s="299" t="str">
        <f>CONCATENATE("(",ROUND((H378/$H378)*100,1),")")</f>
        <v>(100)</v>
      </c>
      <c r="K378" s="302">
        <f t="shared" si="286"/>
        <v>7.663453099345233</v>
      </c>
      <c r="L378" s="302">
        <f t="shared" si="287"/>
        <v>3.3869683059896687</v>
      </c>
      <c r="M378" s="302">
        <f t="shared" si="288"/>
        <v>1.515578594665131</v>
      </c>
      <c r="N378" s="302">
        <f t="shared" si="289"/>
        <v>12.566000000000033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5.3235541440110872</v>
      </c>
      <c r="C387" s="299" t="str">
        <f>CONCATENATE("(",ROUND((B387/$H389)*100,1),")")</f>
        <v>(36.2)</v>
      </c>
      <c r="D387" s="302">
        <f>'Ind T6'!M162</f>
        <v>0.76634277239665016</v>
      </c>
      <c r="E387" s="299" t="str">
        <f>CONCATENATE("(",ROUND((D387/$H389)*100,1),")")</f>
        <v>(5.2)</v>
      </c>
      <c r="F387" s="302">
        <f>'Ind T6'!N162</f>
        <v>0.21608461581546962</v>
      </c>
      <c r="G387" s="299" t="str">
        <f>CONCATENATE("(",ROUND((F387/$H389)*100,1),")")</f>
        <v>(1.5)</v>
      </c>
      <c r="H387" s="302">
        <f>SUM(B387,D387,F387)</f>
        <v>6.3059815322232069</v>
      </c>
      <c r="I387" s="299" t="str">
        <f>CONCATENATE("(",ROUND((H387/$H389)*100,1),")")</f>
        <v>(42.9)</v>
      </c>
      <c r="K387" s="302">
        <f>B392-B387</f>
        <v>0.41858469170569812</v>
      </c>
      <c r="L387" s="302">
        <f>D392-D387</f>
        <v>0.12272104709793152</v>
      </c>
      <c r="M387" s="302">
        <f>F392-F387</f>
        <v>2.2027215379298221E-2</v>
      </c>
      <c r="N387" s="302">
        <f>SUM(K387:M387)</f>
        <v>0.56333295418292784</v>
      </c>
    </row>
    <row r="388" spans="1:14" x14ac:dyDescent="0.2">
      <c r="A388" s="282" t="s">
        <v>365</v>
      </c>
      <c r="B388" s="302">
        <f>'Ind T6'!L161</f>
        <v>4.6598186244570812</v>
      </c>
      <c r="C388" s="299" t="str">
        <f>CONCATENATE("(",ROUND((B388/$H389)*100,1),")")</f>
        <v>(31.7)</v>
      </c>
      <c r="D388" s="302">
        <f>'Ind T6'!M161</f>
        <v>3.7491998433197149</v>
      </c>
      <c r="E388" s="299" t="str">
        <f>CONCATENATE("(",ROUND((D388/$H389)*100,1),")")</f>
        <v>(25.5)</v>
      </c>
      <c r="F388" s="302">
        <f>'Ind T6'!N161</f>
        <v>0</v>
      </c>
      <c r="G388" s="299" t="str">
        <f>CONCATENATE("(",ROUND((F388/$H389)*100,1),")")</f>
        <v>(0)</v>
      </c>
      <c r="H388" s="302">
        <f t="shared" ref="H388" si="290">SUM(B388,D388,F388)</f>
        <v>8.4090184677767965</v>
      </c>
      <c r="I388" s="299" t="str">
        <f>CONCATENATE("(",ROUND((H388/$H389)*100,1),")")</f>
        <v>(57.1)</v>
      </c>
      <c r="K388" s="302">
        <f t="shared" ref="K388:K389" si="291">B393-B388</f>
        <v>0.4700084348533311</v>
      </c>
      <c r="L388" s="302">
        <f t="shared" ref="L388:L389" si="292">D393-D388</f>
        <v>0.38665861096373488</v>
      </c>
      <c r="M388" s="302">
        <f t="shared" ref="M388:M389" si="293">F393-F388</f>
        <v>0</v>
      </c>
      <c r="N388" s="302">
        <f t="shared" ref="N388:N389" si="294">SUM(K388:M388)</f>
        <v>0.85666704581706599</v>
      </c>
    </row>
    <row r="389" spans="1:14" x14ac:dyDescent="0.2">
      <c r="A389" s="282" t="s">
        <v>363</v>
      </c>
      <c r="B389" s="302">
        <f>SUM(B387:B388)</f>
        <v>9.9833727684681683</v>
      </c>
      <c r="C389" s="299" t="str">
        <f>CONCATENATE("(",ROUND((B389/$H389)*100,1),")")</f>
        <v>(67.8)</v>
      </c>
      <c r="D389" s="302">
        <f>SUM(D387:D388)</f>
        <v>4.5155426157163649</v>
      </c>
      <c r="E389" s="299" t="str">
        <f>CONCATENATE("(",ROUND((D389/$H389)*100,1),")")</f>
        <v>(30.7)</v>
      </c>
      <c r="F389" s="302">
        <f>SUM(F387:F388)</f>
        <v>0.21608461581546962</v>
      </c>
      <c r="G389" s="299" t="str">
        <f>CONCATENATE("(",ROUND((F389/$H389)*100,1),")")</f>
        <v>(1.5)</v>
      </c>
      <c r="H389" s="302">
        <f>SUM(H387:H388)</f>
        <v>14.715000000000003</v>
      </c>
      <c r="I389" s="299" t="str">
        <f>CONCATENATE("(",ROUND((H389/$H389)*100,1),")")</f>
        <v>(100)</v>
      </c>
      <c r="K389" s="302">
        <f t="shared" si="291"/>
        <v>0.88859312655903011</v>
      </c>
      <c r="L389" s="302">
        <f t="shared" si="292"/>
        <v>0.50937965806166652</v>
      </c>
      <c r="M389" s="302">
        <f t="shared" si="293"/>
        <v>2.2027215379298221E-2</v>
      </c>
      <c r="N389" s="302">
        <f t="shared" si="294"/>
        <v>1.4199999999999948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5.7421388357167853</v>
      </c>
      <c r="C392" s="299" t="str">
        <f>CONCATENATE("(",ROUND((B392/$H394)*100,1),")")</f>
        <v>(35.6)</v>
      </c>
      <c r="D392" s="302">
        <f>'Ind T6'!R162</f>
        <v>0.88906381949458169</v>
      </c>
      <c r="E392" s="299" t="str">
        <f>CONCATENATE("(",ROUND((D392/$H394)*100,1),")")</f>
        <v>(5.5)</v>
      </c>
      <c r="F392" s="302">
        <f>'Ind T6'!S162</f>
        <v>0.23811183119476784</v>
      </c>
      <c r="G392" s="299" t="str">
        <f>CONCATENATE("(",ROUND((F392/$H394)*100,1),")")</f>
        <v>(1.5)</v>
      </c>
      <c r="H392" s="302">
        <f>SUM(B392,D392,F392)</f>
        <v>6.8693144864061351</v>
      </c>
      <c r="I392" s="299" t="str">
        <f>CONCATENATE("(",ROUND((H392/$H394)*100,1),")")</f>
        <v>(42.6)</v>
      </c>
      <c r="K392" s="302">
        <f>B397-B392</f>
        <v>0.10316353308797144</v>
      </c>
      <c r="L392" s="302">
        <f>D397-D392</f>
        <v>0.15170072727174366</v>
      </c>
      <c r="M392" s="302">
        <f>F397-F392</f>
        <v>1.736996366633578E-2</v>
      </c>
      <c r="N392" s="302">
        <f>SUM(K392:M392)</f>
        <v>0.27223422402605091</v>
      </c>
    </row>
    <row r="393" spans="1:14" x14ac:dyDescent="0.2">
      <c r="A393" s="282" t="s">
        <v>365</v>
      </c>
      <c r="B393" s="302">
        <f>'Ind T6'!Q161</f>
        <v>5.1298270593104123</v>
      </c>
      <c r="C393" s="299" t="str">
        <f>CONCATENATE("(",ROUND((B393/$H394)*100,1),")")</f>
        <v>(31.8)</v>
      </c>
      <c r="D393" s="302">
        <f>'Ind T6'!R161</f>
        <v>4.1358584542834498</v>
      </c>
      <c r="E393" s="299" t="str">
        <f>CONCATENATE("(",ROUND((D393/$H394)*100,1),")")</f>
        <v>(25.6)</v>
      </c>
      <c r="F393" s="302">
        <f>'Ind T6'!S161</f>
        <v>0</v>
      </c>
      <c r="G393" s="299" t="str">
        <f>CONCATENATE("(",ROUND((F393/$H394)*100,1),")")</f>
        <v>(0)</v>
      </c>
      <c r="H393" s="302">
        <f t="shared" ref="H393" si="295">SUM(B393,D393,F393)</f>
        <v>9.2656855135938621</v>
      </c>
      <c r="I393" s="299" t="str">
        <f>CONCATENATE("(",ROUND((H393/$H394)*100,1),")")</f>
        <v>(57.4)</v>
      </c>
      <c r="K393" s="302">
        <f t="shared" ref="K393:K394" si="296">B398-B393</f>
        <v>0.31383572698488482</v>
      </c>
      <c r="L393" s="302">
        <f t="shared" ref="L393:L394" si="297">D398-D393</f>
        <v>0.25493004898908733</v>
      </c>
      <c r="M393" s="302">
        <f t="shared" ref="M393:M394" si="298">F398-F393</f>
        <v>0</v>
      </c>
      <c r="N393" s="302">
        <f t="shared" ref="N393:N394" si="299">SUM(K393:M393)</f>
        <v>0.56876577597397215</v>
      </c>
    </row>
    <row r="394" spans="1:14" x14ac:dyDescent="0.2">
      <c r="A394" s="282" t="s">
        <v>363</v>
      </c>
      <c r="B394" s="302">
        <f>SUM(B392:B393)</f>
        <v>10.871965895027198</v>
      </c>
      <c r="C394" s="299" t="str">
        <f>CONCATENATE("(",ROUND((B394/$H394)*100,1),")")</f>
        <v>(67.4)</v>
      </c>
      <c r="D394" s="302">
        <f>SUM(D392:D393)</f>
        <v>5.0249222737780315</v>
      </c>
      <c r="E394" s="299" t="str">
        <f>CONCATENATE("(",ROUND((D394/$H394)*100,1),")")</f>
        <v>(31.1)</v>
      </c>
      <c r="F394" s="302">
        <f>SUM(F392:F393)</f>
        <v>0.23811183119476784</v>
      </c>
      <c r="G394" s="299" t="str">
        <f>CONCATENATE("(",ROUND((F394/$H394)*100,1),")")</f>
        <v>(1.5)</v>
      </c>
      <c r="H394" s="302">
        <f>SUM(H392:H393)</f>
        <v>16.134999999999998</v>
      </c>
      <c r="I394" s="299" t="str">
        <f>CONCATENATE("(",ROUND((H394/$H394)*100,1),")")</f>
        <v>(100)</v>
      </c>
      <c r="K394" s="302">
        <f t="shared" si="296"/>
        <v>0.41699926007285626</v>
      </c>
      <c r="L394" s="302">
        <f t="shared" si="297"/>
        <v>0.40663077626083144</v>
      </c>
      <c r="M394" s="302">
        <f t="shared" si="298"/>
        <v>1.736996366633578E-2</v>
      </c>
      <c r="N394" s="302">
        <f t="shared" si="299"/>
        <v>0.84100000000002351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5.8453023688047567</v>
      </c>
      <c r="C397" s="299" t="str">
        <f>CONCATENATE("(",ROUND((B397/$H399)*100,1),")")</f>
        <v>(34.4)</v>
      </c>
      <c r="D397" s="302">
        <f>'Ind T6'!W162</f>
        <v>1.0407645467663253</v>
      </c>
      <c r="E397" s="299" t="str">
        <f>CONCATENATE("(",ROUND((D397/$H399)*100,1),")")</f>
        <v>(6.1)</v>
      </c>
      <c r="F397" s="302">
        <f>'Ind T6'!X162</f>
        <v>0.25548179486110362</v>
      </c>
      <c r="G397" s="299" t="str">
        <f>CONCATENATE("(",ROUND((F397/$H399)*100,1),")")</f>
        <v>(1.5)</v>
      </c>
      <c r="H397" s="302">
        <f>SUM(B397,D397,F397)</f>
        <v>7.1415487104321853</v>
      </c>
      <c r="I397" s="299" t="str">
        <f>CONCATENATE("(",ROUND((H397/$H399)*100,1),")")</f>
        <v>(42.1)</v>
      </c>
      <c r="K397" s="302">
        <f>B397-B387</f>
        <v>0.52174822479366956</v>
      </c>
      <c r="L397" s="302">
        <f>D397-D387</f>
        <v>0.27442177436967519</v>
      </c>
      <c r="M397" s="302">
        <f>F397-F387</f>
        <v>3.9397179045634001E-2</v>
      </c>
      <c r="N397" s="302">
        <f>SUM(K397:M397)</f>
        <v>0.83556717820897874</v>
      </c>
    </row>
    <row r="398" spans="1:14" x14ac:dyDescent="0.2">
      <c r="A398" s="282" t="s">
        <v>365</v>
      </c>
      <c r="B398" s="302">
        <f>'Ind T6'!V161</f>
        <v>5.4436627862952971</v>
      </c>
      <c r="C398" s="299" t="str">
        <f>CONCATENATE("(",ROUND((B398/$H399)*100,1),")")</f>
        <v>(32.1)</v>
      </c>
      <c r="D398" s="302">
        <f>'Ind T6'!W161</f>
        <v>4.3907885032725371</v>
      </c>
      <c r="E398" s="299" t="str">
        <f>CONCATENATE("(",ROUND((D398/$H399)*100,1),")")</f>
        <v>(25.9)</v>
      </c>
      <c r="F398" s="302">
        <f>'Ind T6'!X161</f>
        <v>0</v>
      </c>
      <c r="G398" s="299" t="str">
        <f>CONCATENATE("(",ROUND((F398/$H399)*100,1),")")</f>
        <v>(0)</v>
      </c>
      <c r="H398" s="302">
        <f t="shared" ref="H398" si="300">SUM(B398,D398,F398)</f>
        <v>9.8344512895678342</v>
      </c>
      <c r="I398" s="299" t="str">
        <f>CONCATENATE("(",ROUND((H398/$H399)*100,1),")")</f>
        <v>(57.9)</v>
      </c>
      <c r="K398" s="302">
        <f t="shared" ref="K398:K399" si="301">B398-B388</f>
        <v>0.78384416183821592</v>
      </c>
      <c r="L398" s="302">
        <f t="shared" ref="L398:L399" si="302">D398-D388</f>
        <v>0.64158865995282222</v>
      </c>
      <c r="M398" s="302">
        <f t="shared" ref="M398:M399" si="303">F398-F388</f>
        <v>0</v>
      </c>
      <c r="N398" s="302">
        <f t="shared" ref="N398:N399" si="304">SUM(K398:M398)</f>
        <v>1.4254328217910381</v>
      </c>
    </row>
    <row r="399" spans="1:14" x14ac:dyDescent="0.2">
      <c r="A399" s="282" t="s">
        <v>363</v>
      </c>
      <c r="B399" s="302">
        <f>SUM(B397:B398)</f>
        <v>11.288965155100055</v>
      </c>
      <c r="C399" s="299" t="str">
        <f>CONCATENATE("(",ROUND((B399/$H399)*100,1),")")</f>
        <v>(66.5)</v>
      </c>
      <c r="D399" s="302">
        <f>SUM(D397:D398)</f>
        <v>5.4315530500388629</v>
      </c>
      <c r="E399" s="299" t="str">
        <f>CONCATENATE("(",ROUND((D399/$H399)*100,1),")")</f>
        <v>(32)</v>
      </c>
      <c r="F399" s="302">
        <f>SUM(F397:F398)</f>
        <v>0.25548179486110362</v>
      </c>
      <c r="G399" s="299" t="str">
        <f>CONCATENATE("(",ROUND((F399/$H399)*100,1),")")</f>
        <v>(1.5)</v>
      </c>
      <c r="H399" s="302">
        <f>SUM(H397:H398)</f>
        <v>16.97600000000002</v>
      </c>
      <c r="I399" s="299" t="str">
        <f>CONCATENATE("(",ROUND((H399/$H399)*100,1),")")</f>
        <v>(100)</v>
      </c>
      <c r="K399" s="302">
        <f t="shared" si="301"/>
        <v>1.3055923866318864</v>
      </c>
      <c r="L399" s="302">
        <f t="shared" si="302"/>
        <v>0.91601043432249796</v>
      </c>
      <c r="M399" s="302">
        <f t="shared" si="303"/>
        <v>3.9397179045634001E-2</v>
      </c>
      <c r="N399" s="302">
        <f t="shared" si="304"/>
        <v>2.2610000000000183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8.6787621515761124</v>
      </c>
      <c r="C408" s="299" t="str">
        <f>CONCATENATE("(",ROUND((B408/$H410)*100,1),")")</f>
        <v>(15.2)</v>
      </c>
      <c r="D408" s="302">
        <f>'Ind T6'!M171</f>
        <v>4.3095264074064321</v>
      </c>
      <c r="E408" s="299" t="str">
        <f>CONCATENATE("(",ROUND((D408/$H410)*100,1),")")</f>
        <v>(7.6)</v>
      </c>
      <c r="F408" s="302">
        <f>'Ind T6'!N171</f>
        <v>1.7174978586907914</v>
      </c>
      <c r="G408" s="299" t="str">
        <f>CONCATENATE("(",ROUND((F408/$H410)*100,1),")")</f>
        <v>(3)</v>
      </c>
      <c r="H408" s="302">
        <f>SUM(B408,D408,F408)</f>
        <v>14.705786417673336</v>
      </c>
      <c r="I408" s="299" t="str">
        <f>CONCATENATE("(",ROUND((H408/$H410)*100,1),")")</f>
        <v>(25.8)</v>
      </c>
      <c r="K408" s="302">
        <f>B413-B408</f>
        <v>-0.17656817122718138</v>
      </c>
      <c r="L408" s="302">
        <f>D413-D408</f>
        <v>2.5455881546565529E-2</v>
      </c>
      <c r="M408" s="302">
        <f>F413-F408</f>
        <v>2.0371345455193257E-2</v>
      </c>
      <c r="N408" s="302">
        <f>SUM(K408:M408)</f>
        <v>-0.1307409442254226</v>
      </c>
    </row>
    <row r="409" spans="1:14" x14ac:dyDescent="0.2">
      <c r="A409" s="282" t="s">
        <v>365</v>
      </c>
      <c r="B409" s="302">
        <f>'Ind T6'!L170</f>
        <v>15.455470313466096</v>
      </c>
      <c r="C409" s="299" t="str">
        <f>CONCATENATE("(",ROUND((B409/$H410)*100,1),")")</f>
        <v>(27.1)</v>
      </c>
      <c r="D409" s="302">
        <f>'Ind T6'!M170</f>
        <v>24.016422122069624</v>
      </c>
      <c r="E409" s="299" t="str">
        <f>CONCATENATE("(",ROUND((D409/$H410)*100,1),")")</f>
        <v>(42.2)</v>
      </c>
      <c r="F409" s="302">
        <f>'Ind T6'!N170</f>
        <v>2.7643211467909699</v>
      </c>
      <c r="G409" s="299" t="str">
        <f>CONCATENATE("(",ROUND((F409/$H410)*100,1),")")</f>
        <v>(4.9)</v>
      </c>
      <c r="H409" s="302">
        <f t="shared" ref="H409" si="305">SUM(B409,D409,F409)</f>
        <v>42.236213582326691</v>
      </c>
      <c r="I409" s="299" t="str">
        <f>CONCATENATE("(",ROUND((H409/$H410)*100,1),")")</f>
        <v>(74.2)</v>
      </c>
      <c r="K409" s="302">
        <f t="shared" ref="K409:K410" si="306">B414-B409</f>
        <v>0.226941863214007</v>
      </c>
      <c r="L409" s="302">
        <f t="shared" ref="L409:L410" si="307">D414-D409</f>
        <v>-0.69045417633448736</v>
      </c>
      <c r="M409" s="302">
        <f t="shared" ref="M409:M410" si="308">F414-F409</f>
        <v>1.0253257345837152E-2</v>
      </c>
      <c r="N409" s="302">
        <f t="shared" ref="N409:N410" si="309">SUM(K409:M409)</f>
        <v>-0.4532590557746432</v>
      </c>
    </row>
    <row r="410" spans="1:14" x14ac:dyDescent="0.2">
      <c r="A410" s="282" t="s">
        <v>363</v>
      </c>
      <c r="B410" s="302">
        <f>SUM(B408:B409)</f>
        <v>24.13423246504221</v>
      </c>
      <c r="C410" s="299" t="str">
        <f>CONCATENATE("(",ROUND((B410/$H410)*100,1),")")</f>
        <v>(42.4)</v>
      </c>
      <c r="D410" s="302">
        <f>SUM(D408:D409)</f>
        <v>28.325948529476058</v>
      </c>
      <c r="E410" s="299" t="str">
        <f>CONCATENATE("(",ROUND((D410/$H410)*100,1),")")</f>
        <v>(49.7)</v>
      </c>
      <c r="F410" s="302">
        <f>SUM(F408:F409)</f>
        <v>4.4818190054817615</v>
      </c>
      <c r="G410" s="299" t="str">
        <f>CONCATENATE("(",ROUND((F410/$H410)*100,1),")")</f>
        <v>(7.9)</v>
      </c>
      <c r="H410" s="302">
        <f>SUM(H408:H409)</f>
        <v>56.942000000000029</v>
      </c>
      <c r="I410" s="299" t="str">
        <f>CONCATENATE("(",ROUND((H410/$H410)*100,1),")")</f>
        <v>(100)</v>
      </c>
      <c r="K410" s="302">
        <f t="shared" si="306"/>
        <v>5.0373691986823843E-2</v>
      </c>
      <c r="L410" s="302">
        <f t="shared" si="307"/>
        <v>-0.66499829478792449</v>
      </c>
      <c r="M410" s="302">
        <f t="shared" si="308"/>
        <v>3.0624602801029965E-2</v>
      </c>
      <c r="N410" s="302">
        <f t="shared" si="309"/>
        <v>-0.58400000000007068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8.502193980348931</v>
      </c>
      <c r="C413" s="299" t="str">
        <f>CONCATENATE("(",ROUND((B413/$H415)*100,1),")")</f>
        <v>(15.1)</v>
      </c>
      <c r="D413" s="302">
        <f>'Ind T6'!R171</f>
        <v>4.3349822889529976</v>
      </c>
      <c r="E413" s="299" t="str">
        <f>CONCATENATE("(",ROUND((D413/$H415)*100,1),")")</f>
        <v>(7.7)</v>
      </c>
      <c r="F413" s="302">
        <f>'Ind T6'!S171</f>
        <v>1.7378692041459847</v>
      </c>
      <c r="G413" s="299" t="str">
        <f>CONCATENATE("(",ROUND((F413/$H415)*100,1),")")</f>
        <v>(3.1)</v>
      </c>
      <c r="H413" s="302">
        <f>SUM(B413,D413,F413)</f>
        <v>14.575045473447913</v>
      </c>
      <c r="I413" s="299" t="str">
        <f>CONCATENATE("(",ROUND((H413/$H415)*100,1),")")</f>
        <v>(25.9)</v>
      </c>
      <c r="K413" s="302">
        <f>B418-B413</f>
        <v>-6.5589332629681252E-2</v>
      </c>
      <c r="L413" s="302">
        <f>D418-D413</f>
        <v>0.17366236375184929</v>
      </c>
      <c r="M413" s="302">
        <f>F418-F413</f>
        <v>8.5560994707786664E-2</v>
      </c>
      <c r="N413" s="302">
        <f>SUM(K413:M413)</f>
        <v>0.1936340258299547</v>
      </c>
    </row>
    <row r="414" spans="1:14" x14ac:dyDescent="0.2">
      <c r="A414" s="282" t="s">
        <v>365</v>
      </c>
      <c r="B414" s="302">
        <f>'Ind T6'!Q170</f>
        <v>15.682412176680103</v>
      </c>
      <c r="C414" s="299" t="str">
        <f>CONCATENATE("(",ROUND((B414/$H415)*100,1),")")</f>
        <v>(27.8)</v>
      </c>
      <c r="D414" s="302">
        <f>'Ind T6'!R170</f>
        <v>23.325967945735137</v>
      </c>
      <c r="E414" s="299" t="str">
        <f>CONCATENATE("(",ROUND((D414/$H415)*100,1),")")</f>
        <v>(41.4)</v>
      </c>
      <c r="F414" s="302">
        <f>'Ind T6'!S170</f>
        <v>2.774574404136807</v>
      </c>
      <c r="G414" s="299" t="str">
        <f>CONCATENATE("(",ROUND((F414/$H415)*100,1),")")</f>
        <v>(4.9)</v>
      </c>
      <c r="H414" s="302">
        <f t="shared" ref="H414" si="310">SUM(B414,D414,F414)</f>
        <v>41.782954526552047</v>
      </c>
      <c r="I414" s="299" t="str">
        <f>CONCATENATE("(",ROUND((H414/$H415)*100,1),")")</f>
        <v>(74.1)</v>
      </c>
      <c r="K414" s="302">
        <f t="shared" ref="K414:K415" si="311">B419-B414</f>
        <v>1.0228205179733756</v>
      </c>
      <c r="L414" s="302">
        <f t="shared" ref="L414:L415" si="312">D419-D414</f>
        <v>-0.61235693381728495</v>
      </c>
      <c r="M414" s="302">
        <f t="shared" ref="M414:M415" si="313">F419-F414</f>
        <v>5.3902390013973456E-2</v>
      </c>
      <c r="N414" s="302">
        <f t="shared" ref="N414:N415" si="314">SUM(K414:M414)</f>
        <v>0.46436597417006409</v>
      </c>
    </row>
    <row r="415" spans="1:14" x14ac:dyDescent="0.2">
      <c r="A415" s="282" t="s">
        <v>363</v>
      </c>
      <c r="B415" s="302">
        <f>SUM(B413:B414)</f>
        <v>24.184606157029034</v>
      </c>
      <c r="C415" s="299" t="str">
        <f>CONCATENATE("(",ROUND((B415/$H415)*100,1),")")</f>
        <v>(42.9)</v>
      </c>
      <c r="D415" s="302">
        <f>SUM(D413:D414)</f>
        <v>27.660950234688134</v>
      </c>
      <c r="E415" s="299" t="str">
        <f>CONCATENATE("(",ROUND((D415/$H415)*100,1),")")</f>
        <v>(49.1)</v>
      </c>
      <c r="F415" s="302">
        <f>SUM(F413:F414)</f>
        <v>4.5124436082827915</v>
      </c>
      <c r="G415" s="299" t="str">
        <f>CONCATENATE("(",ROUND((F415/$H415)*100,1),")")</f>
        <v>(8)</v>
      </c>
      <c r="H415" s="302">
        <f>SUM(H413:H414)</f>
        <v>56.357999999999961</v>
      </c>
      <c r="I415" s="299" t="str">
        <f>CONCATENATE("(",ROUND((H415/$H415)*100,1),")")</f>
        <v>(100)</v>
      </c>
      <c r="K415" s="302">
        <f t="shared" si="311"/>
        <v>0.95723118534369434</v>
      </c>
      <c r="L415" s="302">
        <f t="shared" si="312"/>
        <v>-0.438694570065433</v>
      </c>
      <c r="M415" s="302">
        <f t="shared" si="313"/>
        <v>0.13946338472176034</v>
      </c>
      <c r="N415" s="302">
        <f t="shared" si="314"/>
        <v>0.65800000000002168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8.4366046477192498</v>
      </c>
      <c r="C418" s="299" t="str">
        <f>CONCATENATE("(",ROUND((B418/$H420)*100,1),")")</f>
        <v>(14.8)</v>
      </c>
      <c r="D418" s="302">
        <f>'Ind T6'!W171</f>
        <v>4.5086446527048469</v>
      </c>
      <c r="E418" s="299" t="str">
        <f>CONCATENATE("(",ROUND((D418/$H420)*100,1),")")</f>
        <v>(7.9)</v>
      </c>
      <c r="F418" s="302">
        <f>'Ind T6'!X171</f>
        <v>1.8234301988537713</v>
      </c>
      <c r="G418" s="299" t="str">
        <f>CONCATENATE("(",ROUND((F418/$H420)*100,1),")")</f>
        <v>(3.2)</v>
      </c>
      <c r="H418" s="302">
        <f>SUM(B418,D418,F418)</f>
        <v>14.768679499277868</v>
      </c>
      <c r="I418" s="299" t="str">
        <f>CONCATENATE("(",ROUND((H418/$H420)*100,1),")")</f>
        <v>(25.9)</v>
      </c>
      <c r="K418" s="302">
        <f>B418-B408</f>
        <v>-0.24215750385686263</v>
      </c>
      <c r="L418" s="302">
        <f>D418-D408</f>
        <v>0.19911824529841482</v>
      </c>
      <c r="M418" s="302">
        <f>F418-F408</f>
        <v>0.10593234016297992</v>
      </c>
      <c r="N418" s="302">
        <f>SUM(K418:M418)</f>
        <v>6.2893081604532108E-2</v>
      </c>
    </row>
    <row r="419" spans="1:14" x14ac:dyDescent="0.2">
      <c r="A419" s="282" t="s">
        <v>365</v>
      </c>
      <c r="B419" s="302">
        <f>'Ind T6'!V170</f>
        <v>16.705232694653478</v>
      </c>
      <c r="C419" s="299" t="str">
        <f>CONCATENATE("(",ROUND((B419/$H420)*100,1),")")</f>
        <v>(29.3)</v>
      </c>
      <c r="D419" s="302">
        <f>'Ind T6'!W170</f>
        <v>22.713611011917852</v>
      </c>
      <c r="E419" s="299" t="str">
        <f>CONCATENATE("(",ROUND((D419/$H420)*100,1),")")</f>
        <v>(39.8)</v>
      </c>
      <c r="F419" s="302">
        <f>'Ind T6'!X170</f>
        <v>2.8284767941507805</v>
      </c>
      <c r="G419" s="299" t="str">
        <f>CONCATENATE("(",ROUND((F419/$H420)*100,1),")")</f>
        <v>(5)</v>
      </c>
      <c r="H419" s="302">
        <f t="shared" ref="H419" si="315">SUM(B419,D419,F419)</f>
        <v>42.247320500722111</v>
      </c>
      <c r="I419" s="299" t="str">
        <f>CONCATENATE("(",ROUND((H419/$H420)*100,1),")")</f>
        <v>(74.1)</v>
      </c>
      <c r="K419" s="302">
        <f t="shared" ref="K419:K420" si="316">B419-B409</f>
        <v>1.2497623811873826</v>
      </c>
      <c r="L419" s="302">
        <f t="shared" ref="L419:L420" si="317">D419-D409</f>
        <v>-1.3028111101517723</v>
      </c>
      <c r="M419" s="302">
        <f t="shared" ref="M419:M420" si="318">F419-F409</f>
        <v>6.4155647359810608E-2</v>
      </c>
      <c r="N419" s="302">
        <f t="shared" ref="N419:N420" si="319">SUM(K419:M419)</f>
        <v>1.1106918395420884E-2</v>
      </c>
    </row>
    <row r="420" spans="1:14" x14ac:dyDescent="0.2">
      <c r="A420" s="282" t="s">
        <v>363</v>
      </c>
      <c r="B420" s="302">
        <f>SUM(B418:B419)</f>
        <v>25.141837342372728</v>
      </c>
      <c r="C420" s="299" t="str">
        <f>CONCATENATE("(",ROUND((B420/$H420)*100,1),")")</f>
        <v>(44.1)</v>
      </c>
      <c r="D420" s="302">
        <f>SUM(D418:D419)</f>
        <v>27.222255664622701</v>
      </c>
      <c r="E420" s="299" t="str">
        <f>CONCATENATE("(",ROUND((D420/$H420)*100,1),")")</f>
        <v>(47.7)</v>
      </c>
      <c r="F420" s="302">
        <f>SUM(F418:F419)</f>
        <v>4.6519069930045518</v>
      </c>
      <c r="G420" s="299" t="str">
        <f>CONCATENATE("(",ROUND((F420/$H420)*100,1),")")</f>
        <v>(8.2)</v>
      </c>
      <c r="H420" s="302">
        <f>SUM(H418:H419)</f>
        <v>57.015999999999977</v>
      </c>
      <c r="I420" s="299" t="str">
        <f>CONCATENATE("(",ROUND((H420/$H420)*100,1),")")</f>
        <v>(100)</v>
      </c>
      <c r="K420" s="302">
        <f t="shared" si="316"/>
        <v>1.0076048773305182</v>
      </c>
      <c r="L420" s="302">
        <f t="shared" si="317"/>
        <v>-1.1036928648533575</v>
      </c>
      <c r="M420" s="302">
        <f t="shared" si="318"/>
        <v>0.17008798752279031</v>
      </c>
      <c r="N420" s="302">
        <f t="shared" si="319"/>
        <v>7.3999999999950994E-2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8.6459773428459528</v>
      </c>
      <c r="C429" s="299" t="str">
        <f>CONCATENATE("(",ROUND((B429/$H431)*100,1),")")</f>
        <v>(12.9)</v>
      </c>
      <c r="D429" s="302">
        <f>'Ind T6'!M180</f>
        <v>2.7213550095688119</v>
      </c>
      <c r="E429" s="299" t="str">
        <f>CONCATENATE("(",ROUND((D429/$H431)*100,1),")")</f>
        <v>(4.1)</v>
      </c>
      <c r="F429" s="302">
        <f>'Ind T6'!N180</f>
        <v>0.85332941005266705</v>
      </c>
      <c r="G429" s="299" t="str">
        <f>CONCATENATE("(",ROUND((F429/$H431)*100,1),")")</f>
        <v>(1.3)</v>
      </c>
      <c r="H429" s="302">
        <f>SUM(B429,D429,F429)</f>
        <v>12.220661762467433</v>
      </c>
      <c r="I429" s="299" t="str">
        <f>CONCATENATE("(",ROUND((H429/$H431)*100,1),")")</f>
        <v>(18.3)</v>
      </c>
      <c r="K429" s="302">
        <f>B434-B429</f>
        <v>0.63820607688199082</v>
      </c>
      <c r="L429" s="302">
        <f>D434-D429</f>
        <v>0.21354159986929666</v>
      </c>
      <c r="M429" s="302">
        <f>F434-F429</f>
        <v>2.8830844804445532E-2</v>
      </c>
      <c r="N429" s="302">
        <f>SUM(K429:M429)</f>
        <v>0.88057852155573302</v>
      </c>
    </row>
    <row r="430" spans="1:14" x14ac:dyDescent="0.2">
      <c r="A430" s="282" t="s">
        <v>365</v>
      </c>
      <c r="B430" s="302">
        <f>'Ind T6'!L179</f>
        <v>22.38859222219531</v>
      </c>
      <c r="C430" s="299" t="str">
        <f>CONCATENATE("(",ROUND((B430/$H431)*100,1),")")</f>
        <v>(33.5)</v>
      </c>
      <c r="D430" s="302">
        <f>'Ind T6'!M179</f>
        <v>27.205345004670008</v>
      </c>
      <c r="E430" s="299" t="str">
        <f>CONCATENATE("(",ROUND((D430/$H431)*100,1),")")</f>
        <v>(40.7)</v>
      </c>
      <c r="F430" s="302">
        <f>'Ind T6'!N179</f>
        <v>5.1094010106673142</v>
      </c>
      <c r="G430" s="299" t="str">
        <f>CONCATENATE("(",ROUND((F430/$H431)*100,1),")")</f>
        <v>(7.6)</v>
      </c>
      <c r="H430" s="302">
        <f t="shared" ref="H430" si="320">SUM(B430,D430,F430)</f>
        <v>54.703338237532634</v>
      </c>
      <c r="I430" s="299" t="str">
        <f>CONCATENATE("(",ROUND((H430/$H431)*100,1),")")</f>
        <v>(81.7)</v>
      </c>
      <c r="K430" s="302">
        <f t="shared" ref="K430:K431" si="321">B435-B430</f>
        <v>2.1575213655311316</v>
      </c>
      <c r="L430" s="302">
        <f t="shared" ref="L430:L431" si="322">D435-D430</f>
        <v>0.82982664044727272</v>
      </c>
      <c r="M430" s="302">
        <f t="shared" ref="M430:M431" si="323">F435-F430</f>
        <v>0.61807347246588584</v>
      </c>
      <c r="N430" s="302">
        <f t="shared" ref="N430:N431" si="324">SUM(K430:M430)</f>
        <v>3.6054214784442902</v>
      </c>
    </row>
    <row r="431" spans="1:14" x14ac:dyDescent="0.2">
      <c r="A431" s="282" t="s">
        <v>363</v>
      </c>
      <c r="B431" s="302">
        <f>SUM(B429:B430)</f>
        <v>31.034569565041263</v>
      </c>
      <c r="C431" s="299" t="str">
        <f>CONCATENATE("(",ROUND((B431/$H431)*100,1),")")</f>
        <v>(46.4)</v>
      </c>
      <c r="D431" s="302">
        <f>SUM(D429:D430)</f>
        <v>29.926700014238818</v>
      </c>
      <c r="E431" s="299" t="str">
        <f>CONCATENATE("(",ROUND((D431/$H431)*100,1),")")</f>
        <v>(44.7)</v>
      </c>
      <c r="F431" s="302">
        <f>SUM(F429:F430)</f>
        <v>5.9627304207199812</v>
      </c>
      <c r="G431" s="299" t="str">
        <f>CONCATENATE("(",ROUND((F431/$H431)*100,1),")")</f>
        <v>(8.9)</v>
      </c>
      <c r="H431" s="302">
        <f>SUM(H429:H430)</f>
        <v>66.924000000000063</v>
      </c>
      <c r="I431" s="299" t="str">
        <f>CONCATENATE("(",ROUND((H431/$H431)*100,1),")")</f>
        <v>(100)</v>
      </c>
      <c r="K431" s="302">
        <f t="shared" si="321"/>
        <v>2.7957274424131207</v>
      </c>
      <c r="L431" s="302">
        <f t="shared" si="322"/>
        <v>1.0433682403165712</v>
      </c>
      <c r="M431" s="302">
        <f t="shared" si="323"/>
        <v>0.64690431727033104</v>
      </c>
      <c r="N431" s="302">
        <f t="shared" si="324"/>
        <v>4.4860000000000229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9.2841834197279436</v>
      </c>
      <c r="C434" s="299" t="str">
        <f>CONCATENATE("(",ROUND((B434/$H436)*100,1),")")</f>
        <v>(13)</v>
      </c>
      <c r="D434" s="302">
        <f>'Ind T6'!R180</f>
        <v>2.9348966094381086</v>
      </c>
      <c r="E434" s="299" t="str">
        <f>CONCATENATE("(",ROUND((D434/$H436)*100,1),")")</f>
        <v>(4.1)</v>
      </c>
      <c r="F434" s="302">
        <f>'Ind T6'!S180</f>
        <v>0.88216025485711258</v>
      </c>
      <c r="G434" s="299" t="str">
        <f>CONCATENATE("(",ROUND((F434/$H436)*100,1),")")</f>
        <v>(1.2)</v>
      </c>
      <c r="H434" s="302">
        <f>SUM(B434,D434,F434)</f>
        <v>13.101240284023165</v>
      </c>
      <c r="I434" s="299" t="str">
        <f>CONCATENATE("(",ROUND((H434/$H436)*100,1),")")</f>
        <v>(18.3)</v>
      </c>
      <c r="K434" s="302">
        <f>B439-B434</f>
        <v>0.93162353222558103</v>
      </c>
      <c r="L434" s="302">
        <f>D439-D434</f>
        <v>0.31425689107375776</v>
      </c>
      <c r="M434" s="302">
        <f>F439-F434</f>
        <v>6.9221260477854152E-3</v>
      </c>
      <c r="N434" s="302">
        <f>SUM(K434:M434)</f>
        <v>1.2528025493471242</v>
      </c>
    </row>
    <row r="435" spans="1:14" x14ac:dyDescent="0.2">
      <c r="A435" s="282" t="s">
        <v>365</v>
      </c>
      <c r="B435" s="302">
        <f>'Ind T6'!Q179</f>
        <v>24.546113587726442</v>
      </c>
      <c r="C435" s="299" t="str">
        <f>CONCATENATE("(",ROUND((B435/$H436)*100,1),")")</f>
        <v>(34.4)</v>
      </c>
      <c r="D435" s="302">
        <f>'Ind T6'!R179</f>
        <v>28.035171645117281</v>
      </c>
      <c r="E435" s="299" t="str">
        <f>CONCATENATE("(",ROUND((D435/$H436)*100,1),")")</f>
        <v>(39.3)</v>
      </c>
      <c r="F435" s="302">
        <f>'Ind T6'!S179</f>
        <v>5.7274744831332001</v>
      </c>
      <c r="G435" s="299" t="str">
        <f>CONCATENATE("(",ROUND((F435/$H436)*100,1),")")</f>
        <v>(8)</v>
      </c>
      <c r="H435" s="302">
        <f t="shared" ref="H435" si="325">SUM(B435,D435,F435)</f>
        <v>58.308759715976926</v>
      </c>
      <c r="I435" s="299" t="str">
        <f>CONCATENATE("(",ROUND((H435/$H436)*100,1),")")</f>
        <v>(81.7)</v>
      </c>
      <c r="K435" s="302">
        <f t="shared" ref="K435:K436" si="326">B440-B435</f>
        <v>3.4876660448426513</v>
      </c>
      <c r="L435" s="302">
        <f t="shared" ref="L435:L436" si="327">D440-D435</f>
        <v>0.2230827724257729</v>
      </c>
      <c r="M435" s="302">
        <f t="shared" ref="M435:M436" si="328">F440-F435</f>
        <v>0.96444863338443554</v>
      </c>
      <c r="N435" s="302">
        <f t="shared" ref="N435:N436" si="329">SUM(K435:M435)</f>
        <v>4.6751974506528597</v>
      </c>
    </row>
    <row r="436" spans="1:14" x14ac:dyDescent="0.2">
      <c r="A436" s="282" t="s">
        <v>363</v>
      </c>
      <c r="B436" s="302">
        <f>SUM(B434:B435)</f>
        <v>33.830297007454384</v>
      </c>
      <c r="C436" s="299" t="str">
        <f>CONCATENATE("(",ROUND((B436/$H436)*100,1),")")</f>
        <v>(47.4)</v>
      </c>
      <c r="D436" s="302">
        <f>SUM(D434:D435)</f>
        <v>30.97006825455539</v>
      </c>
      <c r="E436" s="299" t="str">
        <f>CONCATENATE("(",ROUND((D436/$H436)*100,1),")")</f>
        <v>(43.4)</v>
      </c>
      <c r="F436" s="302">
        <f>SUM(F434:F435)</f>
        <v>6.6096347379903122</v>
      </c>
      <c r="G436" s="299" t="str">
        <f>CONCATENATE("(",ROUND((F436/$H436)*100,1),")")</f>
        <v>(9.3)</v>
      </c>
      <c r="H436" s="302">
        <f>SUM(H434:H435)</f>
        <v>71.410000000000096</v>
      </c>
      <c r="I436" s="299" t="str">
        <f>CONCATENATE("(",ROUND((H436/$H436)*100,1),")")</f>
        <v>(100)</v>
      </c>
      <c r="K436" s="302">
        <f t="shared" si="326"/>
        <v>4.4192895770682341</v>
      </c>
      <c r="L436" s="302">
        <f t="shared" si="327"/>
        <v>0.53733966349953022</v>
      </c>
      <c r="M436" s="302">
        <f t="shared" si="328"/>
        <v>0.9713707594322214</v>
      </c>
      <c r="N436" s="302">
        <f t="shared" si="329"/>
        <v>5.9279999999999857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10.215806951953525</v>
      </c>
      <c r="C439" s="299" t="str">
        <f>CONCATENATE("(",ROUND((B439/$H441)*100,1),")")</f>
        <v>(13.2)</v>
      </c>
      <c r="D439" s="302">
        <f>'Ind T6'!W180</f>
        <v>3.2491535005118664</v>
      </c>
      <c r="E439" s="299" t="str">
        <f>CONCATENATE("(",ROUND((D439/$H441)*100,1),")")</f>
        <v>(4.2)</v>
      </c>
      <c r="F439" s="302">
        <f>'Ind T6'!X180</f>
        <v>0.889082380904898</v>
      </c>
      <c r="G439" s="299" t="str">
        <f>CONCATENATE("(",ROUND((F439/$H441)*100,1),")")</f>
        <v>(1.1)</v>
      </c>
      <c r="H439" s="302">
        <f>SUM(B439,D439,F439)</f>
        <v>14.35404283337029</v>
      </c>
      <c r="I439" s="299" t="str">
        <f>CONCATENATE("(",ROUND((H439/$H441)*100,1),")")</f>
        <v>(18.6)</v>
      </c>
      <c r="K439" s="302">
        <f>B439-B429</f>
        <v>1.5698296091075719</v>
      </c>
      <c r="L439" s="302">
        <f>D439-D429</f>
        <v>0.52779849094305442</v>
      </c>
      <c r="M439" s="302">
        <f>F439-F429</f>
        <v>3.5752970852230948E-2</v>
      </c>
      <c r="N439" s="302">
        <f>SUM(K439:M439)</f>
        <v>2.1333810709028573</v>
      </c>
    </row>
    <row r="440" spans="1:14" x14ac:dyDescent="0.2">
      <c r="A440" s="282" t="s">
        <v>365</v>
      </c>
      <c r="B440" s="302">
        <f>'Ind T6'!V179</f>
        <v>28.033779632569093</v>
      </c>
      <c r="C440" s="299" t="str">
        <f>CONCATENATE("(",ROUND((B440/$H441)*100,1),")")</f>
        <v>(36.2)</v>
      </c>
      <c r="D440" s="302">
        <f>'Ind T6'!W179</f>
        <v>28.258254417543053</v>
      </c>
      <c r="E440" s="299" t="str">
        <f>CONCATENATE("(",ROUND((D440/$H441)*100,1),")")</f>
        <v>(36.5)</v>
      </c>
      <c r="F440" s="302">
        <f>'Ind T6'!X179</f>
        <v>6.6919231165176356</v>
      </c>
      <c r="G440" s="299" t="str">
        <f>CONCATENATE("(",ROUND((F440/$H441)*100,1),")")</f>
        <v>(8.7)</v>
      </c>
      <c r="H440" s="302">
        <f t="shared" ref="H440" si="330">SUM(B440,D440,F440)</f>
        <v>62.983957166629786</v>
      </c>
      <c r="I440" s="299" t="str">
        <f>CONCATENATE("(",ROUND((H440/$H441)*100,1),")")</f>
        <v>(81.4)</v>
      </c>
      <c r="K440" s="302">
        <f t="shared" ref="K440:K441" si="331">B440-B430</f>
        <v>5.6451874103737829</v>
      </c>
      <c r="L440" s="302">
        <f t="shared" ref="L440:L441" si="332">D440-D430</f>
        <v>1.0529094128730456</v>
      </c>
      <c r="M440" s="302">
        <f t="shared" ref="M440:M441" si="333">F440-F430</f>
        <v>1.5825221058503214</v>
      </c>
      <c r="N440" s="302">
        <f t="shared" ref="N440:N441" si="334">SUM(K440:M440)</f>
        <v>8.2806189290971499</v>
      </c>
    </row>
    <row r="441" spans="1:14" x14ac:dyDescent="0.2">
      <c r="A441" s="282" t="s">
        <v>363</v>
      </c>
      <c r="B441" s="302">
        <f>SUM(B439:B440)</f>
        <v>38.249586584522618</v>
      </c>
      <c r="C441" s="299" t="str">
        <f>CONCATENATE("(",ROUND((B441/$H441)*100,1),")")</f>
        <v>(49.5)</v>
      </c>
      <c r="D441" s="302">
        <f>SUM(D439:D440)</f>
        <v>31.50740791805492</v>
      </c>
      <c r="E441" s="299" t="str">
        <f>CONCATENATE("(",ROUND((D441/$H441)*100,1),")")</f>
        <v>(40.7)</v>
      </c>
      <c r="F441" s="302">
        <f>SUM(F439:F440)</f>
        <v>7.5810054974225336</v>
      </c>
      <c r="G441" s="299" t="str">
        <f>CONCATENATE("(",ROUND((F441/$H441)*100,1),")")</f>
        <v>(9.8)</v>
      </c>
      <c r="H441" s="302">
        <f>SUM(H439:H440)</f>
        <v>77.338000000000079</v>
      </c>
      <c r="I441" s="299" t="str">
        <f>CONCATENATE("(",ROUND((H441/$H441)*100,1),")")</f>
        <v>(100)</v>
      </c>
      <c r="K441" s="302">
        <f t="shared" si="331"/>
        <v>7.2150170194813548</v>
      </c>
      <c r="L441" s="302">
        <f t="shared" si="332"/>
        <v>1.5807079038161014</v>
      </c>
      <c r="M441" s="302">
        <f t="shared" si="333"/>
        <v>1.6182750767025524</v>
      </c>
      <c r="N441" s="302">
        <f t="shared" si="334"/>
        <v>10.414000000000009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4.5537811598860651</v>
      </c>
      <c r="C450" s="299" t="str">
        <f>CONCATENATE("(",ROUND((B450/$H452)*100,1),")")</f>
        <v>(21)</v>
      </c>
      <c r="D450" s="302">
        <f>'Ind T6'!M189</f>
        <v>3.1786200046735371</v>
      </c>
      <c r="E450" s="299" t="str">
        <f>CONCATENATE("(",ROUND((D450/$H452)*100,1),")")</f>
        <v>(14.6)</v>
      </c>
      <c r="F450" s="302">
        <f>'Ind T6'!N189</f>
        <v>2.8551770274065982</v>
      </c>
      <c r="G450" s="299" t="str">
        <f>CONCATENATE("(",ROUND((F450/$H452)*100,1),")")</f>
        <v>(13.2)</v>
      </c>
      <c r="H450" s="302">
        <f>SUM(B450,D450,F450)</f>
        <v>10.587578191966202</v>
      </c>
      <c r="I450" s="299" t="str">
        <f>CONCATENATE("(",ROUND((H450/$H452)*100,1),")")</f>
        <v>(48.8)</v>
      </c>
      <c r="K450" s="302">
        <f>B455-B450</f>
        <v>-5.2587711396809844E-2</v>
      </c>
      <c r="L450" s="302">
        <f>D455-D450</f>
        <v>6.490278235762803E-2</v>
      </c>
      <c r="M450" s="302">
        <f>F455-F450</f>
        <v>-0.21051444451205192</v>
      </c>
      <c r="N450" s="302">
        <f>SUM(K450:M450)</f>
        <v>-0.19819937355123374</v>
      </c>
    </row>
    <row r="451" spans="1:14" x14ac:dyDescent="0.2">
      <c r="A451" s="282" t="s">
        <v>365</v>
      </c>
      <c r="B451" s="302">
        <f>'Ind T6'!L188</f>
        <v>2.9257848406967595</v>
      </c>
      <c r="C451" s="299" t="str">
        <f>CONCATENATE("(",ROUND((B451/$H452)*100,1),")")</f>
        <v>(13.5)</v>
      </c>
      <c r="D451" s="302">
        <f>'Ind T6'!M188</f>
        <v>4.4068577159522615</v>
      </c>
      <c r="E451" s="299" t="str">
        <f>CONCATENATE("(",ROUND((D451/$H452)*100,1),")")</f>
        <v>(20.3)</v>
      </c>
      <c r="F451" s="302">
        <f>'Ind T6'!N188</f>
        <v>3.7897792513848034</v>
      </c>
      <c r="G451" s="299" t="str">
        <f>CONCATENATE("(",ROUND((F451/$H452)*100,1),")")</f>
        <v>(17.5)</v>
      </c>
      <c r="H451" s="302">
        <f t="shared" ref="H451" si="335">SUM(B451,D451,F451)</f>
        <v>11.122421808033824</v>
      </c>
      <c r="I451" s="299" t="str">
        <f>CONCATENATE("(",ROUND((H451/$H452)*100,1),")")</f>
        <v>(51.2)</v>
      </c>
      <c r="K451" s="302">
        <f t="shared" ref="K451:K452" si="336">B456-B451</f>
        <v>-0.19547903959526591</v>
      </c>
      <c r="L451" s="302">
        <f t="shared" ref="L451:L452" si="337">D456-D451</f>
        <v>-4.8474334038884237E-2</v>
      </c>
      <c r="M451" s="302">
        <f t="shared" ref="M451:M452" si="338">F456-F451</f>
        <v>-0.43684725281462145</v>
      </c>
      <c r="N451" s="302">
        <f t="shared" ref="N451:N452" si="339">SUM(K451:M451)</f>
        <v>-0.6808006264487716</v>
      </c>
    </row>
    <row r="452" spans="1:14" x14ac:dyDescent="0.2">
      <c r="A452" s="282" t="s">
        <v>363</v>
      </c>
      <c r="B452" s="302">
        <f>SUM(B450:B451)</f>
        <v>7.4795660005828246</v>
      </c>
      <c r="C452" s="299" t="str">
        <f>CONCATENATE("(",ROUND((B452/$H452)*100,1),")")</f>
        <v>(34.5)</v>
      </c>
      <c r="D452" s="302">
        <f>SUM(D450:D451)</f>
        <v>7.5854777206257982</v>
      </c>
      <c r="E452" s="299" t="str">
        <f>CONCATENATE("(",ROUND((D452/$H452)*100,1),")")</f>
        <v>(34.9)</v>
      </c>
      <c r="F452" s="302">
        <f>SUM(F450:F451)</f>
        <v>6.6449562787914012</v>
      </c>
      <c r="G452" s="299" t="str">
        <f>CONCATENATE("(",ROUND((F452/$H452)*100,1),")")</f>
        <v>(30.6)</v>
      </c>
      <c r="H452" s="302">
        <f>SUM(H450:H451)</f>
        <v>21.710000000000026</v>
      </c>
      <c r="I452" s="299" t="str">
        <f>CONCATENATE("(",ROUND((H452/$H452)*100,1),")")</f>
        <v>(100)</v>
      </c>
      <c r="K452" s="302">
        <f t="shared" si="336"/>
        <v>-0.24806675099207531</v>
      </c>
      <c r="L452" s="302">
        <f t="shared" si="337"/>
        <v>1.6428448318744238E-2</v>
      </c>
      <c r="M452" s="302">
        <f t="shared" si="338"/>
        <v>-0.64736169732667292</v>
      </c>
      <c r="N452" s="302">
        <f t="shared" si="339"/>
        <v>-0.879000000000004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4.5011934484892553</v>
      </c>
      <c r="C455" s="299" t="str">
        <f>CONCATENATE("(",ROUND((B455/$H457)*100,1),")")</f>
        <v>(21.6)</v>
      </c>
      <c r="D455" s="302">
        <f>'Ind T6'!R189</f>
        <v>3.2435227870311651</v>
      </c>
      <c r="E455" s="299" t="str">
        <f>CONCATENATE("(",ROUND((D455/$H457)*100,1),")")</f>
        <v>(15.6)</v>
      </c>
      <c r="F455" s="302">
        <f>'Ind T6'!S189</f>
        <v>2.6446625828945463</v>
      </c>
      <c r="G455" s="299" t="str">
        <f>CONCATENATE("(",ROUND((F455/$H457)*100,1),")")</f>
        <v>(12.7)</v>
      </c>
      <c r="H455" s="302">
        <f>SUM(B455,D455,F455)</f>
        <v>10.389378818414967</v>
      </c>
      <c r="I455" s="299" t="str">
        <f>CONCATENATE("(",ROUND((H455/$H457)*100,1),")")</f>
        <v>(49.9)</v>
      </c>
      <c r="K455" s="302">
        <f>B460-B455</f>
        <v>0.23010483075383092</v>
      </c>
      <c r="L455" s="302">
        <f>D460-D455</f>
        <v>0.29022696515591084</v>
      </c>
      <c r="M455" s="302">
        <f>F460-F455</f>
        <v>0.12171550470209747</v>
      </c>
      <c r="N455" s="302">
        <f>SUM(K455:M455)</f>
        <v>0.64204730061183923</v>
      </c>
    </row>
    <row r="456" spans="1:14" x14ac:dyDescent="0.2">
      <c r="A456" s="282" t="s">
        <v>365</v>
      </c>
      <c r="B456" s="302">
        <f>'Ind T6'!Q188</f>
        <v>2.7303058011014936</v>
      </c>
      <c r="C456" s="299" t="str">
        <f>CONCATENATE("(",ROUND((B456/$H457)*100,1),")")</f>
        <v>(13.1)</v>
      </c>
      <c r="D456" s="302">
        <f>'Ind T6'!R188</f>
        <v>4.3583833819133773</v>
      </c>
      <c r="E456" s="299" t="str">
        <f>CONCATENATE("(",ROUND((D456/$H457)*100,1),")")</f>
        <v>(20.9)</v>
      </c>
      <c r="F456" s="302">
        <f>'Ind T6'!S188</f>
        <v>3.352931998570182</v>
      </c>
      <c r="G456" s="299" t="str">
        <f>CONCATENATE("(",ROUND((F456/$H457)*100,1),")")</f>
        <v>(16.1)</v>
      </c>
      <c r="H456" s="302">
        <f t="shared" ref="H456" si="340">SUM(B456,D456,F456)</f>
        <v>10.441621181585052</v>
      </c>
      <c r="I456" s="299" t="str">
        <f>CONCATENATE("(",ROUND((H456/$H457)*100,1),")")</f>
        <v>(50.1)</v>
      </c>
      <c r="K456" s="302">
        <f t="shared" ref="K456:K457" si="341">B461-B456</f>
        <v>-6.9853911940872759E-2</v>
      </c>
      <c r="L456" s="302">
        <f t="shared" ref="L456:L457" si="342">D461-D456</f>
        <v>0.16645589175206954</v>
      </c>
      <c r="M456" s="302">
        <f t="shared" ref="M456:M457" si="343">F461-F456</f>
        <v>0.19635071957696493</v>
      </c>
      <c r="N456" s="302">
        <f t="shared" ref="N456:N457" si="344">SUM(K456:M456)</f>
        <v>0.29295269938816171</v>
      </c>
    </row>
    <row r="457" spans="1:14" x14ac:dyDescent="0.2">
      <c r="A457" s="282" t="s">
        <v>363</v>
      </c>
      <c r="B457" s="302">
        <f>SUM(B455:B456)</f>
        <v>7.2314992495907493</v>
      </c>
      <c r="C457" s="299" t="str">
        <f>CONCATENATE("(",ROUND((B457/$H457)*100,1),")")</f>
        <v>(34.7)</v>
      </c>
      <c r="D457" s="302">
        <f>SUM(D455:D456)</f>
        <v>7.6019061689445424</v>
      </c>
      <c r="E457" s="299" t="str">
        <f>CONCATENATE("(",ROUND((D457/$H457)*100,1),")")</f>
        <v>(36.5)</v>
      </c>
      <c r="F457" s="302">
        <f>SUM(F455:F456)</f>
        <v>5.9975945814647282</v>
      </c>
      <c r="G457" s="299" t="str">
        <f>CONCATENATE("(",ROUND((F457/$H457)*100,1),")")</f>
        <v>(28.8)</v>
      </c>
      <c r="H457" s="302">
        <f>SUM(H455:H456)</f>
        <v>20.831000000000017</v>
      </c>
      <c r="I457" s="299" t="str">
        <f>CONCATENATE("(",ROUND((H457/$H457)*100,1),")")</f>
        <v>(100)</v>
      </c>
      <c r="K457" s="302">
        <f t="shared" si="341"/>
        <v>0.16025091881295772</v>
      </c>
      <c r="L457" s="302">
        <f t="shared" si="342"/>
        <v>0.45668285690798083</v>
      </c>
      <c r="M457" s="302">
        <f t="shared" si="343"/>
        <v>0.31806622427906284</v>
      </c>
      <c r="N457" s="302">
        <f t="shared" si="344"/>
        <v>0.93500000000000139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4.7312982792430862</v>
      </c>
      <c r="C460" s="299" t="str">
        <f>CONCATENATE("(",ROUND((B460/$H462)*100,1),")")</f>
        <v>(21.7)</v>
      </c>
      <c r="D460" s="302">
        <f>'Ind T6'!W189</f>
        <v>3.533749752187076</v>
      </c>
      <c r="E460" s="299" t="str">
        <f>CONCATENATE("(",ROUND((D460/$H462)*100,1),")")</f>
        <v>(16.2)</v>
      </c>
      <c r="F460" s="302">
        <f>'Ind T6'!X189</f>
        <v>2.7663780875966437</v>
      </c>
      <c r="G460" s="299" t="str">
        <f>CONCATENATE("(",ROUND((F460/$H462)*100,1),")")</f>
        <v>(12.7)</v>
      </c>
      <c r="H460" s="302">
        <f>SUM(B460,D460,F460)</f>
        <v>11.031426119026806</v>
      </c>
      <c r="I460" s="299" t="str">
        <f>CONCATENATE("(",ROUND((H460/$H462)*100,1),")")</f>
        <v>(50.7)</v>
      </c>
      <c r="K460" s="302">
        <f>B460-B450</f>
        <v>0.17751711935702108</v>
      </c>
      <c r="L460" s="302">
        <f>D460-D450</f>
        <v>0.35512974751353887</v>
      </c>
      <c r="M460" s="302">
        <f>F460-F450</f>
        <v>-8.8798939809954458E-2</v>
      </c>
      <c r="N460" s="302">
        <f>SUM(K460:M460)</f>
        <v>0.4438479270606055</v>
      </c>
    </row>
    <row r="461" spans="1:14" x14ac:dyDescent="0.2">
      <c r="A461" s="282" t="s">
        <v>365</v>
      </c>
      <c r="B461" s="302">
        <f>'Ind T6'!V188</f>
        <v>2.6604518891606208</v>
      </c>
      <c r="C461" s="299" t="str">
        <f>CONCATENATE("(",ROUND((B461/$H462)*100,1),")")</f>
        <v>(12.2)</v>
      </c>
      <c r="D461" s="302">
        <f>'Ind T6'!W188</f>
        <v>4.5248392736654468</v>
      </c>
      <c r="E461" s="299" t="str">
        <f>CONCATENATE("(",ROUND((D461/$H462)*100,1),")")</f>
        <v>(20.8)</v>
      </c>
      <c r="F461" s="302">
        <f>'Ind T6'!X188</f>
        <v>3.5492827181471469</v>
      </c>
      <c r="G461" s="299" t="str">
        <f>CONCATENATE("(",ROUND((F461/$H462)*100,1),")")</f>
        <v>(16.3)</v>
      </c>
      <c r="H461" s="302">
        <f t="shared" ref="H461" si="345">SUM(B461,D461,F461)</f>
        <v>10.734573880973215</v>
      </c>
      <c r="I461" s="299" t="str">
        <f>CONCATENATE("(",ROUND((H461/$H462)*100,1),")")</f>
        <v>(49.3)</v>
      </c>
      <c r="K461" s="302">
        <f t="shared" ref="K461:K462" si="346">B461-B451</f>
        <v>-0.26533295153613867</v>
      </c>
      <c r="L461" s="302">
        <f t="shared" ref="L461:L462" si="347">D461-D451</f>
        <v>0.1179815577131853</v>
      </c>
      <c r="M461" s="302">
        <f t="shared" ref="M461:M462" si="348">F461-F451</f>
        <v>-0.24049653323765652</v>
      </c>
      <c r="N461" s="302">
        <f t="shared" ref="N461:N462" si="349">SUM(K461:M461)</f>
        <v>-0.38784792706060989</v>
      </c>
    </row>
    <row r="462" spans="1:14" x14ac:dyDescent="0.2">
      <c r="A462" s="282" t="s">
        <v>363</v>
      </c>
      <c r="B462" s="302">
        <f>SUM(B460:B461)</f>
        <v>7.391750168403707</v>
      </c>
      <c r="C462" s="299" t="str">
        <f>CONCATENATE("(",ROUND((B462/$H462)*100,1),")")</f>
        <v>(34)</v>
      </c>
      <c r="D462" s="302">
        <f>SUM(D460:D461)</f>
        <v>8.0585890258525232</v>
      </c>
      <c r="E462" s="299" t="str">
        <f>CONCATENATE("(",ROUND((D462/$H462)*100,1),")")</f>
        <v>(37)</v>
      </c>
      <c r="F462" s="302">
        <f>SUM(F460:F461)</f>
        <v>6.3156608057437911</v>
      </c>
      <c r="G462" s="299" t="str">
        <f>CONCATENATE("(",ROUND((F462/$H462)*100,1),")")</f>
        <v>(29)</v>
      </c>
      <c r="H462" s="302">
        <f>SUM(H460:H461)</f>
        <v>21.76600000000002</v>
      </c>
      <c r="I462" s="299" t="str">
        <f>CONCATENATE("(",ROUND((H462/$H462)*100,1),")")</f>
        <v>(100)</v>
      </c>
      <c r="K462" s="302">
        <f t="shared" si="346"/>
        <v>-8.7815832179117592E-2</v>
      </c>
      <c r="L462" s="302">
        <f t="shared" si="347"/>
        <v>0.47311130522672507</v>
      </c>
      <c r="M462" s="302">
        <f t="shared" si="348"/>
        <v>-0.32929547304761009</v>
      </c>
      <c r="N462" s="302">
        <f t="shared" si="349"/>
        <v>5.5999999999997385E-2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3.7495216688005035</v>
      </c>
      <c r="C471" s="299" t="str">
        <f>CONCATENATE("(",ROUND((B471/$H473)*100,1),")")</f>
        <v>(15.4)</v>
      </c>
      <c r="D471" s="302">
        <f>'Ind T6'!M198</f>
        <v>0.96267092455209391</v>
      </c>
      <c r="E471" s="299" t="str">
        <f>CONCATENATE("(",ROUND((D471/$H473)*100,1),")")</f>
        <v>(4)</v>
      </c>
      <c r="F471" s="302">
        <f>'Ind T6'!N198</f>
        <v>1.8264390214138146</v>
      </c>
      <c r="G471" s="299" t="str">
        <f>CONCATENATE("(",ROUND((F471/$H473)*100,1),")")</f>
        <v>(7.5)</v>
      </c>
      <c r="H471" s="302">
        <f>SUM(B471,D471,F471)</f>
        <v>6.5386316147664116</v>
      </c>
      <c r="I471" s="299" t="str">
        <f>CONCATENATE("(",ROUND((H471/$H473)*100,1),")")</f>
        <v>(26.8)</v>
      </c>
      <c r="K471" s="302">
        <f>B476-B471</f>
        <v>0.11766211275002636</v>
      </c>
      <c r="L471" s="302">
        <f>D476-D471</f>
        <v>-4.5351012194366769E-3</v>
      </c>
      <c r="M471" s="302">
        <f>F476-F471</f>
        <v>5.5192137087222815E-2</v>
      </c>
      <c r="N471" s="302">
        <f>SUM(K471:M471)</f>
        <v>0.1683191486178125</v>
      </c>
    </row>
    <row r="472" spans="1:14" x14ac:dyDescent="0.2">
      <c r="A472" s="282" t="s">
        <v>365</v>
      </c>
      <c r="B472" s="302">
        <f>'Ind T6'!L197</f>
        <v>4.2452909193944341</v>
      </c>
      <c r="C472" s="299" t="str">
        <f>CONCATENATE("(",ROUND((B472/$H473)*100,1),")")</f>
        <v>(17.4)</v>
      </c>
      <c r="D472" s="302">
        <f>'Ind T6'!M197</f>
        <v>4.2701421375542816</v>
      </c>
      <c r="E472" s="299" t="str">
        <f>CONCATENATE("(",ROUND((D472/$H473)*100,1),")")</f>
        <v>(17.5)</v>
      </c>
      <c r="F472" s="302">
        <f>'Ind T6'!N197</f>
        <v>9.3139353282848649</v>
      </c>
      <c r="G472" s="299" t="str">
        <f>CONCATENATE("(",ROUND((F472/$H473)*100,1),")")</f>
        <v>(38.2)</v>
      </c>
      <c r="H472" s="302">
        <f t="shared" ref="H472" si="350">SUM(B472,D472,F472)</f>
        <v>17.829368385233579</v>
      </c>
      <c r="I472" s="299" t="str">
        <f>CONCATENATE("(",ROUND((H472/$H473)*100,1),")")</f>
        <v>(73.2)</v>
      </c>
      <c r="K472" s="302">
        <f t="shared" ref="K472:K473" si="351">B477-B472</f>
        <v>-0.13813390037041184</v>
      </c>
      <c r="L472" s="302">
        <f t="shared" ref="L472:L473" si="352">D477-D472</f>
        <v>-6.6092158694583958E-2</v>
      </c>
      <c r="M472" s="302">
        <f t="shared" ref="M472:M473" si="353">F477-F472</f>
        <v>1.6906910447207935E-2</v>
      </c>
      <c r="N472" s="302">
        <f t="shared" ref="N472:N473" si="354">SUM(K472:M472)</f>
        <v>-0.18731914861778787</v>
      </c>
    </row>
    <row r="473" spans="1:14" x14ac:dyDescent="0.2">
      <c r="A473" s="282" t="s">
        <v>363</v>
      </c>
      <c r="B473" s="302">
        <f>SUM(B471:B472)</f>
        <v>7.9948125881949377</v>
      </c>
      <c r="C473" s="299" t="str">
        <f>CONCATENATE("(",ROUND((B473/$H473)*100,1),")")</f>
        <v>(32.8)</v>
      </c>
      <c r="D473" s="302">
        <f>SUM(D471:D472)</f>
        <v>5.2328130621063753</v>
      </c>
      <c r="E473" s="299" t="str">
        <f>CONCATENATE("(",ROUND((D473/$H473)*100,1),")")</f>
        <v>(21.5)</v>
      </c>
      <c r="F473" s="302">
        <f>SUM(F471:F472)</f>
        <v>11.14037434969868</v>
      </c>
      <c r="G473" s="299" t="str">
        <f>CONCATENATE("(",ROUND((F473/$H473)*100,1),")")</f>
        <v>(45.7)</v>
      </c>
      <c r="H473" s="302">
        <f>SUM(H471:H472)</f>
        <v>24.367999999999991</v>
      </c>
      <c r="I473" s="299" t="str">
        <f>CONCATENATE("(",ROUND((H473/$H473)*100,1),")")</f>
        <v>(100)</v>
      </c>
      <c r="K473" s="302">
        <f t="shared" si="351"/>
        <v>-2.0471787620385484E-2</v>
      </c>
      <c r="L473" s="302">
        <f t="shared" si="352"/>
        <v>-7.062725991402008E-2</v>
      </c>
      <c r="M473" s="302">
        <f t="shared" si="353"/>
        <v>7.2099047534429417E-2</v>
      </c>
      <c r="N473" s="302">
        <f t="shared" si="354"/>
        <v>-1.8999999999976147E-2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3.8671837815505299</v>
      </c>
      <c r="C476" s="299" t="str">
        <f>CONCATENATE("(",ROUND((B476/$H478)*100,1),")")</f>
        <v>(15.9)</v>
      </c>
      <c r="D476" s="302">
        <f>'Ind T6'!R198</f>
        <v>0.95813582333265723</v>
      </c>
      <c r="E476" s="299" t="str">
        <f>CONCATENATE("(",ROUND((D476/$H478)*100,1),")")</f>
        <v>(3.9)</v>
      </c>
      <c r="F476" s="302">
        <f>'Ind T6'!S198</f>
        <v>1.8816311585010375</v>
      </c>
      <c r="G476" s="299" t="str">
        <f>CONCATENATE("(",ROUND((F476/$H478)*100,1),")")</f>
        <v>(7.7)</v>
      </c>
      <c r="H476" s="302">
        <f>SUM(B476,D476,F476)</f>
        <v>6.7069507633842251</v>
      </c>
      <c r="I476" s="299" t="str">
        <f>CONCATENATE("(",ROUND((H476/$H478)*100,1),")")</f>
        <v>(27.5)</v>
      </c>
      <c r="K476" s="302">
        <f>B481-B476</f>
        <v>0.24251670424153371</v>
      </c>
      <c r="L476" s="302">
        <f>D481-D476</f>
        <v>1.6813283858192807E-2</v>
      </c>
      <c r="M476" s="302">
        <f>F481-F476</f>
        <v>0.10944440684953682</v>
      </c>
      <c r="N476" s="302">
        <f>SUM(K476:M476)</f>
        <v>0.36877439494926334</v>
      </c>
    </row>
    <row r="477" spans="1:14" x14ac:dyDescent="0.2">
      <c r="A477" s="282" t="s">
        <v>365</v>
      </c>
      <c r="B477" s="302">
        <f>'Ind T6'!Q197</f>
        <v>4.1071570190240223</v>
      </c>
      <c r="C477" s="299" t="str">
        <f>CONCATENATE("(",ROUND((B477/$H478)*100,1),")")</f>
        <v>(16.9)</v>
      </c>
      <c r="D477" s="302">
        <f>'Ind T6'!R197</f>
        <v>4.2040499788596977</v>
      </c>
      <c r="E477" s="299" t="str">
        <f>CONCATENATE("(",ROUND((D477/$H478)*100,1),")")</f>
        <v>(17.3)</v>
      </c>
      <c r="F477" s="302">
        <f>'Ind T6'!S197</f>
        <v>9.3308422387320729</v>
      </c>
      <c r="G477" s="299" t="str">
        <f>CONCATENATE("(",ROUND((F477/$H478)*100,1),")")</f>
        <v>(38.3)</v>
      </c>
      <c r="H477" s="302">
        <f t="shared" ref="H477" si="355">SUM(B477,D477,F477)</f>
        <v>17.64204923661579</v>
      </c>
      <c r="I477" s="299" t="str">
        <f>CONCATENATE("(",ROUND((H477/$H478)*100,1),")")</f>
        <v>(72.5)</v>
      </c>
      <c r="K477" s="302">
        <f t="shared" ref="K477:K478" si="356">B482-B477</f>
        <v>-0.1305296793601487</v>
      </c>
      <c r="L477" s="302">
        <f t="shared" ref="L477:L478" si="357">D482-D477</f>
        <v>-7.6773794404879858E-2</v>
      </c>
      <c r="M477" s="302">
        <f t="shared" ref="M477:M478" si="358">F482-F477</f>
        <v>-1.5470921184251196E-2</v>
      </c>
      <c r="N477" s="302">
        <f t="shared" ref="N477:N478" si="359">SUM(K477:M477)</f>
        <v>-0.22277439494927975</v>
      </c>
    </row>
    <row r="478" spans="1:14" x14ac:dyDescent="0.2">
      <c r="A478" s="282" t="s">
        <v>363</v>
      </c>
      <c r="B478" s="302">
        <f>SUM(B476:B477)</f>
        <v>7.9743408005745522</v>
      </c>
      <c r="C478" s="299" t="str">
        <f>CONCATENATE("(",ROUND((B478/$H478)*100,1),")")</f>
        <v>(32.8)</v>
      </c>
      <c r="D478" s="302">
        <f>SUM(D476:D477)</f>
        <v>5.1621858021923552</v>
      </c>
      <c r="E478" s="299" t="str">
        <f>CONCATENATE("(",ROUND((D478/$H478)*100,1),")")</f>
        <v>(21.2)</v>
      </c>
      <c r="F478" s="302">
        <f>SUM(F476:F477)</f>
        <v>11.21247339723311</v>
      </c>
      <c r="G478" s="299" t="str">
        <f>CONCATENATE("(",ROUND((F478/$H478)*100,1),")")</f>
        <v>(46)</v>
      </c>
      <c r="H478" s="302">
        <f>SUM(H476:H477)</f>
        <v>24.349000000000014</v>
      </c>
      <c r="I478" s="299" t="str">
        <f>CONCATENATE("(",ROUND((H478/$H478)*100,1),")")</f>
        <v>(100)</v>
      </c>
      <c r="K478" s="302">
        <f t="shared" si="356"/>
        <v>0.11198702488138501</v>
      </c>
      <c r="L478" s="302">
        <f t="shared" si="357"/>
        <v>-5.996051054668694E-2</v>
      </c>
      <c r="M478" s="302">
        <f t="shared" si="358"/>
        <v>9.397348566528585E-2</v>
      </c>
      <c r="N478" s="302">
        <f t="shared" si="359"/>
        <v>0.14599999999998392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4.1097004857920636</v>
      </c>
      <c r="C481" s="299" t="str">
        <f>CONCATENATE("(",ROUND((B481/$H483)*100,1),")")</f>
        <v>(16.8)</v>
      </c>
      <c r="D481" s="302">
        <f>'Ind T6'!W198</f>
        <v>0.97494910719085004</v>
      </c>
      <c r="E481" s="299" t="str">
        <f>CONCATENATE("(",ROUND((D481/$H483)*100,1),")")</f>
        <v>(4)</v>
      </c>
      <c r="F481" s="302">
        <f>'Ind T6'!X198</f>
        <v>1.9910755653505743</v>
      </c>
      <c r="G481" s="299" t="str">
        <f>CONCATENATE("(",ROUND((F481/$H483)*100,1),")")</f>
        <v>(8.1)</v>
      </c>
      <c r="H481" s="302">
        <f>SUM(B481,D481,F481)</f>
        <v>7.075725158333487</v>
      </c>
      <c r="I481" s="299" t="str">
        <f>CONCATENATE("(",ROUND((H481/$H483)*100,1),")")</f>
        <v>(28.9)</v>
      </c>
      <c r="K481" s="302">
        <f>B481-B471</f>
        <v>0.36017881699156007</v>
      </c>
      <c r="L481" s="302">
        <f>D481-D471</f>
        <v>1.227818263875613E-2</v>
      </c>
      <c r="M481" s="302">
        <f>F481-F471</f>
        <v>0.16463654393675964</v>
      </c>
      <c r="N481" s="302">
        <f>SUM(K481:M481)</f>
        <v>0.53709354356707584</v>
      </c>
    </row>
    <row r="482" spans="1:14" x14ac:dyDescent="0.2">
      <c r="A482" s="282" t="s">
        <v>365</v>
      </c>
      <c r="B482" s="302">
        <f>'Ind T6'!V197</f>
        <v>3.9766273396638736</v>
      </c>
      <c r="C482" s="299" t="str">
        <f>CONCATENATE("(",ROUND((B482/$H483)*100,1),")")</f>
        <v>(16.2)</v>
      </c>
      <c r="D482" s="302">
        <f>'Ind T6'!W197</f>
        <v>4.1272761844548178</v>
      </c>
      <c r="E482" s="299" t="str">
        <f>CONCATENATE("(",ROUND((D482/$H483)*100,1),")")</f>
        <v>(16.8)</v>
      </c>
      <c r="F482" s="302">
        <f>'Ind T6'!X197</f>
        <v>9.3153713175478217</v>
      </c>
      <c r="G482" s="299" t="str">
        <f>CONCATENATE("(",ROUND((F482/$H483)*100,1),")")</f>
        <v>(38)</v>
      </c>
      <c r="H482" s="302">
        <f t="shared" ref="H482" si="360">SUM(B482,D482,F482)</f>
        <v>17.419274841666514</v>
      </c>
      <c r="I482" s="299" t="str">
        <f>CONCATENATE("(",ROUND((H482/$H483)*100,1),")")</f>
        <v>(71.1)</v>
      </c>
      <c r="K482" s="302">
        <f t="shared" ref="K482:K483" si="361">B482-B472</f>
        <v>-0.26866357973056054</v>
      </c>
      <c r="L482" s="302">
        <f t="shared" ref="L482:L483" si="362">D482-D472</f>
        <v>-0.14286595309946382</v>
      </c>
      <c r="M482" s="302">
        <f t="shared" ref="M482:M483" si="363">F482-F472</f>
        <v>1.4359892629567383E-3</v>
      </c>
      <c r="N482" s="302">
        <f t="shared" ref="N482:N483" si="364">SUM(K482:M482)</f>
        <v>-0.41009354356706762</v>
      </c>
    </row>
    <row r="483" spans="1:14" x14ac:dyDescent="0.2">
      <c r="A483" s="282" t="s">
        <v>363</v>
      </c>
      <c r="B483" s="302">
        <f>SUM(B481:B482)</f>
        <v>8.0863278254559372</v>
      </c>
      <c r="C483" s="299" t="str">
        <f>CONCATENATE("(",ROUND((B483/$H483)*100,1),")")</f>
        <v>(33)</v>
      </c>
      <c r="D483" s="302">
        <f>SUM(D481:D482)</f>
        <v>5.1022252916456683</v>
      </c>
      <c r="E483" s="299" t="str">
        <f>CONCATENATE("(",ROUND((D483/$H483)*100,1),")")</f>
        <v>(20.8)</v>
      </c>
      <c r="F483" s="302">
        <f>SUM(F481:F482)</f>
        <v>11.306446882898396</v>
      </c>
      <c r="G483" s="299" t="str">
        <f>CONCATENATE("(",ROUND((F483/$H483)*100,1),")")</f>
        <v>(46.2)</v>
      </c>
      <c r="H483" s="302">
        <f>SUM(H481:H482)</f>
        <v>24.495000000000001</v>
      </c>
      <c r="I483" s="299" t="str">
        <f>CONCATENATE("(",ROUND((H483/$H483)*100,1),")")</f>
        <v>(100)</v>
      </c>
      <c r="K483" s="302">
        <f t="shared" si="361"/>
        <v>9.1515237260999527E-2</v>
      </c>
      <c r="L483" s="302">
        <f t="shared" si="362"/>
        <v>-0.13058777046070702</v>
      </c>
      <c r="M483" s="302">
        <f t="shared" si="363"/>
        <v>0.16607253319971527</v>
      </c>
      <c r="N483" s="302">
        <f t="shared" si="364"/>
        <v>0.12700000000000777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Hertfordshire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0.22691722819708582</v>
      </c>
      <c r="C8" s="300">
        <v>0.41241233981363257</v>
      </c>
      <c r="D8" s="300">
        <v>0.14877594276519265</v>
      </c>
      <c r="E8" s="300">
        <f>SUM(B8:D8)</f>
        <v>0.78810551077591107</v>
      </c>
      <c r="F8" s="300"/>
      <c r="G8" s="300">
        <v>0.45883789414615539</v>
      </c>
      <c r="H8" s="300">
        <v>0.56095485484239405</v>
      </c>
      <c r="I8" s="300">
        <v>0.45275677178764728</v>
      </c>
      <c r="J8" s="300">
        <f>SUM(G8:I8)</f>
        <v>1.4725495207761967</v>
      </c>
      <c r="K8" s="300"/>
      <c r="L8" s="300">
        <v>0.4176411586640133</v>
      </c>
      <c r="M8" s="300">
        <v>0.46751546594349658</v>
      </c>
      <c r="N8" s="300">
        <v>0.19185882167322701</v>
      </c>
      <c r="O8" s="300">
        <f>SUM(L8:N8)</f>
        <v>1.0770154462807369</v>
      </c>
      <c r="P8" s="300"/>
      <c r="Q8" s="300">
        <v>0.43070473254912389</v>
      </c>
      <c r="R8" s="300">
        <v>0.4675065218242791</v>
      </c>
      <c r="S8" s="300">
        <v>0.20066541367073781</v>
      </c>
      <c r="T8" s="300">
        <f>SUM(Q8:S8)</f>
        <v>1.0988766680441409</v>
      </c>
      <c r="U8" s="300"/>
      <c r="V8" s="300">
        <v>0.40467687466594415</v>
      </c>
      <c r="W8" s="300">
        <v>0.40849988487738104</v>
      </c>
      <c r="X8" s="300">
        <v>0.19441131322029251</v>
      </c>
      <c r="Y8" s="300">
        <f>SUM(V8:X8)</f>
        <v>1.0075880727636177</v>
      </c>
    </row>
    <row r="9" spans="1:25" x14ac:dyDescent="0.2">
      <c r="A9" s="260" t="s">
        <v>364</v>
      </c>
      <c r="B9" s="300">
        <v>1.7352068314841851</v>
      </c>
      <c r="C9" s="300">
        <v>0.4358366371822997</v>
      </c>
      <c r="D9" s="300">
        <v>0.73185102055761475</v>
      </c>
      <c r="E9" s="300">
        <f t="shared" ref="E9:E10" si="0">SUM(B9:D9)</f>
        <v>2.9028944892240993</v>
      </c>
      <c r="F9" s="300"/>
      <c r="G9" s="300">
        <v>1.8895079872073448</v>
      </c>
      <c r="H9" s="300">
        <v>0.20974135296545535</v>
      </c>
      <c r="I9" s="300">
        <v>1.3842011390509921</v>
      </c>
      <c r="J9" s="300">
        <f t="shared" ref="J9:J10" si="1">SUM(G9:I9)</f>
        <v>3.4834504792237921</v>
      </c>
      <c r="K9" s="300"/>
      <c r="L9" s="300">
        <v>1.6564111150515575</v>
      </c>
      <c r="M9" s="300">
        <v>0.12457343866770219</v>
      </c>
      <c r="N9" s="300">
        <v>0</v>
      </c>
      <c r="O9" s="300">
        <f t="shared" ref="O9:O10" si="2">SUM(L9:N9)</f>
        <v>1.7809845537192597</v>
      </c>
      <c r="P9" s="300"/>
      <c r="Q9" s="300">
        <v>1.7656980791640065</v>
      </c>
      <c r="R9" s="300">
        <v>0.12942525279185385</v>
      </c>
      <c r="S9" s="300">
        <v>0</v>
      </c>
      <c r="T9" s="300">
        <f t="shared" ref="T9:T10" si="3">SUM(Q9:S9)</f>
        <v>1.8951233319558602</v>
      </c>
      <c r="U9" s="300"/>
      <c r="V9" s="300">
        <v>1.8000756005796479</v>
      </c>
      <c r="W9" s="300">
        <v>0.12233632665673247</v>
      </c>
      <c r="X9" s="300">
        <v>0</v>
      </c>
      <c r="Y9" s="300">
        <f t="shared" ref="Y9:Y10" si="4">SUM(V9:X9)</f>
        <v>1.9224119272363804</v>
      </c>
    </row>
    <row r="10" spans="1:25" x14ac:dyDescent="0.2">
      <c r="A10" s="264" t="s">
        <v>363</v>
      </c>
      <c r="B10" s="301">
        <f>SUM(B8:B9)</f>
        <v>1.9621240596812708</v>
      </c>
      <c r="C10" s="301">
        <f t="shared" ref="C10:D10" si="5">SUM(C8:C9)</f>
        <v>0.84824897699593227</v>
      </c>
      <c r="D10" s="301">
        <f t="shared" si="5"/>
        <v>0.88062696332280743</v>
      </c>
      <c r="E10" s="301">
        <f t="shared" si="0"/>
        <v>3.6910000000000105</v>
      </c>
      <c r="F10" s="301"/>
      <c r="G10" s="301">
        <f>SUM(G8:G9)</f>
        <v>2.3483458813535001</v>
      </c>
      <c r="H10" s="301">
        <f t="shared" ref="H10" si="6">SUM(H8:H9)</f>
        <v>0.77069620780784942</v>
      </c>
      <c r="I10" s="301">
        <f t="shared" ref="I10" si="7">SUM(I8:I9)</f>
        <v>1.8369579108386394</v>
      </c>
      <c r="J10" s="301">
        <f t="shared" si="1"/>
        <v>4.9559999999999889</v>
      </c>
      <c r="K10" s="301"/>
      <c r="L10" s="301">
        <f>SUM(L8:L9)</f>
        <v>2.0740522737155707</v>
      </c>
      <c r="M10" s="301">
        <f t="shared" ref="M10" si="8">SUM(M8:M9)</f>
        <v>0.59208890461119879</v>
      </c>
      <c r="N10" s="301">
        <f t="shared" ref="N10" si="9">SUM(N8:N9)</f>
        <v>0.19185882167322701</v>
      </c>
      <c r="O10" s="301">
        <f t="shared" si="2"/>
        <v>2.8579999999999965</v>
      </c>
      <c r="P10" s="301"/>
      <c r="Q10" s="301">
        <f>SUM(Q8:Q9)</f>
        <v>2.1964028117131305</v>
      </c>
      <c r="R10" s="301">
        <f t="shared" ref="R10" si="10">SUM(R8:R9)</f>
        <v>0.59693177461613289</v>
      </c>
      <c r="S10" s="301">
        <f t="shared" ref="S10" si="11">SUM(S8:S9)</f>
        <v>0.20066541367073781</v>
      </c>
      <c r="T10" s="301">
        <f t="shared" si="3"/>
        <v>2.9940000000000011</v>
      </c>
      <c r="U10" s="301"/>
      <c r="V10" s="301">
        <f>SUM(V8:V9)</f>
        <v>2.2047524752455923</v>
      </c>
      <c r="W10" s="301">
        <f t="shared" ref="W10" si="12">SUM(W8:W9)</f>
        <v>0.53083621153411353</v>
      </c>
      <c r="X10" s="301">
        <f t="shared" ref="X10" si="13">SUM(X8:X9)</f>
        <v>0.19441131322029251</v>
      </c>
      <c r="Y10" s="301">
        <f t="shared" si="4"/>
        <v>2.9299999999999984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1.8582854799043074E-2</v>
      </c>
      <c r="C17" s="300">
        <v>4.8043478261014568E-3</v>
      </c>
      <c r="D17" s="300">
        <v>9.0648072190827836E-5</v>
      </c>
      <c r="E17" s="300">
        <f>SUM(B17:D17)</f>
        <v>2.3477850697335358E-2</v>
      </c>
      <c r="F17" s="300"/>
      <c r="G17" s="300">
        <v>1.3053497942373008E-2</v>
      </c>
      <c r="H17" s="300">
        <v>5.3971193415744195E-3</v>
      </c>
      <c r="I17" s="300">
        <v>6.2757201646363977E-5</v>
      </c>
      <c r="J17" s="300">
        <f>SUM(G17:I17)</f>
        <v>1.851337448559379E-2</v>
      </c>
      <c r="K17" s="300"/>
      <c r="L17" s="300">
        <v>1.1425878941656784E-2</v>
      </c>
      <c r="M17" s="300">
        <v>2.5212033345670356E-3</v>
      </c>
      <c r="N17" s="300">
        <v>0</v>
      </c>
      <c r="O17" s="300">
        <f>SUM(L17:N17)</f>
        <v>1.3947082276223819E-2</v>
      </c>
      <c r="P17" s="300"/>
      <c r="Q17" s="300">
        <v>9.8601997148157015E-3</v>
      </c>
      <c r="R17" s="300">
        <v>2.1911554921992386E-3</v>
      </c>
      <c r="S17" s="300">
        <v>0</v>
      </c>
      <c r="T17" s="300">
        <f>SUM(Q17:S17)</f>
        <v>1.205135520701494E-2</v>
      </c>
      <c r="U17" s="300"/>
      <c r="V17" s="300">
        <v>7.5768406005627207E-3</v>
      </c>
      <c r="W17" s="300">
        <v>1.8584703359941323E-3</v>
      </c>
      <c r="X17" s="300">
        <v>0</v>
      </c>
      <c r="Y17" s="300">
        <f>SUM(V17:X17)</f>
        <v>9.4353109365568535E-3</v>
      </c>
    </row>
    <row r="18" spans="1:25" x14ac:dyDescent="0.2">
      <c r="A18" s="260" t="s">
        <v>364</v>
      </c>
      <c r="B18" s="300">
        <v>0.12826702214951766</v>
      </c>
      <c r="C18" s="300">
        <v>1.6316652994327581E-3</v>
      </c>
      <c r="D18" s="300">
        <v>6.7623461853714012E-2</v>
      </c>
      <c r="E18" s="300">
        <f t="shared" ref="E18:E19" si="14">SUM(B18:D18)</f>
        <v>0.19752214930266443</v>
      </c>
      <c r="F18" s="300"/>
      <c r="G18" s="300">
        <v>9.7085390946500663E-2</v>
      </c>
      <c r="H18" s="300">
        <v>6.4012345679054505E-3</v>
      </c>
      <c r="I18" s="300">
        <v>0</v>
      </c>
      <c r="J18" s="300">
        <f t="shared" ref="J18:J19" si="15">SUM(G18:I18)</f>
        <v>0.10348662551440611</v>
      </c>
      <c r="K18" s="300"/>
      <c r="L18" s="300">
        <v>8.7491119971306291E-2</v>
      </c>
      <c r="M18" s="300">
        <v>2.6821312069523517E-4</v>
      </c>
      <c r="N18" s="300">
        <v>4.6293584631774583E-2</v>
      </c>
      <c r="O18" s="300">
        <f t="shared" ref="O18:O19" si="16">SUM(L18:N18)</f>
        <v>0.13405291772377612</v>
      </c>
      <c r="P18" s="300"/>
      <c r="Q18" s="300">
        <v>7.5655729910607566E-2</v>
      </c>
      <c r="R18" s="300">
        <v>2.4346172135418243E-4</v>
      </c>
      <c r="S18" s="300">
        <v>4.0049453161023492E-2</v>
      </c>
      <c r="T18" s="300">
        <f t="shared" ref="T18:T19" si="17">SUM(Q18:S18)</f>
        <v>0.11594864479298525</v>
      </c>
      <c r="U18" s="300"/>
      <c r="V18" s="300">
        <v>6.0328806291030879E-2</v>
      </c>
      <c r="W18" s="300">
        <v>2.1443888492086056E-4</v>
      </c>
      <c r="X18" s="300">
        <v>3.0021443887491381E-2</v>
      </c>
      <c r="Y18" s="300">
        <f t="shared" ref="Y18:Y19" si="18">SUM(V18:X18)</f>
        <v>9.0564689063443116E-2</v>
      </c>
    </row>
    <row r="19" spans="1:25" x14ac:dyDescent="0.2">
      <c r="A19" s="264" t="s">
        <v>363</v>
      </c>
      <c r="B19" s="301">
        <f>SUM(B17:B18)</f>
        <v>0.14684987694856072</v>
      </c>
      <c r="C19" s="301">
        <f t="shared" ref="C19" si="19">SUM(C17:C18)</f>
        <v>6.4360131255342149E-3</v>
      </c>
      <c r="D19" s="301">
        <f t="shared" ref="D19" si="20">SUM(D17:D18)</f>
        <v>6.7714109925904833E-2</v>
      </c>
      <c r="E19" s="301">
        <f t="shared" si="14"/>
        <v>0.22099999999999975</v>
      </c>
      <c r="F19" s="301"/>
      <c r="G19" s="301">
        <f>SUM(G17:G18)</f>
        <v>0.11013888888887367</v>
      </c>
      <c r="H19" s="301">
        <f t="shared" ref="H19" si="21">SUM(H17:H18)</f>
        <v>1.1798353909479871E-2</v>
      </c>
      <c r="I19" s="301">
        <f t="shared" ref="I19" si="22">SUM(I17:I18)</f>
        <v>6.2757201646363977E-5</v>
      </c>
      <c r="J19" s="301">
        <f t="shared" si="15"/>
        <v>0.12199999999999991</v>
      </c>
      <c r="K19" s="301"/>
      <c r="L19" s="301">
        <f>SUM(L17:L18)</f>
        <v>9.8916998912963072E-2</v>
      </c>
      <c r="M19" s="301">
        <f t="shared" ref="M19" si="23">SUM(M17:M18)</f>
        <v>2.7894164552622709E-3</v>
      </c>
      <c r="N19" s="301">
        <f t="shared" ref="N19" si="24">SUM(N17:N18)</f>
        <v>4.6293584631774583E-2</v>
      </c>
      <c r="O19" s="301">
        <f t="shared" si="16"/>
        <v>0.14799999999999994</v>
      </c>
      <c r="P19" s="301"/>
      <c r="Q19" s="301">
        <f>SUM(Q17:Q18)</f>
        <v>8.5515929625423273E-2</v>
      </c>
      <c r="R19" s="301">
        <f t="shared" ref="R19" si="25">SUM(R17:R18)</f>
        <v>2.4346172135534211E-3</v>
      </c>
      <c r="S19" s="301">
        <f t="shared" ref="S19" si="26">SUM(S17:S18)</f>
        <v>4.0049453161023492E-2</v>
      </c>
      <c r="T19" s="301">
        <f t="shared" si="17"/>
        <v>0.1280000000000002</v>
      </c>
      <c r="U19" s="301"/>
      <c r="V19" s="301">
        <f>SUM(V17:V18)</f>
        <v>6.7905646891593605E-2</v>
      </c>
      <c r="W19" s="301">
        <f t="shared" ref="W19" si="27">SUM(W17:W18)</f>
        <v>2.0729092209149928E-3</v>
      </c>
      <c r="X19" s="301">
        <f t="shared" ref="X19" si="28">SUM(X17:X18)</f>
        <v>3.0021443887491381E-2</v>
      </c>
      <c r="Y19" s="301">
        <f t="shared" si="18"/>
        <v>9.9999999999999978E-2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0.69149749597581534</v>
      </c>
      <c r="C26" s="300">
        <v>0.20893337785355964</v>
      </c>
      <c r="D26" s="300">
        <v>8.3626673142900926E-2</v>
      </c>
      <c r="E26" s="300">
        <f>SUM(B26:D26)</f>
        <v>0.98405754697227588</v>
      </c>
      <c r="F26" s="300"/>
      <c r="G26" s="300">
        <v>0.83837789650388295</v>
      </c>
      <c r="H26" s="300">
        <v>0.24079538808081796</v>
      </c>
      <c r="I26" s="300">
        <v>5.526608549017737E-2</v>
      </c>
      <c r="J26" s="300">
        <f>SUM(G26:I26)</f>
        <v>1.1344393700748783</v>
      </c>
      <c r="K26" s="300"/>
      <c r="L26" s="300">
        <v>0.76820561563429479</v>
      </c>
      <c r="M26" s="300">
        <v>0.23713006968502048</v>
      </c>
      <c r="N26" s="300">
        <v>2.4048342420150772E-2</v>
      </c>
      <c r="O26" s="300">
        <f>SUM(L26:N26)</f>
        <v>1.0293840277394659</v>
      </c>
      <c r="P26" s="300"/>
      <c r="Q26" s="300">
        <v>0.85663876473334277</v>
      </c>
      <c r="R26" s="300">
        <v>0.25431613165316491</v>
      </c>
      <c r="S26" s="300">
        <v>2.6563185696253322E-2</v>
      </c>
      <c r="T26" s="300">
        <f>SUM(Q26:S26)</f>
        <v>1.1375180820827611</v>
      </c>
      <c r="U26" s="300"/>
      <c r="V26" s="300">
        <v>0.96744149790912271</v>
      </c>
      <c r="W26" s="300">
        <v>0.26695299961942842</v>
      </c>
      <c r="X26" s="300">
        <v>2.927871608683838E-2</v>
      </c>
      <c r="Y26" s="300">
        <f>SUM(V26:X26)</f>
        <v>1.2636732136153896</v>
      </c>
    </row>
    <row r="27" spans="1:25" x14ac:dyDescent="0.2">
      <c r="A27" s="260" t="s">
        <v>364</v>
      </c>
      <c r="B27" s="300">
        <v>1.7982845175556361</v>
      </c>
      <c r="C27" s="300">
        <v>7.0385042644762155E-2</v>
      </c>
      <c r="D27" s="300">
        <v>7.5272892827328963E-2</v>
      </c>
      <c r="E27" s="300">
        <f t="shared" ref="E27:E28" si="29">SUM(B27:D27)</f>
        <v>1.9439424530277272</v>
      </c>
      <c r="F27" s="300"/>
      <c r="G27" s="300">
        <v>2.1287500000028921</v>
      </c>
      <c r="H27" s="300">
        <v>0.1200145669300715</v>
      </c>
      <c r="I27" s="300">
        <v>2.2796062992159576E-2</v>
      </c>
      <c r="J27" s="300">
        <f t="shared" ref="J27:J28" si="30">SUM(G27:I27)</f>
        <v>2.2715606299251232</v>
      </c>
      <c r="K27" s="300"/>
      <c r="L27" s="300">
        <v>2.0324202700125622</v>
      </c>
      <c r="M27" s="300">
        <v>0.18270991631957639</v>
      </c>
      <c r="N27" s="300">
        <v>4.1485785928398272E-2</v>
      </c>
      <c r="O27" s="300">
        <f t="shared" ref="O27:O28" si="31">SUM(L27:N27)</f>
        <v>2.2566159722605366</v>
      </c>
      <c r="P27" s="300"/>
      <c r="Q27" s="300">
        <v>2.1611117431922162</v>
      </c>
      <c r="R27" s="300">
        <v>0.19639496139857857</v>
      </c>
      <c r="S27" s="300">
        <v>4.49752133264439E-2</v>
      </c>
      <c r="T27" s="300">
        <f t="shared" ref="T27:T28" si="32">SUM(Q27:S27)</f>
        <v>2.402481917917239</v>
      </c>
      <c r="U27" s="300"/>
      <c r="V27" s="300">
        <v>2.2353247229565429</v>
      </c>
      <c r="W27" s="300">
        <v>0.20772579289140952</v>
      </c>
      <c r="X27" s="300">
        <v>4.9276270536659735E-2</v>
      </c>
      <c r="Y27" s="300">
        <f t="shared" ref="Y27:Y28" si="33">SUM(V27:X27)</f>
        <v>2.4923267863846119</v>
      </c>
    </row>
    <row r="28" spans="1:25" x14ac:dyDescent="0.2">
      <c r="A28" s="264" t="s">
        <v>363</v>
      </c>
      <c r="B28" s="301">
        <f>SUM(B26:B27)</f>
        <v>2.4897820135314515</v>
      </c>
      <c r="C28" s="301">
        <f t="shared" ref="C28" si="34">SUM(C26:C27)</f>
        <v>0.27931842049832178</v>
      </c>
      <c r="D28" s="301">
        <f t="shared" ref="D28" si="35">SUM(D26:D27)</f>
        <v>0.15889956597022989</v>
      </c>
      <c r="E28" s="301">
        <f t="shared" si="29"/>
        <v>2.928000000000003</v>
      </c>
      <c r="F28" s="301"/>
      <c r="G28" s="301">
        <f>SUM(G26:G27)</f>
        <v>2.9671278965067751</v>
      </c>
      <c r="H28" s="301">
        <f t="shared" ref="H28" si="36">SUM(H26:H27)</f>
        <v>0.36080995501088947</v>
      </c>
      <c r="I28" s="301">
        <f t="shared" ref="I28" si="37">SUM(I26:I27)</f>
        <v>7.8062148482336946E-2</v>
      </c>
      <c r="J28" s="301">
        <f t="shared" si="30"/>
        <v>3.4060000000000015</v>
      </c>
      <c r="K28" s="301"/>
      <c r="L28" s="301">
        <f>SUM(L26:L27)</f>
        <v>2.8006258856468569</v>
      </c>
      <c r="M28" s="301">
        <f t="shared" ref="M28" si="38">SUM(M26:M27)</f>
        <v>0.41983998600459688</v>
      </c>
      <c r="N28" s="301">
        <f t="shared" ref="N28" si="39">SUM(N26:N27)</f>
        <v>6.5534128348549048E-2</v>
      </c>
      <c r="O28" s="301">
        <f t="shared" si="31"/>
        <v>3.2860000000000027</v>
      </c>
      <c r="P28" s="301"/>
      <c r="Q28" s="301">
        <f>SUM(Q26:Q27)</f>
        <v>3.0177505079255589</v>
      </c>
      <c r="R28" s="301">
        <f t="shared" ref="R28" si="40">SUM(R26:R27)</f>
        <v>0.45071109305174351</v>
      </c>
      <c r="S28" s="301">
        <f t="shared" ref="S28" si="41">SUM(S26:S27)</f>
        <v>7.1538399022697222E-2</v>
      </c>
      <c r="T28" s="301">
        <f t="shared" si="32"/>
        <v>3.5399999999999996</v>
      </c>
      <c r="U28" s="301"/>
      <c r="V28" s="301">
        <f>SUM(V26:V27)</f>
        <v>3.2027662208656658</v>
      </c>
      <c r="W28" s="301">
        <f t="shared" ref="W28" si="42">SUM(W26:W27)</f>
        <v>0.47467879251083794</v>
      </c>
      <c r="X28" s="301">
        <f t="shared" ref="X28" si="43">SUM(X26:X27)</f>
        <v>7.8554986623498108E-2</v>
      </c>
      <c r="Y28" s="301">
        <f t="shared" si="33"/>
        <v>3.7560000000000016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1.2606025934163232</v>
      </c>
      <c r="C35" s="300">
        <v>0.37292030997402975</v>
      </c>
      <c r="D35" s="300">
        <v>8.9236982925030309E-2</v>
      </c>
      <c r="E35" s="300">
        <f>SUM(B35:D35)</f>
        <v>1.7227598863153832</v>
      </c>
      <c r="F35" s="300"/>
      <c r="G35" s="300">
        <v>1.0345442367629589</v>
      </c>
      <c r="H35" s="300">
        <v>0.3315015613035176</v>
      </c>
      <c r="I35" s="300">
        <v>9.564103724507847E-2</v>
      </c>
      <c r="J35" s="300">
        <f>SUM(G35:I35)</f>
        <v>1.4616868353115551</v>
      </c>
      <c r="K35" s="300"/>
      <c r="L35" s="300">
        <v>1.0758755869080601</v>
      </c>
      <c r="M35" s="300">
        <v>0.31171456490941307</v>
      </c>
      <c r="N35" s="300">
        <v>4.5211764425845166E-2</v>
      </c>
      <c r="O35" s="300">
        <f>SUM(L35:N35)</f>
        <v>1.4328019162433183</v>
      </c>
      <c r="P35" s="300"/>
      <c r="Q35" s="300">
        <v>1.0379992811997187</v>
      </c>
      <c r="R35" s="300">
        <v>0.31197508086459869</v>
      </c>
      <c r="S35" s="300">
        <v>4.5530609800134451E-2</v>
      </c>
      <c r="T35" s="300">
        <f>SUM(Q35:S35)</f>
        <v>1.3955049718644519</v>
      </c>
      <c r="U35" s="300"/>
      <c r="V35" s="300">
        <v>0.8497482624347662</v>
      </c>
      <c r="W35" s="300">
        <v>0.27451093405843979</v>
      </c>
      <c r="X35" s="300">
        <v>4.141040854349843E-2</v>
      </c>
      <c r="Y35" s="300">
        <f>SUM(V35:X35)</f>
        <v>1.1656696050367046</v>
      </c>
    </row>
    <row r="36" spans="1:25" x14ac:dyDescent="0.2">
      <c r="A36" s="260" t="s">
        <v>364</v>
      </c>
      <c r="B36" s="300">
        <v>5.5028315385106223</v>
      </c>
      <c r="C36" s="300">
        <v>0.25034966805073472</v>
      </c>
      <c r="D36" s="300">
        <v>0.34305890712324993</v>
      </c>
      <c r="E36" s="300">
        <f t="shared" ref="E36:E37" si="44">SUM(B36:D36)</f>
        <v>6.0962401136846065</v>
      </c>
      <c r="F36" s="300"/>
      <c r="G36" s="300">
        <v>5.0749728017396114</v>
      </c>
      <c r="H36" s="300">
        <v>0.22370276508071635</v>
      </c>
      <c r="I36" s="300">
        <v>0.40363759786812459</v>
      </c>
      <c r="J36" s="300">
        <f t="shared" ref="J36:J37" si="45">SUM(G36:I36)</f>
        <v>5.7023131646884524</v>
      </c>
      <c r="K36" s="300"/>
      <c r="L36" s="300">
        <v>4.81842324284837</v>
      </c>
      <c r="M36" s="300">
        <v>0.412988917223368</v>
      </c>
      <c r="N36" s="300">
        <v>0.2337859236849428</v>
      </c>
      <c r="O36" s="300">
        <f t="shared" ref="O36:O37" si="46">SUM(L36:N36)</f>
        <v>5.4651980837566807</v>
      </c>
      <c r="P36" s="300"/>
      <c r="Q36" s="300">
        <v>4.8017534443392984</v>
      </c>
      <c r="R36" s="300">
        <v>0.42424008625422865</v>
      </c>
      <c r="S36" s="300">
        <v>0.23850149754201955</v>
      </c>
      <c r="T36" s="300">
        <f t="shared" ref="T36:T37" si="47">SUM(Q36:S36)</f>
        <v>5.4644950281355467</v>
      </c>
      <c r="U36" s="300"/>
      <c r="V36" s="300">
        <v>4.1398720121949326</v>
      </c>
      <c r="W36" s="300">
        <v>0.38822258009211696</v>
      </c>
      <c r="X36" s="300">
        <v>0.21623580267624257</v>
      </c>
      <c r="Y36" s="300">
        <f t="shared" ref="Y36:Y37" si="48">SUM(V36:X36)</f>
        <v>4.7443303949632929</v>
      </c>
    </row>
    <row r="37" spans="1:25" x14ac:dyDescent="0.2">
      <c r="A37" s="264" t="s">
        <v>363</v>
      </c>
      <c r="B37" s="301">
        <f>SUM(B35:B36)</f>
        <v>6.763434131926946</v>
      </c>
      <c r="C37" s="301">
        <f t="shared" ref="C37" si="49">SUM(C35:C36)</f>
        <v>0.62326997802476447</v>
      </c>
      <c r="D37" s="301">
        <f t="shared" ref="D37" si="50">SUM(D35:D36)</f>
        <v>0.43229589004828023</v>
      </c>
      <c r="E37" s="301">
        <f t="shared" si="44"/>
        <v>7.8189999999999911</v>
      </c>
      <c r="F37" s="301"/>
      <c r="G37" s="301">
        <f>SUM(G35:G36)</f>
        <v>6.1095170385025703</v>
      </c>
      <c r="H37" s="301">
        <f t="shared" ref="H37" si="51">SUM(H35:H36)</f>
        <v>0.55520432638423389</v>
      </c>
      <c r="I37" s="301">
        <f t="shared" ref="I37" si="52">SUM(I35:I36)</f>
        <v>0.49927863511320303</v>
      </c>
      <c r="J37" s="301">
        <f t="shared" si="45"/>
        <v>7.1640000000000077</v>
      </c>
      <c r="K37" s="301"/>
      <c r="L37" s="301">
        <f>SUM(L35:L36)</f>
        <v>5.8942988297564298</v>
      </c>
      <c r="M37" s="301">
        <f t="shared" ref="M37" si="53">SUM(M35:M36)</f>
        <v>0.72470348213278113</v>
      </c>
      <c r="N37" s="301">
        <f t="shared" ref="N37" si="54">SUM(N35:N36)</f>
        <v>0.27899768811078796</v>
      </c>
      <c r="O37" s="301">
        <f t="shared" si="46"/>
        <v>6.8979999999999997</v>
      </c>
      <c r="P37" s="301"/>
      <c r="Q37" s="301">
        <f>SUM(Q35:Q36)</f>
        <v>5.8397527255390171</v>
      </c>
      <c r="R37" s="301">
        <f t="shared" ref="R37" si="55">SUM(R35:R36)</f>
        <v>0.73621516711882729</v>
      </c>
      <c r="S37" s="301">
        <f t="shared" ref="S37" si="56">SUM(S35:S36)</f>
        <v>0.28403210734215401</v>
      </c>
      <c r="T37" s="301">
        <f t="shared" si="47"/>
        <v>6.8599999999999985</v>
      </c>
      <c r="U37" s="301"/>
      <c r="V37" s="301">
        <f>SUM(V35:V36)</f>
        <v>4.9896202746296989</v>
      </c>
      <c r="W37" s="301">
        <f t="shared" ref="W37" si="57">SUM(W35:W36)</f>
        <v>0.66273351415055681</v>
      </c>
      <c r="X37" s="301">
        <f t="shared" ref="X37" si="58">SUM(X35:X36)</f>
        <v>0.25764621121974102</v>
      </c>
      <c r="Y37" s="301">
        <f t="shared" si="48"/>
        <v>5.9099999999999966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4.1681941059813399</v>
      </c>
      <c r="C44" s="300">
        <v>1.9149931031130372</v>
      </c>
      <c r="D44" s="300">
        <v>0.91934852244022192</v>
      </c>
      <c r="E44" s="300">
        <f>SUM(B44:D44)</f>
        <v>7.0025357315345991</v>
      </c>
      <c r="F44" s="300"/>
      <c r="G44" s="300">
        <v>4.6565492283384087</v>
      </c>
      <c r="H44" s="300">
        <v>1.6771080376530954</v>
      </c>
      <c r="I44" s="300">
        <v>0.57154126916351689</v>
      </c>
      <c r="J44" s="300">
        <f>SUM(G44:I44)</f>
        <v>6.9051985351550211</v>
      </c>
      <c r="K44" s="300"/>
      <c r="L44" s="300">
        <v>4.400292258238685</v>
      </c>
      <c r="M44" s="300">
        <v>1.6108654440056385</v>
      </c>
      <c r="N44" s="300">
        <v>0.31528514537129426</v>
      </c>
      <c r="O44" s="300">
        <f>SUM(L44:N44)</f>
        <v>6.3264428476156178</v>
      </c>
      <c r="P44" s="300"/>
      <c r="Q44" s="300">
        <v>4.1781759665883849</v>
      </c>
      <c r="R44" s="300">
        <v>1.5169945412296495</v>
      </c>
      <c r="S44" s="300">
        <v>0.28301849996278222</v>
      </c>
      <c r="T44" s="300">
        <f>SUM(Q44:S44)</f>
        <v>5.9781890077808164</v>
      </c>
      <c r="U44" s="300"/>
      <c r="V44" s="300">
        <v>3.856698477541288</v>
      </c>
      <c r="W44" s="300">
        <v>1.4071894716016351</v>
      </c>
      <c r="X44" s="300">
        <v>0.25041232958425774</v>
      </c>
      <c r="Y44" s="300">
        <f>SUM(V44:X44)</f>
        <v>5.5143002787271804</v>
      </c>
    </row>
    <row r="45" spans="1:25" x14ac:dyDescent="0.2">
      <c r="A45" s="260" t="s">
        <v>364</v>
      </c>
      <c r="B45" s="300">
        <v>18.247284132966449</v>
      </c>
      <c r="C45" s="300">
        <v>0.56064317408488462</v>
      </c>
      <c r="D45" s="300">
        <v>2.1205369614139831</v>
      </c>
      <c r="E45" s="300">
        <f t="shared" ref="E45:E46" si="59">SUM(B45:D45)</f>
        <v>20.928464268465316</v>
      </c>
      <c r="F45" s="300"/>
      <c r="G45" s="300">
        <v>19.076768965702165</v>
      </c>
      <c r="H45" s="300">
        <v>0.82687819248753924</v>
      </c>
      <c r="I45" s="300">
        <v>1.5201543066553083</v>
      </c>
      <c r="J45" s="300">
        <f t="shared" ref="J45:J46" si="60">SUM(G45:I45)</f>
        <v>21.42380146484501</v>
      </c>
      <c r="K45" s="300"/>
      <c r="L45" s="300">
        <v>17.801718546141526</v>
      </c>
      <c r="M45" s="300">
        <v>1.4380960342501665</v>
      </c>
      <c r="N45" s="300">
        <v>1.9067425719927154</v>
      </c>
      <c r="O45" s="300">
        <f t="shared" ref="O45:O46" si="61">SUM(L45:N45)</f>
        <v>21.146557152384407</v>
      </c>
      <c r="P45" s="300"/>
      <c r="Q45" s="300">
        <v>16.609263680512303</v>
      </c>
      <c r="R45" s="300">
        <v>1.3608729230567607</v>
      </c>
      <c r="S45" s="300">
        <v>1.7636743886500983</v>
      </c>
      <c r="T45" s="300">
        <f t="shared" ref="T45:T46" si="62">SUM(Q45:S45)</f>
        <v>19.733810992219162</v>
      </c>
      <c r="U45" s="300"/>
      <c r="V45" s="300">
        <v>14.949209374010891</v>
      </c>
      <c r="W45" s="300">
        <v>1.2567096726085274</v>
      </c>
      <c r="X45" s="300">
        <v>1.6337806746533885</v>
      </c>
      <c r="Y45" s="300">
        <f t="shared" ref="Y45:Y46" si="63">SUM(V45:X45)</f>
        <v>17.839699721272805</v>
      </c>
    </row>
    <row r="46" spans="1:25" x14ac:dyDescent="0.2">
      <c r="A46" s="264" t="s">
        <v>363</v>
      </c>
      <c r="B46" s="301">
        <f>SUM(B44:B45)</f>
        <v>22.415478238947788</v>
      </c>
      <c r="C46" s="301">
        <f t="shared" ref="C46" si="64">SUM(C44:C45)</f>
        <v>2.4756362771979217</v>
      </c>
      <c r="D46" s="301">
        <f t="shared" ref="D46" si="65">SUM(D44:D45)</f>
        <v>3.0398854838542051</v>
      </c>
      <c r="E46" s="301">
        <f t="shared" si="59"/>
        <v>27.930999999999916</v>
      </c>
      <c r="F46" s="301"/>
      <c r="G46" s="301">
        <f>SUM(G44:G45)</f>
        <v>23.733318194040574</v>
      </c>
      <c r="H46" s="301">
        <f t="shared" ref="H46" si="66">SUM(H44:H45)</f>
        <v>2.5039862301406348</v>
      </c>
      <c r="I46" s="301">
        <f t="shared" ref="I46" si="67">SUM(I44:I45)</f>
        <v>2.0916955758188251</v>
      </c>
      <c r="J46" s="301">
        <f t="shared" si="60"/>
        <v>28.329000000000036</v>
      </c>
      <c r="K46" s="301"/>
      <c r="L46" s="301">
        <f>SUM(L44:L45)</f>
        <v>22.202010804380212</v>
      </c>
      <c r="M46" s="301">
        <f t="shared" ref="M46" si="68">SUM(M44:M45)</f>
        <v>3.048961478255805</v>
      </c>
      <c r="N46" s="301">
        <f t="shared" ref="N46" si="69">SUM(N44:N45)</f>
        <v>2.2220277173640097</v>
      </c>
      <c r="O46" s="301">
        <f t="shared" si="61"/>
        <v>27.473000000000027</v>
      </c>
      <c r="P46" s="301"/>
      <c r="Q46" s="301">
        <f>SUM(Q44:Q45)</f>
        <v>20.787439647100687</v>
      </c>
      <c r="R46" s="301">
        <f t="shared" ref="R46" si="70">SUM(R44:R45)</f>
        <v>2.8778674642864104</v>
      </c>
      <c r="S46" s="301">
        <f t="shared" ref="S46" si="71">SUM(S44:S45)</f>
        <v>2.0466928886128803</v>
      </c>
      <c r="T46" s="301">
        <f t="shared" si="62"/>
        <v>25.711999999999978</v>
      </c>
      <c r="U46" s="301"/>
      <c r="V46" s="301">
        <f>SUM(V44:V45)</f>
        <v>18.805907851552178</v>
      </c>
      <c r="W46" s="301">
        <f t="shared" ref="W46" si="72">SUM(W44:W45)</f>
        <v>2.6638991442101627</v>
      </c>
      <c r="X46" s="301">
        <f t="shared" ref="X46" si="73">SUM(X44:X45)</f>
        <v>1.8841930042376462</v>
      </c>
      <c r="Y46" s="301">
        <f t="shared" si="63"/>
        <v>23.353999999999985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0.24912025225728301</v>
      </c>
      <c r="C53" s="300">
        <v>5.218059337920479E-2</v>
      </c>
      <c r="D53" s="300">
        <v>0.18978586785341678</v>
      </c>
      <c r="E53" s="300">
        <f>SUM(B53:D53)</f>
        <v>0.49108671348990457</v>
      </c>
      <c r="F53" s="300"/>
      <c r="G53" s="300">
        <v>0.23706249133994192</v>
      </c>
      <c r="H53" s="300">
        <v>5.595372038361103E-2</v>
      </c>
      <c r="I53" s="300">
        <v>1.743106553990326E-4</v>
      </c>
      <c r="J53" s="300">
        <f>SUM(G53:I53)</f>
        <v>0.29319052237895199</v>
      </c>
      <c r="K53" s="300"/>
      <c r="L53" s="300">
        <v>0.18213996627199938</v>
      </c>
      <c r="M53" s="300">
        <v>4.0659527824869819E-2</v>
      </c>
      <c r="N53" s="300">
        <v>0</v>
      </c>
      <c r="O53" s="300">
        <f>SUM(L53:N53)</f>
        <v>0.22279949409686919</v>
      </c>
      <c r="P53" s="300"/>
      <c r="Q53" s="300">
        <v>0.17215267728043337</v>
      </c>
      <c r="R53" s="300">
        <v>3.8010130246115284E-2</v>
      </c>
      <c r="S53" s="300">
        <v>0</v>
      </c>
      <c r="T53" s="300">
        <f>SUM(Q53:S53)</f>
        <v>0.21016280752654865</v>
      </c>
      <c r="U53" s="300"/>
      <c r="V53" s="300">
        <v>0.16919425005027083</v>
      </c>
      <c r="W53" s="300">
        <v>3.6627766219579076E-2</v>
      </c>
      <c r="X53" s="300">
        <v>0</v>
      </c>
      <c r="Y53" s="300">
        <f>SUM(V53:X53)</f>
        <v>0.20582201626984992</v>
      </c>
    </row>
    <row r="54" spans="1:25" x14ac:dyDescent="0.2">
      <c r="A54" s="260" t="s">
        <v>364</v>
      </c>
      <c r="B54" s="300">
        <v>0.86729195929211433</v>
      </c>
      <c r="C54" s="300">
        <v>1.6411638240057851E-2</v>
      </c>
      <c r="D54" s="300">
        <v>9.3209688977922062E-2</v>
      </c>
      <c r="E54" s="300">
        <f t="shared" ref="E54:E55" si="74">SUM(B54:D54)</f>
        <v>0.97691328651009424</v>
      </c>
      <c r="F54" s="300"/>
      <c r="G54" s="300">
        <v>0.76853567964410008</v>
      </c>
      <c r="H54" s="300">
        <v>1.1504503256318643E-2</v>
      </c>
      <c r="I54" s="300">
        <v>0.18476929472062989</v>
      </c>
      <c r="J54" s="300">
        <f t="shared" ref="J54:J55" si="75">SUM(G54:I54)</f>
        <v>0.96480947762104863</v>
      </c>
      <c r="K54" s="300"/>
      <c r="L54" s="300">
        <v>0.59719831366035836</v>
      </c>
      <c r="M54" s="300">
        <v>6.4392917369862929E-3</v>
      </c>
      <c r="N54" s="300">
        <v>0.26456290050578757</v>
      </c>
      <c r="O54" s="300">
        <f t="shared" ref="O54:O55" si="76">SUM(L54:N54)</f>
        <v>0.86820050590313225</v>
      </c>
      <c r="P54" s="300"/>
      <c r="Q54" s="300">
        <v>0.55520622286437427</v>
      </c>
      <c r="R54" s="300">
        <v>6.0890014472487165E-3</v>
      </c>
      <c r="S54" s="300">
        <v>0.24854196816182958</v>
      </c>
      <c r="T54" s="300">
        <f t="shared" ref="T54:T55" si="77">SUM(Q54:S54)</f>
        <v>0.80983719247345254</v>
      </c>
      <c r="U54" s="300"/>
      <c r="V54" s="300">
        <v>0.52877851333263759</v>
      </c>
      <c r="W54" s="300">
        <v>5.9496879138288663E-3</v>
      </c>
      <c r="X54" s="300">
        <v>0.2424497824836836</v>
      </c>
      <c r="Y54" s="300">
        <f t="shared" ref="Y54:Y55" si="78">SUM(V54:X54)</f>
        <v>0.77717798373015001</v>
      </c>
    </row>
    <row r="55" spans="1:25" x14ac:dyDescent="0.2">
      <c r="A55" s="264" t="s">
        <v>363</v>
      </c>
      <c r="B55" s="301">
        <f>SUM(B53:B54)</f>
        <v>1.1164122115493973</v>
      </c>
      <c r="C55" s="301">
        <f t="shared" ref="C55" si="79">SUM(C53:C54)</f>
        <v>6.8592231619262645E-2</v>
      </c>
      <c r="D55" s="301">
        <f t="shared" ref="D55" si="80">SUM(D53:D54)</f>
        <v>0.28299555683133881</v>
      </c>
      <c r="E55" s="301">
        <f t="shared" si="74"/>
        <v>1.4679999999999986</v>
      </c>
      <c r="F55" s="301"/>
      <c r="G55" s="301">
        <f>SUM(G53:G54)</f>
        <v>1.005598170984042</v>
      </c>
      <c r="H55" s="301">
        <f t="shared" ref="H55" si="81">SUM(H53:H54)</f>
        <v>6.7458223639929676E-2</v>
      </c>
      <c r="I55" s="301">
        <f t="shared" ref="I55" si="82">SUM(I53:I54)</f>
        <v>0.18494360537602891</v>
      </c>
      <c r="J55" s="301">
        <f t="shared" si="75"/>
        <v>1.2580000000000007</v>
      </c>
      <c r="K55" s="301"/>
      <c r="L55" s="301">
        <f>SUM(L53:L54)</f>
        <v>0.77933827993235771</v>
      </c>
      <c r="M55" s="301">
        <f t="shared" ref="M55" si="83">SUM(M53:M54)</f>
        <v>4.709881956185611E-2</v>
      </c>
      <c r="N55" s="301">
        <f t="shared" ref="N55" si="84">SUM(N53:N54)</f>
        <v>0.26456290050578757</v>
      </c>
      <c r="O55" s="301">
        <f t="shared" si="76"/>
        <v>1.0910000000000015</v>
      </c>
      <c r="P55" s="301"/>
      <c r="Q55" s="301">
        <f>SUM(Q53:Q54)</f>
        <v>0.72735890014480764</v>
      </c>
      <c r="R55" s="301">
        <f t="shared" ref="R55" si="85">SUM(R53:R54)</f>
        <v>4.4099131693363998E-2</v>
      </c>
      <c r="S55" s="301">
        <f t="shared" ref="S55" si="86">SUM(S53:S54)</f>
        <v>0.24854196816182958</v>
      </c>
      <c r="T55" s="301">
        <f t="shared" si="77"/>
        <v>1.0200000000000011</v>
      </c>
      <c r="U55" s="301"/>
      <c r="V55" s="301">
        <f>SUM(V53:V54)</f>
        <v>0.69797276338290848</v>
      </c>
      <c r="W55" s="301">
        <f t="shared" ref="W55" si="87">SUM(W53:W54)</f>
        <v>4.2577454133407945E-2</v>
      </c>
      <c r="X55" s="301">
        <f t="shared" ref="X55" si="88">SUM(X53:X54)</f>
        <v>0.2424497824836836</v>
      </c>
      <c r="Y55" s="301">
        <f t="shared" si="78"/>
        <v>0.9830000000000001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0.68137442260097092</v>
      </c>
      <c r="C62" s="300">
        <v>0.21359396793896909</v>
      </c>
      <c r="D62" s="300">
        <v>8.5856398877489484E-2</v>
      </c>
      <c r="E62" s="300">
        <f>SUM(B62:D62)</f>
        <v>0.98082478941742957</v>
      </c>
      <c r="F62" s="300"/>
      <c r="G62" s="300">
        <v>0.73538778073630939</v>
      </c>
      <c r="H62" s="300">
        <v>0.2646483430204094</v>
      </c>
      <c r="I62" s="300">
        <v>0.23004633265479232</v>
      </c>
      <c r="J62" s="300">
        <f>SUM(G62:I62)</f>
        <v>1.2300824564115111</v>
      </c>
      <c r="K62" s="300"/>
      <c r="L62" s="300">
        <v>0.80406052680408313</v>
      </c>
      <c r="M62" s="300">
        <v>0.27350196151654804</v>
      </c>
      <c r="N62" s="300">
        <v>1.5466467401390478E-2</v>
      </c>
      <c r="O62" s="300">
        <f>SUM(L62:N62)</f>
        <v>1.0930289557220216</v>
      </c>
      <c r="P62" s="300"/>
      <c r="Q62" s="300">
        <v>0.8761227128891117</v>
      </c>
      <c r="R62" s="300">
        <v>0.29010300844404818</v>
      </c>
      <c r="S62" s="300">
        <v>1.6278325123110587E-2</v>
      </c>
      <c r="T62" s="300">
        <f>SUM(Q62:S62)</f>
        <v>1.1825040464562706</v>
      </c>
      <c r="U62" s="300"/>
      <c r="V62" s="300">
        <v>1.0123920466074021</v>
      </c>
      <c r="W62" s="300">
        <v>0.31825667804858315</v>
      </c>
      <c r="X62" s="300">
        <v>1.6790520184811291E-2</v>
      </c>
      <c r="Y62" s="300">
        <f>SUM(V62:X62)</f>
        <v>1.3474392448407966</v>
      </c>
    </row>
    <row r="63" spans="1:25" x14ac:dyDescent="0.2">
      <c r="A63" s="260" t="s">
        <v>364</v>
      </c>
      <c r="B63" s="300">
        <v>2.4974063943514193</v>
      </c>
      <c r="C63" s="300">
        <v>7.8768816231152131E-2</v>
      </c>
      <c r="D63" s="300">
        <v>0</v>
      </c>
      <c r="E63" s="300">
        <f t="shared" ref="E63:E64" si="89">SUM(B63:D63)</f>
        <v>2.5761752105825715</v>
      </c>
      <c r="F63" s="300"/>
      <c r="G63" s="300">
        <v>3.3729355269384182</v>
      </c>
      <c r="H63" s="300">
        <v>0.10722820794814326</v>
      </c>
      <c r="I63" s="300">
        <v>0.13175380870192799</v>
      </c>
      <c r="J63" s="300">
        <f t="shared" ref="J63:J64" si="90">SUM(G63:I63)</f>
        <v>3.6119175435884894</v>
      </c>
      <c r="K63" s="300"/>
      <c r="L63" s="300">
        <v>2.8473962264193893</v>
      </c>
      <c r="M63" s="300">
        <v>0.10200037362275816</v>
      </c>
      <c r="N63" s="300">
        <v>0.14957444423583488</v>
      </c>
      <c r="O63" s="300">
        <f t="shared" ref="O63:O64" si="91">SUM(L63:N63)</f>
        <v>3.0989710442779828</v>
      </c>
      <c r="P63" s="300"/>
      <c r="Q63" s="300">
        <v>2.9649806474245661</v>
      </c>
      <c r="R63" s="300">
        <v>0.10735942997949004</v>
      </c>
      <c r="S63" s="300">
        <v>0.15115587613968154</v>
      </c>
      <c r="T63" s="300">
        <f t="shared" ref="T63:T64" si="92">SUM(Q63:S63)</f>
        <v>3.2234959535437375</v>
      </c>
      <c r="U63" s="300"/>
      <c r="V63" s="300">
        <v>3.138300863617594</v>
      </c>
      <c r="W63" s="300">
        <v>0.11524402490524339</v>
      </c>
      <c r="X63" s="300">
        <v>0.14901586663636315</v>
      </c>
      <c r="Y63" s="300">
        <f t="shared" ref="Y63:Y64" si="93">SUM(V63:X63)</f>
        <v>3.4025607551592003</v>
      </c>
    </row>
    <row r="64" spans="1:25" x14ac:dyDescent="0.2">
      <c r="A64" s="264" t="s">
        <v>363</v>
      </c>
      <c r="B64" s="301">
        <f>SUM(B62:B63)</f>
        <v>3.1787808169523903</v>
      </c>
      <c r="C64" s="301">
        <f t="shared" ref="C64" si="94">SUM(C62:C63)</f>
        <v>0.29236278417012124</v>
      </c>
      <c r="D64" s="301">
        <f t="shared" ref="D64" si="95">SUM(D62:D63)</f>
        <v>8.5856398877489484E-2</v>
      </c>
      <c r="E64" s="301">
        <f t="shared" si="89"/>
        <v>3.5570000000000008</v>
      </c>
      <c r="F64" s="301"/>
      <c r="G64" s="301">
        <f>SUM(G62:G63)</f>
        <v>4.1083233076747279</v>
      </c>
      <c r="H64" s="301">
        <f t="shared" ref="H64" si="96">SUM(H62:H63)</f>
        <v>0.37187655096855265</v>
      </c>
      <c r="I64" s="301">
        <f t="shared" ref="I64" si="97">SUM(I62:I63)</f>
        <v>0.36180014135672034</v>
      </c>
      <c r="J64" s="301">
        <f t="shared" si="90"/>
        <v>4.8420000000000014</v>
      </c>
      <c r="K64" s="301"/>
      <c r="L64" s="301">
        <f>SUM(L62:L63)</f>
        <v>3.6514567532234725</v>
      </c>
      <c r="M64" s="301">
        <f t="shared" ref="M64" si="98">SUM(M62:M63)</f>
        <v>0.3755023351393062</v>
      </c>
      <c r="N64" s="301">
        <f t="shared" ref="N64" si="99">SUM(N62:N63)</f>
        <v>0.16504091163722537</v>
      </c>
      <c r="O64" s="301">
        <f t="shared" si="91"/>
        <v>4.1920000000000046</v>
      </c>
      <c r="P64" s="301"/>
      <c r="Q64" s="301">
        <f>SUM(Q62:Q63)</f>
        <v>3.8411033603136779</v>
      </c>
      <c r="R64" s="301">
        <f t="shared" ref="R64" si="100">SUM(R62:R63)</f>
        <v>0.39746243842353823</v>
      </c>
      <c r="S64" s="301">
        <f t="shared" ref="S64" si="101">SUM(S62:S63)</f>
        <v>0.16743420126279213</v>
      </c>
      <c r="T64" s="301">
        <f t="shared" si="92"/>
        <v>4.4060000000000086</v>
      </c>
      <c r="U64" s="301"/>
      <c r="V64" s="301">
        <f>SUM(V62:V63)</f>
        <v>4.1506929102249961</v>
      </c>
      <c r="W64" s="301">
        <f t="shared" ref="W64" si="102">SUM(W62:W63)</f>
        <v>0.43350070295382653</v>
      </c>
      <c r="X64" s="301">
        <f t="shared" ref="X64" si="103">SUM(X62:X63)</f>
        <v>0.16580638682117443</v>
      </c>
      <c r="Y64" s="301">
        <f t="shared" si="93"/>
        <v>4.7499999999999964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3.8573222362374229</v>
      </c>
      <c r="C71" s="300">
        <v>2.9729937189257929</v>
      </c>
      <c r="D71" s="300">
        <v>0.10515849105026021</v>
      </c>
      <c r="E71" s="300">
        <f>SUM(B71:D71)</f>
        <v>6.9354744462134761</v>
      </c>
      <c r="F71" s="300"/>
      <c r="G71" s="300">
        <v>4.9220997486557181</v>
      </c>
      <c r="H71" s="300">
        <v>3.4547576989134536</v>
      </c>
      <c r="I71" s="300">
        <v>0.40302742239221767</v>
      </c>
      <c r="J71" s="300">
        <f>SUM(G71:I71)</f>
        <v>8.7798848699613892</v>
      </c>
      <c r="K71" s="300"/>
      <c r="L71" s="300">
        <v>5.2991201694523378</v>
      </c>
      <c r="M71" s="300">
        <v>3.7691680638101235</v>
      </c>
      <c r="N71" s="300">
        <v>1.1147316377165284</v>
      </c>
      <c r="O71" s="300">
        <f>SUM(L71:N71)</f>
        <v>10.183019870978988</v>
      </c>
      <c r="P71" s="300"/>
      <c r="Q71" s="300">
        <v>5.8810375123678895</v>
      </c>
      <c r="R71" s="300">
        <v>4.2107407413150382</v>
      </c>
      <c r="S71" s="300">
        <v>1.2426434142541496</v>
      </c>
      <c r="T71" s="300">
        <f>SUM(Q71:S71)</f>
        <v>11.334421667937079</v>
      </c>
      <c r="U71" s="300"/>
      <c r="V71" s="300">
        <v>6.7042649898118025</v>
      </c>
      <c r="W71" s="300">
        <v>4.8537040019711437</v>
      </c>
      <c r="X71" s="300">
        <v>1.4567391053527778</v>
      </c>
      <c r="Y71" s="300">
        <f>SUM(V71:X71)</f>
        <v>13.014708097135724</v>
      </c>
    </row>
    <row r="72" spans="1:25" x14ac:dyDescent="0.2">
      <c r="A72" s="260" t="s">
        <v>364</v>
      </c>
      <c r="B72" s="300">
        <v>27.42868865853417</v>
      </c>
      <c r="C72" s="300">
        <v>1.1653555193323879</v>
      </c>
      <c r="D72" s="300">
        <v>19.639481375919878</v>
      </c>
      <c r="E72" s="300">
        <f t="shared" ref="E72:E73" si="104">SUM(B72:D72)</f>
        <v>48.233525553786436</v>
      </c>
      <c r="F72" s="300"/>
      <c r="G72" s="300">
        <v>29.186909480572503</v>
      </c>
      <c r="H72" s="300">
        <v>0.99394476008580646</v>
      </c>
      <c r="I72" s="300">
        <v>18.004260889380216</v>
      </c>
      <c r="J72" s="300">
        <f t="shared" ref="J72:J73" si="105">SUM(G72:I72)</f>
        <v>48.185115130038525</v>
      </c>
      <c r="K72" s="300"/>
      <c r="L72" s="300">
        <v>30.19162379063021</v>
      </c>
      <c r="M72" s="300">
        <v>2.3562481511727813</v>
      </c>
      <c r="N72" s="300">
        <v>23.932108187217871</v>
      </c>
      <c r="O72" s="300">
        <f t="shared" ref="O72:O73" si="106">SUM(L72:N72)</f>
        <v>56.479980129020859</v>
      </c>
      <c r="P72" s="300"/>
      <c r="Q72" s="300">
        <v>32.94192286774183</v>
      </c>
      <c r="R72" s="300">
        <v>2.6510055959900605</v>
      </c>
      <c r="S72" s="300">
        <v>26.710649868330975</v>
      </c>
      <c r="T72" s="300">
        <f t="shared" ref="T72:T73" si="107">SUM(Q72:S72)</f>
        <v>62.30357833206287</v>
      </c>
      <c r="U72" s="300"/>
      <c r="V72" s="300">
        <v>35.875465574905029</v>
      </c>
      <c r="W72" s="300">
        <v>3.0897938748746894</v>
      </c>
      <c r="X72" s="300">
        <v>30.702032453084556</v>
      </c>
      <c r="Y72" s="300">
        <f t="shared" ref="Y72:Y73" si="108">SUM(V72:X72)</f>
        <v>69.667291902864264</v>
      </c>
    </row>
    <row r="73" spans="1:25" x14ac:dyDescent="0.2">
      <c r="A73" s="264" t="s">
        <v>363</v>
      </c>
      <c r="B73" s="301">
        <f>SUM(B71:B72)</f>
        <v>31.286010894771593</v>
      </c>
      <c r="C73" s="301">
        <f t="shared" ref="C73" si="109">SUM(C71:C72)</f>
        <v>4.138349238258181</v>
      </c>
      <c r="D73" s="301">
        <f t="shared" ref="D73" si="110">SUM(D71:D72)</f>
        <v>19.74463986697014</v>
      </c>
      <c r="E73" s="301">
        <f t="shared" si="104"/>
        <v>55.168999999999912</v>
      </c>
      <c r="F73" s="301"/>
      <c r="G73" s="301">
        <f>SUM(G71:G72)</f>
        <v>34.109009229228221</v>
      </c>
      <c r="H73" s="301">
        <f t="shared" ref="H73" si="111">SUM(H71:H72)</f>
        <v>4.4487024589992599</v>
      </c>
      <c r="I73" s="301">
        <f t="shared" ref="I73" si="112">SUM(I71:I72)</f>
        <v>18.407288311772433</v>
      </c>
      <c r="J73" s="301">
        <f t="shared" si="105"/>
        <v>56.964999999999911</v>
      </c>
      <c r="K73" s="301"/>
      <c r="L73" s="301">
        <f>SUM(L71:L72)</f>
        <v>35.490743960082547</v>
      </c>
      <c r="M73" s="301">
        <f t="shared" ref="M73" si="113">SUM(M71:M72)</f>
        <v>6.1254162149829048</v>
      </c>
      <c r="N73" s="301">
        <f t="shared" ref="N73" si="114">SUM(N71:N72)</f>
        <v>25.046839824934398</v>
      </c>
      <c r="O73" s="301">
        <f t="shared" si="106"/>
        <v>66.662999999999855</v>
      </c>
      <c r="P73" s="301"/>
      <c r="Q73" s="301">
        <f>SUM(Q71:Q72)</f>
        <v>38.82296038010972</v>
      </c>
      <c r="R73" s="301">
        <f t="shared" ref="R73" si="115">SUM(R71:R72)</f>
        <v>6.8617463373050986</v>
      </c>
      <c r="S73" s="301">
        <f t="shared" ref="S73" si="116">SUM(S71:S72)</f>
        <v>27.953293282585125</v>
      </c>
      <c r="T73" s="301">
        <f t="shared" si="107"/>
        <v>73.637999999999948</v>
      </c>
      <c r="U73" s="301"/>
      <c r="V73" s="301">
        <f>SUM(V71:V72)</f>
        <v>42.579730564716833</v>
      </c>
      <c r="W73" s="301">
        <f t="shared" ref="W73" si="117">SUM(W71:W72)</f>
        <v>7.9434978768458331</v>
      </c>
      <c r="X73" s="301">
        <f t="shared" ref="X73" si="118">SUM(X71:X72)</f>
        <v>32.158771558437337</v>
      </c>
      <c r="Y73" s="301">
        <f t="shared" si="108"/>
        <v>82.682000000000002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18.552090264628056</v>
      </c>
      <c r="C80" s="300">
        <v>28.269703157218199</v>
      </c>
      <c r="D80" s="300">
        <v>3.0637666016679894</v>
      </c>
      <c r="E80" s="300">
        <f>SUM(B80:D80)</f>
        <v>49.885560023514245</v>
      </c>
      <c r="F80" s="300"/>
      <c r="G80" s="300">
        <v>21.154322335941771</v>
      </c>
      <c r="H80" s="300">
        <v>27.3764461933151</v>
      </c>
      <c r="I80" s="300">
        <v>3.6447686404642021</v>
      </c>
      <c r="J80" s="300">
        <f>SUM(G80:I80)</f>
        <v>52.175537169721075</v>
      </c>
      <c r="K80" s="300"/>
      <c r="L80" s="300">
        <v>20.962484719874432</v>
      </c>
      <c r="M80" s="300">
        <v>28.116885574218596</v>
      </c>
      <c r="N80" s="300">
        <v>3.078381942844111</v>
      </c>
      <c r="O80" s="300">
        <f>SUM(L80:N80)</f>
        <v>52.157752236937135</v>
      </c>
      <c r="P80" s="300"/>
      <c r="Q80" s="300">
        <v>21.969420360495256</v>
      </c>
      <c r="R80" s="300">
        <v>27.147556113252143</v>
      </c>
      <c r="S80" s="300">
        <v>3.1854155627344074</v>
      </c>
      <c r="T80" s="300">
        <f>SUM(Q80:S80)</f>
        <v>52.302392036481805</v>
      </c>
      <c r="U80" s="300"/>
      <c r="V80" s="300">
        <v>23.711936986340046</v>
      </c>
      <c r="W80" s="300">
        <v>25.166976941227212</v>
      </c>
      <c r="X80" s="300">
        <v>3.3857342860434154</v>
      </c>
      <c r="Y80" s="300">
        <f>SUM(V80:X80)</f>
        <v>52.26464821361067</v>
      </c>
    </row>
    <row r="81" spans="1:25" x14ac:dyDescent="0.2">
      <c r="A81" s="260" t="s">
        <v>364</v>
      </c>
      <c r="B81" s="300">
        <v>42.956514432241221</v>
      </c>
      <c r="C81" s="300">
        <v>12.548998884497024</v>
      </c>
      <c r="D81" s="300">
        <v>5.7689266597475646</v>
      </c>
      <c r="E81" s="300">
        <f t="shared" ref="E81:E82" si="119">SUM(B81:D81)</f>
        <v>61.274439976485809</v>
      </c>
      <c r="F81" s="300"/>
      <c r="G81" s="300">
        <v>44.991487675920858</v>
      </c>
      <c r="H81" s="300">
        <v>11.659002294810186</v>
      </c>
      <c r="I81" s="300">
        <v>5.5799728595478033</v>
      </c>
      <c r="J81" s="300">
        <f t="shared" ref="J81:J82" si="120">SUM(G81:I81)</f>
        <v>62.230462830278846</v>
      </c>
      <c r="K81" s="300"/>
      <c r="L81" s="300">
        <v>42.254270362982481</v>
      </c>
      <c r="M81" s="300">
        <v>13.678452790106313</v>
      </c>
      <c r="N81" s="300">
        <v>3.9485246099742053</v>
      </c>
      <c r="O81" s="300">
        <f t="shared" ref="O81:O82" si="121">SUM(L81:N81)</f>
        <v>59.881247763063001</v>
      </c>
      <c r="P81" s="300"/>
      <c r="Q81" s="300">
        <v>43.411648524661899</v>
      </c>
      <c r="R81" s="300">
        <v>13.763837237833398</v>
      </c>
      <c r="S81" s="300">
        <v>4.0541222010226701</v>
      </c>
      <c r="T81" s="300">
        <f t="shared" ref="T81:T82" si="122">SUM(Q81:S81)</f>
        <v>61.229607963517971</v>
      </c>
      <c r="U81" s="300"/>
      <c r="V81" s="300">
        <v>44.625629468297319</v>
      </c>
      <c r="W81" s="300">
        <v>13.862635399357416</v>
      </c>
      <c r="X81" s="300">
        <v>4.1810869187346222</v>
      </c>
      <c r="Y81" s="300">
        <f t="shared" ref="Y81:Y82" si="123">SUM(V81:X81)</f>
        <v>62.669351786389356</v>
      </c>
    </row>
    <row r="82" spans="1:25" x14ac:dyDescent="0.2">
      <c r="A82" s="264" t="s">
        <v>363</v>
      </c>
      <c r="B82" s="301">
        <f>SUM(B80:B81)</f>
        <v>61.508604696869277</v>
      </c>
      <c r="C82" s="301">
        <f t="shared" ref="C82" si="124">SUM(C80:C81)</f>
        <v>40.818702041715227</v>
      </c>
      <c r="D82" s="301">
        <f t="shared" ref="D82" si="125">SUM(D80:D81)</f>
        <v>8.8326932614155531</v>
      </c>
      <c r="E82" s="301">
        <f t="shared" si="119"/>
        <v>111.16000000000005</v>
      </c>
      <c r="F82" s="301"/>
      <c r="G82" s="301">
        <f>SUM(G80:G81)</f>
        <v>66.145810011862636</v>
      </c>
      <c r="H82" s="301">
        <f t="shared" ref="H82" si="126">SUM(H80:H81)</f>
        <v>39.035448488125283</v>
      </c>
      <c r="I82" s="301">
        <f t="shared" ref="I82" si="127">SUM(I80:I81)</f>
        <v>9.224741500012005</v>
      </c>
      <c r="J82" s="301">
        <f t="shared" si="120"/>
        <v>114.40599999999992</v>
      </c>
      <c r="K82" s="301"/>
      <c r="L82" s="301">
        <f>SUM(L80:L81)</f>
        <v>63.216755082856913</v>
      </c>
      <c r="M82" s="301">
        <f t="shared" ref="M82" si="128">SUM(M80:M81)</f>
        <v>41.795338364324905</v>
      </c>
      <c r="N82" s="301">
        <f t="shared" ref="N82" si="129">SUM(N80:N81)</f>
        <v>7.0269065528183159</v>
      </c>
      <c r="O82" s="301">
        <f t="shared" si="121"/>
        <v>112.03900000000014</v>
      </c>
      <c r="P82" s="301"/>
      <c r="Q82" s="301">
        <f>SUM(Q80:Q81)</f>
        <v>65.381068885157163</v>
      </c>
      <c r="R82" s="301">
        <f t="shared" ref="R82" si="130">SUM(R80:R81)</f>
        <v>40.911393351085543</v>
      </c>
      <c r="S82" s="301">
        <f t="shared" ref="S82" si="131">SUM(S80:S81)</f>
        <v>7.2395377637570775</v>
      </c>
      <c r="T82" s="301">
        <f t="shared" si="122"/>
        <v>113.53199999999978</v>
      </c>
      <c r="U82" s="301"/>
      <c r="V82" s="301">
        <f>SUM(V80:V81)</f>
        <v>68.337566454637368</v>
      </c>
      <c r="W82" s="301">
        <f t="shared" ref="W82" si="132">SUM(W80:W81)</f>
        <v>39.029612340584627</v>
      </c>
      <c r="X82" s="301">
        <f t="shared" ref="X82" si="133">SUM(X80:X81)</f>
        <v>7.5668212047780372</v>
      </c>
      <c r="Y82" s="301">
        <f t="shared" si="123"/>
        <v>114.93400000000004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2.7951604914761852</v>
      </c>
      <c r="C89" s="300">
        <v>1.7506997720074968</v>
      </c>
      <c r="D89" s="300">
        <v>9.1319850113136578E-2</v>
      </c>
      <c r="E89" s="300">
        <f>SUM(B89:D89)</f>
        <v>4.6371801135968189</v>
      </c>
      <c r="F89" s="300"/>
      <c r="G89" s="300">
        <v>4.1079464668584382</v>
      </c>
      <c r="H89" s="300">
        <v>2.4007913761170796</v>
      </c>
      <c r="I89" s="300">
        <v>0.47463031092185476</v>
      </c>
      <c r="J89" s="300">
        <f>SUM(G89:I89)</f>
        <v>6.9833681538973726</v>
      </c>
      <c r="K89" s="300"/>
      <c r="L89" s="300">
        <v>4.0033359119884127</v>
      </c>
      <c r="M89" s="300">
        <v>2.0586162966892685</v>
      </c>
      <c r="N89" s="300">
        <v>0.79992552957997198</v>
      </c>
      <c r="O89" s="300">
        <f>SUM(L89:N89)</f>
        <v>6.861877738257653</v>
      </c>
      <c r="P89" s="300"/>
      <c r="Q89" s="300">
        <v>4.4131443344961712</v>
      </c>
      <c r="R89" s="300">
        <v>2.3126076117831023</v>
      </c>
      <c r="S89" s="300">
        <v>0.85161634974484424</v>
      </c>
      <c r="T89" s="300">
        <f>SUM(Q89:S89)</f>
        <v>7.577368296024118</v>
      </c>
      <c r="U89" s="300"/>
      <c r="V89" s="300">
        <v>4.6610750373986436</v>
      </c>
      <c r="W89" s="300">
        <v>2.5347860862778835</v>
      </c>
      <c r="X89" s="300">
        <v>0.86240232107738868</v>
      </c>
      <c r="Y89" s="300">
        <f>SUM(V89:X89)</f>
        <v>8.0582634447539156</v>
      </c>
    </row>
    <row r="90" spans="1:25" x14ac:dyDescent="0.2">
      <c r="A90" s="260" t="s">
        <v>364</v>
      </c>
      <c r="B90" s="300">
        <v>12.92618788394628</v>
      </c>
      <c r="C90" s="300">
        <v>1.3947617318661512</v>
      </c>
      <c r="D90" s="300">
        <v>3.2198702705907456</v>
      </c>
      <c r="E90" s="300">
        <f t="shared" ref="E90:E91" si="134">SUM(B90:D90)</f>
        <v>17.540819886403177</v>
      </c>
      <c r="F90" s="300"/>
      <c r="G90" s="300">
        <v>16.513472983470834</v>
      </c>
      <c r="H90" s="300">
        <v>1.7772229186530386</v>
      </c>
      <c r="I90" s="300">
        <v>5.3429359439788193</v>
      </c>
      <c r="J90" s="300">
        <f t="shared" ref="J90:J91" si="135">SUM(G90:I90)</f>
        <v>23.633631846102691</v>
      </c>
      <c r="K90" s="300"/>
      <c r="L90" s="300">
        <v>15.359276504503654</v>
      </c>
      <c r="M90" s="300">
        <v>2.155384329892541</v>
      </c>
      <c r="N90" s="300">
        <v>4.9314614273461217</v>
      </c>
      <c r="O90" s="300">
        <f t="shared" ref="O90:O91" si="136">SUM(L90:N90)</f>
        <v>22.446122261742318</v>
      </c>
      <c r="P90" s="300"/>
      <c r="Q90" s="300">
        <v>16.234035335736237</v>
      </c>
      <c r="R90" s="300">
        <v>2.2989256189900833</v>
      </c>
      <c r="S90" s="300">
        <v>5.3866707492495358</v>
      </c>
      <c r="T90" s="300">
        <f t="shared" ref="T90:T91" si="137">SUM(Q90:S90)</f>
        <v>23.919631703975856</v>
      </c>
      <c r="U90" s="300"/>
      <c r="V90" s="300">
        <v>16.110215345744315</v>
      </c>
      <c r="W90" s="300">
        <v>2.4075032879493001</v>
      </c>
      <c r="X90" s="300">
        <v>5.7370179215524812</v>
      </c>
      <c r="Y90" s="300">
        <f t="shared" ref="Y90:Y91" si="138">SUM(V90:X90)</f>
        <v>24.254736555246097</v>
      </c>
    </row>
    <row r="91" spans="1:25" x14ac:dyDescent="0.2">
      <c r="A91" s="264" t="s">
        <v>363</v>
      </c>
      <c r="B91" s="301">
        <f>SUM(B89:B90)</f>
        <v>15.721348375422465</v>
      </c>
      <c r="C91" s="301">
        <f t="shared" ref="C91" si="139">SUM(C89:C90)</f>
        <v>3.1454615038736478</v>
      </c>
      <c r="D91" s="301">
        <f t="shared" ref="D91" si="140">SUM(D89:D90)</f>
        <v>3.3111901207038823</v>
      </c>
      <c r="E91" s="301">
        <f t="shared" si="134"/>
        <v>22.177999999999997</v>
      </c>
      <c r="F91" s="301"/>
      <c r="G91" s="301">
        <f>SUM(G89:G90)</f>
        <v>20.62141945032927</v>
      </c>
      <c r="H91" s="301">
        <f t="shared" ref="H91" si="141">SUM(H89:H90)</f>
        <v>4.1780142947701187</v>
      </c>
      <c r="I91" s="301">
        <f t="shared" ref="I91" si="142">SUM(I89:I90)</f>
        <v>5.8175662549006741</v>
      </c>
      <c r="J91" s="301">
        <f t="shared" si="135"/>
        <v>30.617000000000061</v>
      </c>
      <c r="K91" s="301"/>
      <c r="L91" s="301">
        <f>SUM(L89:L90)</f>
        <v>19.362612416492066</v>
      </c>
      <c r="M91" s="301">
        <f t="shared" ref="M91" si="143">SUM(M89:M90)</f>
        <v>4.2140006265818091</v>
      </c>
      <c r="N91" s="301">
        <f t="shared" ref="N91" si="144">SUM(N89:N90)</f>
        <v>5.7313869569260936</v>
      </c>
      <c r="O91" s="301">
        <f t="shared" si="136"/>
        <v>29.307999999999971</v>
      </c>
      <c r="P91" s="301"/>
      <c r="Q91" s="301">
        <f>SUM(Q89:Q90)</f>
        <v>20.647179670232408</v>
      </c>
      <c r="R91" s="301">
        <f t="shared" ref="R91" si="145">SUM(R89:R90)</f>
        <v>4.6115332307731851</v>
      </c>
      <c r="S91" s="301">
        <f t="shared" ref="S91" si="146">SUM(S89:S90)</f>
        <v>6.2382870989943804</v>
      </c>
      <c r="T91" s="301">
        <f t="shared" si="137"/>
        <v>31.496999999999975</v>
      </c>
      <c r="U91" s="301"/>
      <c r="V91" s="301">
        <f>SUM(V89:V90)</f>
        <v>20.771290383142958</v>
      </c>
      <c r="W91" s="301">
        <f t="shared" ref="W91" si="147">SUM(W89:W90)</f>
        <v>4.9422893742271832</v>
      </c>
      <c r="X91" s="301">
        <f t="shared" ref="X91" si="148">SUM(X89:X90)</f>
        <v>6.5994202426298703</v>
      </c>
      <c r="Y91" s="301">
        <f t="shared" si="138"/>
        <v>32.313000000000009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6.321710526230305</v>
      </c>
      <c r="C98" s="300">
        <v>12.818289473922249</v>
      </c>
      <c r="D98" s="300">
        <v>0.44131578948005729</v>
      </c>
      <c r="E98" s="300">
        <f>SUM(B98:D98)</f>
        <v>19.581315789632612</v>
      </c>
      <c r="F98" s="300"/>
      <c r="G98" s="300">
        <v>7.5515608179423461</v>
      </c>
      <c r="H98" s="300">
        <v>14.838189801727765</v>
      </c>
      <c r="I98" s="300">
        <v>1.4769949783669454</v>
      </c>
      <c r="J98" s="300">
        <f>SUM(G98:I98)</f>
        <v>23.866745598037056</v>
      </c>
      <c r="K98" s="300"/>
      <c r="L98" s="300">
        <v>6.5473720976991094</v>
      </c>
      <c r="M98" s="300">
        <v>15.294025787717407</v>
      </c>
      <c r="N98" s="300">
        <v>1.3880991888811252</v>
      </c>
      <c r="O98" s="300">
        <f>SUM(L98:N98)</f>
        <v>23.22949707429764</v>
      </c>
      <c r="P98" s="300"/>
      <c r="Q98" s="300">
        <v>6.6873019262070326</v>
      </c>
      <c r="R98" s="300">
        <v>15.615079493512308</v>
      </c>
      <c r="S98" s="300">
        <v>1.4633836175398378</v>
      </c>
      <c r="T98" s="300">
        <f>SUM(Q98:S98)</f>
        <v>23.765765037259175</v>
      </c>
      <c r="U98" s="300"/>
      <c r="V98" s="300">
        <v>7.6532686234743679</v>
      </c>
      <c r="W98" s="300">
        <v>17.683540054765995</v>
      </c>
      <c r="X98" s="300">
        <v>1.6607428883449906</v>
      </c>
      <c r="Y98" s="300">
        <f>SUM(V98:X98)</f>
        <v>26.997551566585354</v>
      </c>
    </row>
    <row r="99" spans="1:25" x14ac:dyDescent="0.2">
      <c r="A99" s="260" t="s">
        <v>364</v>
      </c>
      <c r="B99" s="300">
        <v>8.3824342103823053</v>
      </c>
      <c r="C99" s="300">
        <v>7.5901973684040209</v>
      </c>
      <c r="D99" s="300">
        <v>1.376052631581048</v>
      </c>
      <c r="E99" s="300">
        <f t="shared" ref="E99:E100" si="149">SUM(B99:D99)</f>
        <v>17.348684210367374</v>
      </c>
      <c r="F99" s="300"/>
      <c r="G99" s="300">
        <v>7.8197039476149843</v>
      </c>
      <c r="H99" s="300">
        <v>7.7014881518040355</v>
      </c>
      <c r="I99" s="300">
        <v>0.70006230254388924</v>
      </c>
      <c r="J99" s="300">
        <f t="shared" ref="J99:J100" si="150">SUM(G99:I99)</f>
        <v>16.221254401962909</v>
      </c>
      <c r="K99" s="300"/>
      <c r="L99" s="300">
        <v>7.1874300029034766</v>
      </c>
      <c r="M99" s="300">
        <v>8.8944521693244383</v>
      </c>
      <c r="N99" s="300">
        <v>1.4476207534744425</v>
      </c>
      <c r="O99" s="300">
        <f t="shared" ref="O99:O100" si="151">SUM(L99:N99)</f>
        <v>17.529502925702356</v>
      </c>
      <c r="P99" s="300"/>
      <c r="Q99" s="300">
        <v>7.3530386980992795</v>
      </c>
      <c r="R99" s="300">
        <v>8.9535209855696127</v>
      </c>
      <c r="S99" s="300">
        <v>1.5126752790719356</v>
      </c>
      <c r="T99" s="300">
        <f t="shared" ref="T99:T100" si="152">SUM(Q99:S99)</f>
        <v>17.819234962740829</v>
      </c>
      <c r="U99" s="300"/>
      <c r="V99" s="300">
        <v>8.4964991302602062</v>
      </c>
      <c r="W99" s="300">
        <v>10.173847422552219</v>
      </c>
      <c r="X99" s="300">
        <v>1.7221018806023378</v>
      </c>
      <c r="Y99" s="300">
        <f t="shared" ref="Y99:Y100" si="153">SUM(V99:X99)</f>
        <v>20.392448433414764</v>
      </c>
    </row>
    <row r="100" spans="1:25" x14ac:dyDescent="0.2">
      <c r="A100" s="264" t="s">
        <v>363</v>
      </c>
      <c r="B100" s="301">
        <f>SUM(B98:B99)</f>
        <v>14.70414473661261</v>
      </c>
      <c r="C100" s="301">
        <f t="shared" ref="C100" si="154">SUM(C98:C99)</f>
        <v>20.408486842326269</v>
      </c>
      <c r="D100" s="301">
        <f t="shared" ref="D100" si="155">SUM(D98:D99)</f>
        <v>1.8173684210611052</v>
      </c>
      <c r="E100" s="301">
        <f t="shared" si="149"/>
        <v>36.929999999999986</v>
      </c>
      <c r="F100" s="301"/>
      <c r="G100" s="301">
        <f>SUM(G98:G99)</f>
        <v>15.371264765557331</v>
      </c>
      <c r="H100" s="301">
        <f t="shared" ref="H100" si="156">SUM(H98:H99)</f>
        <v>22.5396779535318</v>
      </c>
      <c r="I100" s="301">
        <f t="shared" ref="I100" si="157">SUM(I98:I99)</f>
        <v>2.1770572809108346</v>
      </c>
      <c r="J100" s="301">
        <f t="shared" si="150"/>
        <v>40.087999999999973</v>
      </c>
      <c r="K100" s="301"/>
      <c r="L100" s="301">
        <f>SUM(L98:L99)</f>
        <v>13.734802100602586</v>
      </c>
      <c r="M100" s="301">
        <f t="shared" ref="M100" si="158">SUM(M98:M99)</f>
        <v>24.188477957041847</v>
      </c>
      <c r="N100" s="301">
        <f t="shared" ref="N100" si="159">SUM(N98:N99)</f>
        <v>2.8357199423555679</v>
      </c>
      <c r="O100" s="301">
        <f t="shared" si="151"/>
        <v>40.759</v>
      </c>
      <c r="P100" s="301"/>
      <c r="Q100" s="301">
        <f>SUM(Q98:Q99)</f>
        <v>14.040340624306312</v>
      </c>
      <c r="R100" s="301">
        <f t="shared" ref="R100" si="160">SUM(R98:R99)</f>
        <v>24.568600479081923</v>
      </c>
      <c r="S100" s="301">
        <f t="shared" ref="S100" si="161">SUM(S98:S99)</f>
        <v>2.9760588966117734</v>
      </c>
      <c r="T100" s="301">
        <f t="shared" si="152"/>
        <v>41.585000000000008</v>
      </c>
      <c r="U100" s="301"/>
      <c r="V100" s="301">
        <f>SUM(V98:V99)</f>
        <v>16.149767753734572</v>
      </c>
      <c r="W100" s="301">
        <f t="shared" ref="W100" si="162">SUM(W98:W99)</f>
        <v>27.857387477318213</v>
      </c>
      <c r="X100" s="301">
        <f t="shared" ref="X100" si="163">SUM(X98:X99)</f>
        <v>3.3828447689473284</v>
      </c>
      <c r="Y100" s="301">
        <f t="shared" si="153"/>
        <v>47.390000000000114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1.9915079885937041</v>
      </c>
      <c r="C107" s="300">
        <v>1.5435215583451383</v>
      </c>
      <c r="D107" s="300">
        <v>1.1209947472063881</v>
      </c>
      <c r="E107" s="300">
        <f>SUM(B107:D107)</f>
        <v>4.6560242941452303</v>
      </c>
      <c r="F107" s="300"/>
      <c r="G107" s="300">
        <v>1.941710118987394</v>
      </c>
      <c r="H107" s="300">
        <v>1.3292646350906174</v>
      </c>
      <c r="I107" s="300">
        <v>0.57465501823181731</v>
      </c>
      <c r="J107" s="300">
        <f>SUM(G107:I107)</f>
        <v>3.8456297723098287</v>
      </c>
      <c r="K107" s="300"/>
      <c r="L107" s="300">
        <v>2.4675918367363243</v>
      </c>
      <c r="M107" s="300">
        <v>1.1260408163230049</v>
      </c>
      <c r="N107" s="300">
        <v>0.60312925170444831</v>
      </c>
      <c r="O107" s="300">
        <f>SUM(L107:N107)</f>
        <v>4.1967619047637772</v>
      </c>
      <c r="P107" s="300"/>
      <c r="Q107" s="300">
        <v>2.3761206931140268</v>
      </c>
      <c r="R107" s="300">
        <v>1.1007051715985783</v>
      </c>
      <c r="S107" s="300">
        <v>0.57507574853339205</v>
      </c>
      <c r="T107" s="300">
        <f>SUM(Q107:S107)</f>
        <v>4.0519016132459971</v>
      </c>
      <c r="U107" s="300"/>
      <c r="V107" s="300">
        <v>2.3543573858021376</v>
      </c>
      <c r="W107" s="300">
        <v>1.0839279100318671</v>
      </c>
      <c r="X107" s="300">
        <v>0.54061466716240647</v>
      </c>
      <c r="Y107" s="300">
        <f>SUM(V107:X107)</f>
        <v>3.9788999629964112</v>
      </c>
    </row>
    <row r="108" spans="1:25" x14ac:dyDescent="0.2">
      <c r="A108" s="260" t="s">
        <v>364</v>
      </c>
      <c r="B108" s="300">
        <v>2.5693641934610003</v>
      </c>
      <c r="C108" s="300">
        <v>0.80442109870796308</v>
      </c>
      <c r="D108" s="300">
        <v>1.3701904136858101</v>
      </c>
      <c r="E108" s="300">
        <f t="shared" ref="E108:E109" si="164">SUM(B108:D108)</f>
        <v>4.7439757058547736</v>
      </c>
      <c r="F108" s="300"/>
      <c r="G108" s="300">
        <v>3.0898204581335138</v>
      </c>
      <c r="H108" s="300">
        <v>0.41419550113628822</v>
      </c>
      <c r="I108" s="300">
        <v>1.3703542684203571</v>
      </c>
      <c r="J108" s="300">
        <f t="shared" ref="J108:J109" si="165">SUM(G108:I108)</f>
        <v>4.874370227690159</v>
      </c>
      <c r="K108" s="300"/>
      <c r="L108" s="300">
        <v>2.8543129251469597</v>
      </c>
      <c r="M108" s="300">
        <v>0.77643537415019259</v>
      </c>
      <c r="N108" s="300">
        <v>1.5004897959390697</v>
      </c>
      <c r="O108" s="300">
        <f t="shared" ref="O108:O109" si="166">SUM(L108:N108)</f>
        <v>5.1312380952362222</v>
      </c>
      <c r="P108" s="300"/>
      <c r="Q108" s="300">
        <v>2.7366293566438857</v>
      </c>
      <c r="R108" s="300">
        <v>0.78394901412842699</v>
      </c>
      <c r="S108" s="300">
        <v>1.4555200159816855</v>
      </c>
      <c r="T108" s="300">
        <f t="shared" ref="T108:T109" si="167">SUM(Q108:S108)</f>
        <v>4.9760983867539981</v>
      </c>
      <c r="U108" s="300"/>
      <c r="V108" s="300">
        <v>2.6604958078775613</v>
      </c>
      <c r="W108" s="300">
        <v>0.82156638269807136</v>
      </c>
      <c r="X108" s="300">
        <v>1.444037846427934</v>
      </c>
      <c r="Y108" s="300">
        <f t="shared" ref="Y108:Y109" si="168">SUM(V108:X108)</f>
        <v>4.9261000370035664</v>
      </c>
    </row>
    <row r="109" spans="1:25" x14ac:dyDescent="0.2">
      <c r="A109" s="264" t="s">
        <v>363</v>
      </c>
      <c r="B109" s="301">
        <f>SUM(B107:B108)</f>
        <v>4.5608721820547045</v>
      </c>
      <c r="C109" s="301">
        <f t="shared" ref="C109" si="169">SUM(C107:C108)</f>
        <v>2.3479426570531015</v>
      </c>
      <c r="D109" s="301">
        <f t="shared" ref="D109" si="170">SUM(D107:D108)</f>
        <v>2.491185160892198</v>
      </c>
      <c r="E109" s="301">
        <f t="shared" si="164"/>
        <v>9.4000000000000039</v>
      </c>
      <c r="F109" s="301"/>
      <c r="G109" s="301">
        <f>SUM(G107:G108)</f>
        <v>5.0315305771209076</v>
      </c>
      <c r="H109" s="301">
        <f t="shared" ref="H109" si="171">SUM(H107:H108)</f>
        <v>1.7434601362269055</v>
      </c>
      <c r="I109" s="301">
        <f t="shared" ref="I109" si="172">SUM(I107:I108)</f>
        <v>1.9450092866521744</v>
      </c>
      <c r="J109" s="301">
        <f t="shared" si="165"/>
        <v>8.7199999999999882</v>
      </c>
      <c r="K109" s="301"/>
      <c r="L109" s="301">
        <f>SUM(L107:L108)</f>
        <v>5.3219047618832835</v>
      </c>
      <c r="M109" s="301">
        <f t="shared" ref="M109" si="173">SUM(M107:M108)</f>
        <v>1.9024761904731975</v>
      </c>
      <c r="N109" s="301">
        <f t="shared" ref="N109" si="174">SUM(N107:N108)</f>
        <v>2.1036190476435181</v>
      </c>
      <c r="O109" s="301">
        <f t="shared" si="166"/>
        <v>9.3279999999999994</v>
      </c>
      <c r="P109" s="301"/>
      <c r="Q109" s="301">
        <f>SUM(Q107:Q108)</f>
        <v>5.1127500497579126</v>
      </c>
      <c r="R109" s="301">
        <f t="shared" ref="R109" si="175">SUM(R107:R108)</f>
        <v>1.8846541857270052</v>
      </c>
      <c r="S109" s="301">
        <f t="shared" ref="S109" si="176">SUM(S107:S108)</f>
        <v>2.0305957645150774</v>
      </c>
      <c r="T109" s="301">
        <f t="shared" si="167"/>
        <v>9.0279999999999951</v>
      </c>
      <c r="U109" s="301"/>
      <c r="V109" s="301">
        <f>SUM(V107:V108)</f>
        <v>5.0148531936796985</v>
      </c>
      <c r="W109" s="301">
        <f t="shared" ref="W109" si="177">SUM(W107:W108)</f>
        <v>1.9054942927299385</v>
      </c>
      <c r="X109" s="301">
        <f t="shared" ref="X109" si="178">SUM(X107:X108)</f>
        <v>1.9846525135903406</v>
      </c>
      <c r="Y109" s="301">
        <f t="shared" si="168"/>
        <v>8.904999999999978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5.1175468038132133</v>
      </c>
      <c r="C116" s="300">
        <v>1.3502509343886206</v>
      </c>
      <c r="D116" s="300">
        <v>0.54776137197193286</v>
      </c>
      <c r="E116" s="300">
        <f>SUM(B116:D116)</f>
        <v>7.0155591101737667</v>
      </c>
      <c r="F116" s="300"/>
      <c r="G116" s="300">
        <v>4.2847708537783671</v>
      </c>
      <c r="H116" s="300">
        <v>2.4399120669946375</v>
      </c>
      <c r="I116" s="300">
        <v>8.4869312739958611E-2</v>
      </c>
      <c r="J116" s="300">
        <f>SUM(G116:I116)</f>
        <v>6.8095522335129628</v>
      </c>
      <c r="K116" s="300"/>
      <c r="L116" s="300">
        <v>6.1862808906102016</v>
      </c>
      <c r="M116" s="300">
        <v>1.4952897625657426</v>
      </c>
      <c r="N116" s="300">
        <v>0.21158237080917244</v>
      </c>
      <c r="O116" s="300">
        <f>SUM(L116:N116)</f>
        <v>7.8931530239851169</v>
      </c>
      <c r="P116" s="300"/>
      <c r="Q116" s="300">
        <v>6.5993770471043813</v>
      </c>
      <c r="R116" s="300">
        <v>1.5372003921999635</v>
      </c>
      <c r="S116" s="300">
        <v>0.22366929269765473</v>
      </c>
      <c r="T116" s="300">
        <f>SUM(Q116:S116)</f>
        <v>8.3602467320020004</v>
      </c>
      <c r="U116" s="300"/>
      <c r="V116" s="300">
        <v>7.2078873349640737</v>
      </c>
      <c r="W116" s="300">
        <v>1.5549920227477192</v>
      </c>
      <c r="X116" s="300">
        <v>0.23538870069150714</v>
      </c>
      <c r="Y116" s="300">
        <f>SUM(V116:X116)</f>
        <v>8.9982680584032995</v>
      </c>
    </row>
    <row r="117" spans="1:25" x14ac:dyDescent="0.2">
      <c r="A117" s="260" t="s">
        <v>364</v>
      </c>
      <c r="B117" s="300">
        <v>17.59827051159229</v>
      </c>
      <c r="C117" s="300">
        <v>0.55478395365825772</v>
      </c>
      <c r="D117" s="300">
        <v>1.3923864245756568</v>
      </c>
      <c r="E117" s="300">
        <f t="shared" ref="E117:E118" si="179">SUM(B117:D117)</f>
        <v>19.545440889826207</v>
      </c>
      <c r="F117" s="300"/>
      <c r="G117" s="300">
        <v>18.757086206274391</v>
      </c>
      <c r="H117" s="300">
        <v>0.72735905290215075</v>
      </c>
      <c r="I117" s="300">
        <v>0.99100250731054085</v>
      </c>
      <c r="J117" s="300">
        <f t="shared" ref="J117:J118" si="180">SUM(G117:I117)</f>
        <v>20.475447766487083</v>
      </c>
      <c r="K117" s="300"/>
      <c r="L117" s="300">
        <v>15.953310758658583</v>
      </c>
      <c r="M117" s="300">
        <v>1.4833377812924451</v>
      </c>
      <c r="N117" s="300">
        <v>1.6861984360638078</v>
      </c>
      <c r="O117" s="300">
        <f t="shared" ref="O117:O118" si="181">SUM(L117:N117)</f>
        <v>19.122846976014838</v>
      </c>
      <c r="P117" s="300"/>
      <c r="Q117" s="300">
        <v>16.510419120451409</v>
      </c>
      <c r="R117" s="300">
        <v>1.5582401953843681</v>
      </c>
      <c r="S117" s="300">
        <v>1.7980939521622634</v>
      </c>
      <c r="T117" s="300">
        <f t="shared" ref="T117:T118" si="182">SUM(Q117:S117)</f>
        <v>19.866753267998043</v>
      </c>
      <c r="U117" s="300"/>
      <c r="V117" s="300">
        <v>17.101994207994743</v>
      </c>
      <c r="W117" s="300">
        <v>1.6448028630610463</v>
      </c>
      <c r="X117" s="300">
        <v>1.9249348705408913</v>
      </c>
      <c r="Y117" s="300">
        <f t="shared" ref="Y117:Y118" si="183">SUM(V117:X117)</f>
        <v>20.671731941596679</v>
      </c>
    </row>
    <row r="118" spans="1:25" x14ac:dyDescent="0.2">
      <c r="A118" s="264" t="s">
        <v>363</v>
      </c>
      <c r="B118" s="301">
        <f>SUM(B116:B117)</f>
        <v>22.715817315405502</v>
      </c>
      <c r="C118" s="301">
        <f t="shared" ref="C118" si="184">SUM(C116:C117)</f>
        <v>1.9050348880468784</v>
      </c>
      <c r="D118" s="301">
        <f t="shared" ref="D118" si="185">SUM(D116:D117)</f>
        <v>1.9401477965475897</v>
      </c>
      <c r="E118" s="301">
        <f t="shared" si="179"/>
        <v>26.560999999999968</v>
      </c>
      <c r="F118" s="301"/>
      <c r="G118" s="301">
        <f>SUM(G116:G117)</f>
        <v>23.041857060052756</v>
      </c>
      <c r="H118" s="301">
        <f t="shared" ref="H118" si="186">SUM(H116:H117)</f>
        <v>3.167271119896788</v>
      </c>
      <c r="I118" s="301">
        <f t="shared" ref="I118" si="187">SUM(I116:I117)</f>
        <v>1.0758718200504995</v>
      </c>
      <c r="J118" s="301">
        <f t="shared" si="180"/>
        <v>27.285000000000043</v>
      </c>
      <c r="K118" s="301"/>
      <c r="L118" s="301">
        <f>SUM(L116:L117)</f>
        <v>22.139591649268784</v>
      </c>
      <c r="M118" s="301">
        <f t="shared" ref="M118" si="188">SUM(M116:M117)</f>
        <v>2.9786275438581877</v>
      </c>
      <c r="N118" s="301">
        <f t="shared" ref="N118" si="189">SUM(N116:N117)</f>
        <v>1.8977808068729802</v>
      </c>
      <c r="O118" s="301">
        <f t="shared" si="181"/>
        <v>27.015999999999952</v>
      </c>
      <c r="P118" s="301"/>
      <c r="Q118" s="301">
        <f>SUM(Q116:Q117)</f>
        <v>23.109796167555793</v>
      </c>
      <c r="R118" s="301">
        <f t="shared" ref="R118" si="190">SUM(R116:R117)</f>
        <v>3.0954405875843314</v>
      </c>
      <c r="S118" s="301">
        <f t="shared" ref="S118" si="191">SUM(S116:S117)</f>
        <v>2.0217632448599181</v>
      </c>
      <c r="T118" s="301">
        <f t="shared" si="182"/>
        <v>28.227000000000043</v>
      </c>
      <c r="U118" s="301"/>
      <c r="V118" s="301">
        <f>SUM(V116:V117)</f>
        <v>24.309881542958816</v>
      </c>
      <c r="W118" s="301">
        <f t="shared" ref="W118" si="192">SUM(W116:W117)</f>
        <v>3.1997948858087657</v>
      </c>
      <c r="X118" s="301">
        <f t="shared" ref="X118" si="193">SUM(X116:X117)</f>
        <v>2.1603235712323983</v>
      </c>
      <c r="Y118" s="301">
        <f t="shared" si="183"/>
        <v>29.66999999999998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4.495711985364542</v>
      </c>
      <c r="C125" s="300">
        <v>2.053722975170059</v>
      </c>
      <c r="D125" s="300">
        <v>0.27645158607085857</v>
      </c>
      <c r="E125" s="300">
        <f>SUM(B125:D125)</f>
        <v>6.8258865466054592</v>
      </c>
      <c r="F125" s="300"/>
      <c r="G125" s="300">
        <v>6.0985523512447628</v>
      </c>
      <c r="H125" s="300">
        <v>2.0674612694491317</v>
      </c>
      <c r="I125" s="300">
        <v>0.79078208192440225</v>
      </c>
      <c r="J125" s="300">
        <f>SUM(G125:I125)</f>
        <v>8.9567957026182956</v>
      </c>
      <c r="K125" s="300"/>
      <c r="L125" s="300">
        <v>6.2837392962089336</v>
      </c>
      <c r="M125" s="300">
        <v>1.8281053560826761</v>
      </c>
      <c r="N125" s="300">
        <v>0.94579949598755642</v>
      </c>
      <c r="O125" s="300">
        <f>SUM(L125:N125)</f>
        <v>9.0576441482791648</v>
      </c>
      <c r="P125" s="300"/>
      <c r="Q125" s="300">
        <v>6.0326639255582686</v>
      </c>
      <c r="R125" s="300">
        <v>1.7364660919227028</v>
      </c>
      <c r="S125" s="300">
        <v>0.94900386687549898</v>
      </c>
      <c r="T125" s="300">
        <f>SUM(Q125:S125)</f>
        <v>8.7181338843564706</v>
      </c>
      <c r="U125" s="300"/>
      <c r="V125" s="300">
        <v>5.4448163965181093</v>
      </c>
      <c r="W125" s="300">
        <v>1.5526426054100588</v>
      </c>
      <c r="X125" s="300">
        <v>0.872280721245557</v>
      </c>
      <c r="Y125" s="300">
        <f>SUM(V125:X125)</f>
        <v>7.8697397231737245</v>
      </c>
    </row>
    <row r="126" spans="1:25" x14ac:dyDescent="0.2">
      <c r="A126" s="260" t="s">
        <v>364</v>
      </c>
      <c r="B126" s="300">
        <v>5.3437667462564393</v>
      </c>
      <c r="C126" s="300">
        <v>0.26257117170390237</v>
      </c>
      <c r="D126" s="300">
        <v>1.9347755354342049</v>
      </c>
      <c r="E126" s="300">
        <f t="shared" ref="E126:E127" si="194">SUM(B126:D126)</f>
        <v>7.5411134533945461</v>
      </c>
      <c r="F126" s="300"/>
      <c r="G126" s="300">
        <v>6.3801978433790083</v>
      </c>
      <c r="H126" s="300">
        <v>0.20617046999580238</v>
      </c>
      <c r="I126" s="300">
        <v>0.61083598400690498</v>
      </c>
      <c r="J126" s="300">
        <f t="shared" ref="J126:J127" si="195">SUM(G126:I126)</f>
        <v>7.1972042973817159</v>
      </c>
      <c r="K126" s="300"/>
      <c r="L126" s="300">
        <v>6.5059670218036896</v>
      </c>
      <c r="M126" s="300">
        <v>0.38586233098696071</v>
      </c>
      <c r="N126" s="300">
        <v>0.70652649893016872</v>
      </c>
      <c r="O126" s="300">
        <f t="shared" ref="O126:O127" si="196">SUM(L126:N126)</f>
        <v>7.598355851720819</v>
      </c>
      <c r="P126" s="300"/>
      <c r="Q126" s="300">
        <v>6.2722058849336308</v>
      </c>
      <c r="R126" s="300">
        <v>0.38723108603574419</v>
      </c>
      <c r="S126" s="300">
        <v>0.71542914467417718</v>
      </c>
      <c r="T126" s="300">
        <f t="shared" ref="T126:T127" si="197">SUM(Q126:S126)</f>
        <v>7.3748661156435524</v>
      </c>
      <c r="U126" s="300"/>
      <c r="V126" s="300">
        <v>5.6796447842004607</v>
      </c>
      <c r="W126" s="300">
        <v>0.37465801904131013</v>
      </c>
      <c r="X126" s="300">
        <v>0.67395747358450198</v>
      </c>
      <c r="Y126" s="300">
        <f t="shared" ref="Y126:Y127" si="198">SUM(V126:X126)</f>
        <v>6.7282602768262727</v>
      </c>
    </row>
    <row r="127" spans="1:25" x14ac:dyDescent="0.2">
      <c r="A127" s="264" t="s">
        <v>363</v>
      </c>
      <c r="B127" s="301">
        <f>SUM(B125:B126)</f>
        <v>9.8394787316209822</v>
      </c>
      <c r="C127" s="301">
        <f t="shared" ref="C127" si="199">SUM(C125:C126)</f>
        <v>2.3162941468739615</v>
      </c>
      <c r="D127" s="301">
        <f t="shared" ref="D127" si="200">SUM(D125:D126)</f>
        <v>2.2112271215050634</v>
      </c>
      <c r="E127" s="301">
        <f t="shared" si="194"/>
        <v>14.367000000000006</v>
      </c>
      <c r="F127" s="301"/>
      <c r="G127" s="301">
        <f>SUM(G125:G126)</f>
        <v>12.478750194623771</v>
      </c>
      <c r="H127" s="301">
        <f t="shared" ref="H127" si="201">SUM(H125:H126)</f>
        <v>2.2736317394449341</v>
      </c>
      <c r="I127" s="301">
        <f t="shared" ref="I127" si="202">SUM(I125:I126)</f>
        <v>1.4016180659313071</v>
      </c>
      <c r="J127" s="301">
        <f t="shared" si="195"/>
        <v>16.154000000000011</v>
      </c>
      <c r="K127" s="301"/>
      <c r="L127" s="301">
        <f>SUM(L125:L126)</f>
        <v>12.789706318012623</v>
      </c>
      <c r="M127" s="301">
        <f t="shared" ref="M127" si="203">SUM(M125:M126)</f>
        <v>2.213967687069637</v>
      </c>
      <c r="N127" s="301">
        <f t="shared" ref="N127" si="204">SUM(N125:N126)</f>
        <v>1.6523259949177251</v>
      </c>
      <c r="O127" s="301">
        <f t="shared" si="196"/>
        <v>16.655999999999985</v>
      </c>
      <c r="P127" s="301"/>
      <c r="Q127" s="301">
        <f>SUM(Q125:Q126)</f>
        <v>12.304869810491899</v>
      </c>
      <c r="R127" s="301">
        <f t="shared" ref="R127" si="205">SUM(R125:R126)</f>
        <v>2.123697177958447</v>
      </c>
      <c r="S127" s="301">
        <f t="shared" ref="S127" si="206">SUM(S125:S126)</f>
        <v>1.6644330115496762</v>
      </c>
      <c r="T127" s="301">
        <f t="shared" si="197"/>
        <v>16.093000000000021</v>
      </c>
      <c r="U127" s="301"/>
      <c r="V127" s="301">
        <f>SUM(V125:V126)</f>
        <v>11.124461180718569</v>
      </c>
      <c r="W127" s="301">
        <f t="shared" ref="W127" si="207">SUM(W125:W126)</f>
        <v>1.9273006244513691</v>
      </c>
      <c r="X127" s="301">
        <f t="shared" ref="X127" si="208">SUM(X125:X126)</f>
        <v>1.546238194830059</v>
      </c>
      <c r="Y127" s="301">
        <f t="shared" si="198"/>
        <v>14.597999999999997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3.2383840703823488</v>
      </c>
      <c r="C134" s="300">
        <v>2.0153298875194121</v>
      </c>
      <c r="D134" s="300">
        <v>1.039447432337729</v>
      </c>
      <c r="E134" s="300">
        <f>SUM(B134:D134)</f>
        <v>6.2931613902394901</v>
      </c>
      <c r="F134" s="300"/>
      <c r="G134" s="300">
        <v>2.8259861138233844</v>
      </c>
      <c r="H134" s="300">
        <v>2.0086815259294428</v>
      </c>
      <c r="I134" s="300">
        <v>1.0530571620290414</v>
      </c>
      <c r="J134" s="300">
        <f>SUM(G134:I134)</f>
        <v>5.8877248017818689</v>
      </c>
      <c r="K134" s="300"/>
      <c r="L134" s="300">
        <v>3.59155669904706</v>
      </c>
      <c r="M134" s="300">
        <v>1.8612089064235471</v>
      </c>
      <c r="N134" s="300">
        <v>0.78385149562152501</v>
      </c>
      <c r="O134" s="300">
        <f>SUM(L134:N134)</f>
        <v>6.2366171010921327</v>
      </c>
      <c r="P134" s="300"/>
      <c r="Q134" s="300">
        <v>3.7465188530656386</v>
      </c>
      <c r="R134" s="300">
        <v>1.7930530593748766</v>
      </c>
      <c r="S134" s="300">
        <v>0.80075773312591525</v>
      </c>
      <c r="T134" s="300">
        <f>SUM(Q134:S134)</f>
        <v>6.3403296455664302</v>
      </c>
      <c r="U134" s="300"/>
      <c r="V134" s="300">
        <v>4.499740082593175</v>
      </c>
      <c r="W134" s="300">
        <v>1.8412265934734509</v>
      </c>
      <c r="X134" s="300">
        <v>0.90467522645875698</v>
      </c>
      <c r="Y134" s="300">
        <f>SUM(V134:X134)</f>
        <v>7.2456419025253824</v>
      </c>
    </row>
    <row r="135" spans="1:25" x14ac:dyDescent="0.2">
      <c r="A135" s="260" t="s">
        <v>364</v>
      </c>
      <c r="B135" s="300">
        <v>2.7394675949464156</v>
      </c>
      <c r="C135" s="300">
        <v>0.54098825888140256</v>
      </c>
      <c r="D135" s="300">
        <v>0.68938275593271092</v>
      </c>
      <c r="E135" s="300">
        <f t="shared" ref="E135:E136" si="209">SUM(B135:D135)</f>
        <v>3.9698386097605289</v>
      </c>
      <c r="F135" s="300"/>
      <c r="G135" s="300">
        <v>3.2429027969300197</v>
      </c>
      <c r="H135" s="300">
        <v>0.71421720777562037</v>
      </c>
      <c r="I135" s="300">
        <v>1.1811551935124844</v>
      </c>
      <c r="J135" s="300">
        <f t="shared" ref="J135:J136" si="210">SUM(G135:I135)</f>
        <v>5.1382751982181247</v>
      </c>
      <c r="K135" s="300"/>
      <c r="L135" s="300">
        <v>3.6202716168013174</v>
      </c>
      <c r="M135" s="300">
        <v>0.91471260940612065</v>
      </c>
      <c r="N135" s="300">
        <v>0.62339867270044735</v>
      </c>
      <c r="O135" s="300">
        <f t="shared" ref="O135:O136" si="211">SUM(L135:N135)</f>
        <v>5.1583828989078855</v>
      </c>
      <c r="P135" s="300"/>
      <c r="Q135" s="300">
        <v>3.6440027093819136</v>
      </c>
      <c r="R135" s="300">
        <v>0.92329826144777316</v>
      </c>
      <c r="S135" s="300">
        <v>0.66036938360390074</v>
      </c>
      <c r="T135" s="300">
        <f t="shared" ref="T135:T136" si="212">SUM(Q135:S135)</f>
        <v>5.2276703544335872</v>
      </c>
      <c r="U135" s="300"/>
      <c r="V135" s="300">
        <v>4.0857839445769013</v>
      </c>
      <c r="W135" s="300">
        <v>1.0540810823939664</v>
      </c>
      <c r="X135" s="300">
        <v>0.80449307050375596</v>
      </c>
      <c r="Y135" s="300">
        <f t="shared" ref="Y135:Y136" si="213">SUM(V135:X135)</f>
        <v>5.9443580974746233</v>
      </c>
    </row>
    <row r="136" spans="1:25" x14ac:dyDescent="0.2">
      <c r="A136" s="264" t="s">
        <v>363</v>
      </c>
      <c r="B136" s="301">
        <f>SUM(B134:B135)</f>
        <v>5.9778516653287639</v>
      </c>
      <c r="C136" s="301">
        <f t="shared" ref="C136" si="214">SUM(C134:C135)</f>
        <v>2.5563181464008147</v>
      </c>
      <c r="D136" s="301">
        <f t="shared" ref="D136" si="215">SUM(D134:D135)</f>
        <v>1.72883018827044</v>
      </c>
      <c r="E136" s="301">
        <f t="shared" si="209"/>
        <v>10.263000000000018</v>
      </c>
      <c r="F136" s="301"/>
      <c r="G136" s="301">
        <f>SUM(G134:G135)</f>
        <v>6.0688889107534045</v>
      </c>
      <c r="H136" s="301">
        <f t="shared" ref="H136" si="216">SUM(H134:H135)</f>
        <v>2.7228987337050632</v>
      </c>
      <c r="I136" s="301">
        <f t="shared" ref="I136" si="217">SUM(I134:I135)</f>
        <v>2.2342123555415259</v>
      </c>
      <c r="J136" s="301">
        <f t="shared" si="210"/>
        <v>11.025999999999994</v>
      </c>
      <c r="K136" s="301"/>
      <c r="L136" s="301">
        <f>SUM(L134:L135)</f>
        <v>7.2118283158483774</v>
      </c>
      <c r="M136" s="301">
        <f t="shared" ref="M136" si="218">SUM(M134:M135)</f>
        <v>2.7759215158296677</v>
      </c>
      <c r="N136" s="301">
        <f t="shared" ref="N136" si="219">SUM(N134:N135)</f>
        <v>1.4072501683219723</v>
      </c>
      <c r="O136" s="301">
        <f t="shared" si="211"/>
        <v>11.395000000000017</v>
      </c>
      <c r="P136" s="301"/>
      <c r="Q136" s="301">
        <f>SUM(Q134:Q135)</f>
        <v>7.3905215624475522</v>
      </c>
      <c r="R136" s="301">
        <f t="shared" ref="R136" si="220">SUM(R134:R135)</f>
        <v>2.7163513208226497</v>
      </c>
      <c r="S136" s="301">
        <f t="shared" ref="S136" si="221">SUM(S134:S135)</f>
        <v>1.4611271167298159</v>
      </c>
      <c r="T136" s="301">
        <f t="shared" si="212"/>
        <v>11.568000000000019</v>
      </c>
      <c r="U136" s="301"/>
      <c r="V136" s="301">
        <f>SUM(V134:V135)</f>
        <v>8.5855240271700772</v>
      </c>
      <c r="W136" s="301">
        <f t="shared" ref="W136" si="222">SUM(W134:W135)</f>
        <v>2.895307675867417</v>
      </c>
      <c r="X136" s="301">
        <f t="shared" ref="X136" si="223">SUM(X134:X135)</f>
        <v>1.7091682969625128</v>
      </c>
      <c r="Y136" s="301">
        <f t="shared" si="213"/>
        <v>13.190000000000008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21.144247051470753</v>
      </c>
      <c r="C143" s="300">
        <v>12.44396534132073</v>
      </c>
      <c r="D143" s="300">
        <v>7.2661995112377866</v>
      </c>
      <c r="E143" s="300">
        <f>SUM(B143:D143)</f>
        <v>40.85441190402927</v>
      </c>
      <c r="F143" s="300"/>
      <c r="G143" s="300">
        <v>22.546521991551355</v>
      </c>
      <c r="H143" s="300">
        <v>16.173242172317579</v>
      </c>
      <c r="I143" s="300">
        <v>5.0731971185488538</v>
      </c>
      <c r="J143" s="300">
        <f>SUM(G143:I143)</f>
        <v>43.792961282417785</v>
      </c>
      <c r="K143" s="300"/>
      <c r="L143" s="300">
        <v>22.212980092017403</v>
      </c>
      <c r="M143" s="300">
        <v>13.210161502068079</v>
      </c>
      <c r="N143" s="300">
        <v>4.2595159802011624</v>
      </c>
      <c r="O143" s="300">
        <f>SUM(L143:N143)</f>
        <v>39.682657574286644</v>
      </c>
      <c r="P143" s="300"/>
      <c r="Q143" s="300">
        <v>23.736767916515273</v>
      </c>
      <c r="R143" s="300">
        <v>14.143121518615137</v>
      </c>
      <c r="S143" s="300">
        <v>4.6499649370469545</v>
      </c>
      <c r="T143" s="300">
        <f>SUM(Q143:S143)</f>
        <v>42.529854372177361</v>
      </c>
      <c r="U143" s="300"/>
      <c r="V143" s="300">
        <v>25.841773068301144</v>
      </c>
      <c r="W143" s="300">
        <v>15.403986875492009</v>
      </c>
      <c r="X143" s="300">
        <v>5.3979021246264374</v>
      </c>
      <c r="Y143" s="300">
        <f>SUM(V143:X143)</f>
        <v>46.643662068419587</v>
      </c>
    </row>
    <row r="144" spans="1:25" x14ac:dyDescent="0.2">
      <c r="A144" s="260" t="s">
        <v>364</v>
      </c>
      <c r="B144" s="300">
        <v>29.598651235472349</v>
      </c>
      <c r="C144" s="300">
        <v>4.6167623915135101</v>
      </c>
      <c r="D144" s="300">
        <v>9.5681744689849584</v>
      </c>
      <c r="E144" s="300">
        <f t="shared" ref="E144:E145" si="224">SUM(B144:D144)</f>
        <v>43.783588095970813</v>
      </c>
      <c r="F144" s="300"/>
      <c r="G144" s="300">
        <v>35.77435227287932</v>
      </c>
      <c r="H144" s="300">
        <v>5.8211817863300102</v>
      </c>
      <c r="I144" s="300">
        <v>12.645504658372781</v>
      </c>
      <c r="J144" s="300">
        <f t="shared" ref="J144:J145" si="225">SUM(G144:I144)</f>
        <v>54.241038717582107</v>
      </c>
      <c r="K144" s="300"/>
      <c r="L144" s="300">
        <v>37.429729641545649</v>
      </c>
      <c r="M144" s="300">
        <v>6.0817196637181334</v>
      </c>
      <c r="N144" s="300">
        <v>8.3058931204495661</v>
      </c>
      <c r="O144" s="300">
        <f t="shared" ref="O144:O145" si="226">SUM(L144:N144)</f>
        <v>51.817342425713349</v>
      </c>
      <c r="P144" s="300"/>
      <c r="Q144" s="300">
        <v>39.034776838812448</v>
      </c>
      <c r="R144" s="300">
        <v>6.6042980262985873</v>
      </c>
      <c r="S144" s="300">
        <v>8.8320707627113499</v>
      </c>
      <c r="T144" s="300">
        <f t="shared" ref="T144:T145" si="227">SUM(Q144:S144)</f>
        <v>54.471145627822381</v>
      </c>
      <c r="U144" s="300"/>
      <c r="V144" s="300">
        <v>40.887444774285925</v>
      </c>
      <c r="W144" s="300">
        <v>7.4595513342335442</v>
      </c>
      <c r="X144" s="300">
        <v>9.6403418230609468</v>
      </c>
      <c r="Y144" s="300">
        <f t="shared" ref="Y144:Y145" si="228">SUM(V144:X144)</f>
        <v>57.987337931580413</v>
      </c>
    </row>
    <row r="145" spans="1:25" x14ac:dyDescent="0.2">
      <c r="A145" s="264" t="s">
        <v>363</v>
      </c>
      <c r="B145" s="301">
        <f>SUM(B143:B144)</f>
        <v>50.742898286943102</v>
      </c>
      <c r="C145" s="301">
        <f t="shared" ref="C145" si="229">SUM(C143:C144)</f>
        <v>17.060727732834241</v>
      </c>
      <c r="D145" s="301">
        <f t="shared" ref="D145" si="230">SUM(D143:D144)</f>
        <v>16.834373980222743</v>
      </c>
      <c r="E145" s="301">
        <f t="shared" si="224"/>
        <v>84.63800000000009</v>
      </c>
      <c r="F145" s="301"/>
      <c r="G145" s="301">
        <f>SUM(G143:G144)</f>
        <v>58.320874264430671</v>
      </c>
      <c r="H145" s="301">
        <f t="shared" ref="H145" si="231">SUM(H143:H144)</f>
        <v>21.994423958647587</v>
      </c>
      <c r="I145" s="301">
        <f t="shared" ref="I145" si="232">SUM(I143:I144)</f>
        <v>17.718701776921634</v>
      </c>
      <c r="J145" s="301">
        <f t="shared" si="225"/>
        <v>98.033999999999892</v>
      </c>
      <c r="K145" s="301"/>
      <c r="L145" s="301">
        <f>SUM(L143:L144)</f>
        <v>59.642709733563052</v>
      </c>
      <c r="M145" s="301">
        <f t="shared" ref="M145" si="233">SUM(M143:M144)</f>
        <v>19.291881165786211</v>
      </c>
      <c r="N145" s="301">
        <f t="shared" ref="N145" si="234">SUM(N143:N144)</f>
        <v>12.565409100650729</v>
      </c>
      <c r="O145" s="301">
        <f t="shared" si="226"/>
        <v>91.499999999999986</v>
      </c>
      <c r="P145" s="301"/>
      <c r="Q145" s="301">
        <f>SUM(Q143:Q144)</f>
        <v>62.771544755327724</v>
      </c>
      <c r="R145" s="301">
        <f t="shared" ref="R145" si="235">SUM(R143:R144)</f>
        <v>20.747419544913726</v>
      </c>
      <c r="S145" s="301">
        <f t="shared" ref="S145" si="236">SUM(S143:S144)</f>
        <v>13.482035699758304</v>
      </c>
      <c r="T145" s="301">
        <f t="shared" si="227"/>
        <v>97.000999999999749</v>
      </c>
      <c r="U145" s="301"/>
      <c r="V145" s="301">
        <f>SUM(V143:V144)</f>
        <v>66.729217842587076</v>
      </c>
      <c r="W145" s="301">
        <f t="shared" ref="W145" si="237">SUM(W143:W144)</f>
        <v>22.863538209725554</v>
      </c>
      <c r="X145" s="301">
        <f t="shared" ref="X145" si="238">SUM(X143:X144)</f>
        <v>15.038243947687384</v>
      </c>
      <c r="Y145" s="301">
        <f t="shared" si="228"/>
        <v>104.63100000000003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15.589082148068439</v>
      </c>
      <c r="C152" s="300">
        <v>15.550324994643331</v>
      </c>
      <c r="D152" s="300">
        <v>6.0674605136163047</v>
      </c>
      <c r="E152" s="300">
        <f>SUM(B152:D152)</f>
        <v>37.206867656328072</v>
      </c>
      <c r="F152" s="300"/>
      <c r="G152" s="300">
        <v>16.474840296923009</v>
      </c>
      <c r="H152" s="300">
        <v>21.213682377852347</v>
      </c>
      <c r="I152" s="300">
        <v>7.313035876855019</v>
      </c>
      <c r="J152" s="300">
        <f>SUM(G152:I152)</f>
        <v>45.001558551630374</v>
      </c>
      <c r="K152" s="300"/>
      <c r="L152" s="300">
        <v>17.324837276223647</v>
      </c>
      <c r="M152" s="300">
        <v>18.638341638621547</v>
      </c>
      <c r="N152" s="300">
        <v>4.8893352163842358</v>
      </c>
      <c r="O152" s="300">
        <f>SUM(L152:N152)</f>
        <v>40.852514131229427</v>
      </c>
      <c r="P152" s="300"/>
      <c r="Q152" s="300">
        <v>18.713241972409364</v>
      </c>
      <c r="R152" s="300">
        <v>19.404805666608542</v>
      </c>
      <c r="S152" s="300">
        <v>5.1009686407199837</v>
      </c>
      <c r="T152" s="300">
        <f>SUM(Q152:S152)</f>
        <v>43.219016279737886</v>
      </c>
      <c r="U152" s="300"/>
      <c r="V152" s="300">
        <v>20.553649181747264</v>
      </c>
      <c r="W152" s="300">
        <v>20.135611039671637</v>
      </c>
      <c r="X152" s="300">
        <v>5.5300014859424973</v>
      </c>
      <c r="Y152" s="300">
        <f>SUM(V152:X152)</f>
        <v>46.219261707361404</v>
      </c>
    </row>
    <row r="153" spans="1:25" x14ac:dyDescent="0.2">
      <c r="A153" s="260" t="s">
        <v>364</v>
      </c>
      <c r="B153" s="300">
        <v>29.872216722167849</v>
      </c>
      <c r="C153" s="300">
        <v>10.147633923306307</v>
      </c>
      <c r="D153" s="300">
        <v>7.7682816981976668</v>
      </c>
      <c r="E153" s="300">
        <f t="shared" ref="E153:E154" si="239">SUM(B153:D153)</f>
        <v>47.788132343671826</v>
      </c>
      <c r="F153" s="300"/>
      <c r="G153" s="300">
        <v>31.713292406672267</v>
      </c>
      <c r="H153" s="300">
        <v>16.006834423791627</v>
      </c>
      <c r="I153" s="300">
        <v>7.2523146179055464</v>
      </c>
      <c r="J153" s="300">
        <f t="shared" ref="J153:J154" si="240">SUM(G153:I153)</f>
        <v>54.972441448369445</v>
      </c>
      <c r="K153" s="300"/>
      <c r="L153" s="300">
        <v>31.676136666595841</v>
      </c>
      <c r="M153" s="300">
        <v>14.846618902945405</v>
      </c>
      <c r="N153" s="300">
        <v>6.9607302992293292</v>
      </c>
      <c r="O153" s="300">
        <f t="shared" ref="O153:O154" si="241">SUM(L153:N153)</f>
        <v>53.483485868770572</v>
      </c>
      <c r="P153" s="300"/>
      <c r="Q153" s="300">
        <v>33.610124744634625</v>
      </c>
      <c r="R153" s="300">
        <v>15.720880429624964</v>
      </c>
      <c r="S153" s="300">
        <v>7.2699785460024815</v>
      </c>
      <c r="T153" s="300">
        <f t="shared" ref="T153:T154" si="242">SUM(Q153:S153)</f>
        <v>56.600983720262072</v>
      </c>
      <c r="U153" s="300"/>
      <c r="V153" s="300">
        <v>36.11077786041745</v>
      </c>
      <c r="W153" s="300">
        <v>16.736317807884976</v>
      </c>
      <c r="X153" s="300">
        <v>7.8356426243361987</v>
      </c>
      <c r="Y153" s="300">
        <f t="shared" ref="Y153:Y154" si="243">SUM(V153:X153)</f>
        <v>60.682738292638632</v>
      </c>
    </row>
    <row r="154" spans="1:25" x14ac:dyDescent="0.2">
      <c r="A154" s="264" t="s">
        <v>363</v>
      </c>
      <c r="B154" s="301">
        <f>SUM(B152:B153)</f>
        <v>45.461298870236291</v>
      </c>
      <c r="C154" s="301">
        <f t="shared" ref="C154" si="244">SUM(C152:C153)</f>
        <v>25.697958917949638</v>
      </c>
      <c r="D154" s="301">
        <f t="shared" ref="D154" si="245">SUM(D152:D153)</f>
        <v>13.835742211813972</v>
      </c>
      <c r="E154" s="301">
        <f t="shared" si="239"/>
        <v>84.994999999999891</v>
      </c>
      <c r="F154" s="301"/>
      <c r="G154" s="301">
        <f>SUM(G152:G153)</f>
        <v>48.188132703595272</v>
      </c>
      <c r="H154" s="301">
        <f t="shared" ref="H154" si="246">SUM(H152:H153)</f>
        <v>37.220516801643974</v>
      </c>
      <c r="I154" s="301">
        <f t="shared" ref="I154" si="247">SUM(I152:I153)</f>
        <v>14.565350494760565</v>
      </c>
      <c r="J154" s="301">
        <f t="shared" si="240"/>
        <v>99.973999999999819</v>
      </c>
      <c r="K154" s="301"/>
      <c r="L154" s="301">
        <f>SUM(L152:L153)</f>
        <v>49.000973942819485</v>
      </c>
      <c r="M154" s="301">
        <f t="shared" ref="M154" si="248">SUM(M152:M153)</f>
        <v>33.484960541566949</v>
      </c>
      <c r="N154" s="301">
        <f t="shared" ref="N154" si="249">SUM(N152:N153)</f>
        <v>11.850065515613565</v>
      </c>
      <c r="O154" s="301">
        <f t="shared" si="241"/>
        <v>94.335999999999999</v>
      </c>
      <c r="P154" s="301"/>
      <c r="Q154" s="301">
        <f>SUM(Q152:Q153)</f>
        <v>52.323366717043989</v>
      </c>
      <c r="R154" s="301">
        <f t="shared" ref="R154" si="250">SUM(R152:R153)</f>
        <v>35.125686096233508</v>
      </c>
      <c r="S154" s="301">
        <f t="shared" ref="S154" si="251">SUM(S152:S153)</f>
        <v>12.370947186722464</v>
      </c>
      <c r="T154" s="301">
        <f t="shared" si="242"/>
        <v>99.819999999999951</v>
      </c>
      <c r="U154" s="301"/>
      <c r="V154" s="301">
        <f>SUM(V152:V153)</f>
        <v>56.664427042164718</v>
      </c>
      <c r="W154" s="301">
        <f t="shared" ref="W154" si="252">SUM(W152:W153)</f>
        <v>36.871928847556617</v>
      </c>
      <c r="X154" s="301">
        <f t="shared" ref="X154" si="253">SUM(X152:X153)</f>
        <v>13.365644110278696</v>
      </c>
      <c r="Y154" s="301">
        <f t="shared" si="243"/>
        <v>106.90200000000003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5.0306564344474296</v>
      </c>
      <c r="C161" s="300">
        <v>4.9624283889801033</v>
      </c>
      <c r="D161" s="300">
        <v>0</v>
      </c>
      <c r="E161" s="300">
        <f>SUM(B161:D161)</f>
        <v>9.9930848234275338</v>
      </c>
      <c r="F161" s="300"/>
      <c r="G161" s="300">
        <v>4.4547177613662816</v>
      </c>
      <c r="H161" s="300">
        <v>3.5545347945156949</v>
      </c>
      <c r="I161" s="300">
        <v>0.29500130952852499</v>
      </c>
      <c r="J161" s="300">
        <f>SUM(G161:I161)</f>
        <v>8.3042538654105016</v>
      </c>
      <c r="K161" s="300"/>
      <c r="L161" s="300">
        <v>4.6598186244570812</v>
      </c>
      <c r="M161" s="300">
        <v>3.7491998433197149</v>
      </c>
      <c r="N161" s="300">
        <v>0</v>
      </c>
      <c r="O161" s="300">
        <f>SUM(L161:N161)</f>
        <v>8.4090184677767965</v>
      </c>
      <c r="P161" s="300"/>
      <c r="Q161" s="300">
        <v>5.1298270593104123</v>
      </c>
      <c r="R161" s="300">
        <v>4.1358584542834498</v>
      </c>
      <c r="S161" s="300">
        <v>0</v>
      </c>
      <c r="T161" s="300">
        <f>SUM(Q161:S161)</f>
        <v>9.2656855135938621</v>
      </c>
      <c r="U161" s="300"/>
      <c r="V161" s="300">
        <v>5.4436627862952971</v>
      </c>
      <c r="W161" s="300">
        <v>4.3907885032725371</v>
      </c>
      <c r="X161" s="300">
        <v>0</v>
      </c>
      <c r="Y161" s="300">
        <f>SUM(V161:X161)</f>
        <v>9.8344512895678342</v>
      </c>
    </row>
    <row r="162" spans="1:25" x14ac:dyDescent="0.2">
      <c r="A162" s="260" t="s">
        <v>364</v>
      </c>
      <c r="B162" s="300">
        <v>5.781908564995673</v>
      </c>
      <c r="C162" s="300">
        <v>0.8559180422884255</v>
      </c>
      <c r="D162" s="300">
        <v>0.69008856928838502</v>
      </c>
      <c r="E162" s="300">
        <f t="shared" ref="E162:E163" si="254">SUM(B162:D162)</f>
        <v>7.3279151765724828</v>
      </c>
      <c r="F162" s="300"/>
      <c r="G162" s="300">
        <v>5.0782132584460813</v>
      </c>
      <c r="H162" s="300">
        <v>0.7008755944597117</v>
      </c>
      <c r="I162" s="300">
        <v>0.27965728168373899</v>
      </c>
      <c r="J162" s="300">
        <f t="shared" ref="J162:J163" si="255">SUM(G162:I162)</f>
        <v>6.0587461345895317</v>
      </c>
      <c r="K162" s="300"/>
      <c r="L162" s="300">
        <v>5.3235541440110872</v>
      </c>
      <c r="M162" s="300">
        <v>0.76634277239665016</v>
      </c>
      <c r="N162" s="300">
        <v>0.21608461581546962</v>
      </c>
      <c r="O162" s="300">
        <f t="shared" ref="O162:O163" si="256">SUM(L162:N162)</f>
        <v>6.3059815322232069</v>
      </c>
      <c r="P162" s="300"/>
      <c r="Q162" s="300">
        <v>5.7421388357167853</v>
      </c>
      <c r="R162" s="300">
        <v>0.88906381949458169</v>
      </c>
      <c r="S162" s="300">
        <v>0.23811183119476784</v>
      </c>
      <c r="T162" s="300">
        <f t="shared" ref="T162:T163" si="257">SUM(Q162:S162)</f>
        <v>6.8693144864061351</v>
      </c>
      <c r="U162" s="300"/>
      <c r="V162" s="300">
        <v>5.8453023688047567</v>
      </c>
      <c r="W162" s="300">
        <v>1.0407645467663253</v>
      </c>
      <c r="X162" s="300">
        <v>0.25548179486110362</v>
      </c>
      <c r="Y162" s="300">
        <f t="shared" ref="Y162:Y163" si="258">SUM(V162:X162)</f>
        <v>7.1415487104321853</v>
      </c>
    </row>
    <row r="163" spans="1:25" x14ac:dyDescent="0.2">
      <c r="A163" s="264" t="s">
        <v>363</v>
      </c>
      <c r="B163" s="301">
        <f>SUM(B161:B162)</f>
        <v>10.812564999443103</v>
      </c>
      <c r="C163" s="301">
        <f t="shared" ref="C163" si="259">SUM(C161:C162)</f>
        <v>5.8183464312685285</v>
      </c>
      <c r="D163" s="301">
        <f t="shared" ref="D163" si="260">SUM(D161:D162)</f>
        <v>0.69008856928838502</v>
      </c>
      <c r="E163" s="301">
        <f t="shared" si="254"/>
        <v>17.321000000000016</v>
      </c>
      <c r="F163" s="301"/>
      <c r="G163" s="301">
        <f>SUM(G161:G162)</f>
        <v>9.5329310198123629</v>
      </c>
      <c r="H163" s="301">
        <f t="shared" ref="H163" si="261">SUM(H161:H162)</f>
        <v>4.2554103889754069</v>
      </c>
      <c r="I163" s="301">
        <f t="shared" ref="I163" si="262">SUM(I161:I162)</f>
        <v>0.57465859121226393</v>
      </c>
      <c r="J163" s="301">
        <f t="shared" si="255"/>
        <v>14.363000000000033</v>
      </c>
      <c r="K163" s="301"/>
      <c r="L163" s="301">
        <f>SUM(L161:L162)</f>
        <v>9.9833727684681683</v>
      </c>
      <c r="M163" s="301">
        <f t="shared" ref="M163" si="263">SUM(M161:M162)</f>
        <v>4.5155426157163649</v>
      </c>
      <c r="N163" s="301">
        <f t="shared" ref="N163" si="264">SUM(N161:N162)</f>
        <v>0.21608461581546962</v>
      </c>
      <c r="O163" s="301">
        <f t="shared" si="256"/>
        <v>14.715000000000003</v>
      </c>
      <c r="P163" s="301"/>
      <c r="Q163" s="301">
        <f>SUM(Q161:Q162)</f>
        <v>10.871965895027198</v>
      </c>
      <c r="R163" s="301">
        <f t="shared" ref="R163" si="265">SUM(R161:R162)</f>
        <v>5.0249222737780315</v>
      </c>
      <c r="S163" s="301">
        <f t="shared" ref="S163" si="266">SUM(S161:S162)</f>
        <v>0.23811183119476784</v>
      </c>
      <c r="T163" s="301">
        <f t="shared" si="257"/>
        <v>16.134999999999998</v>
      </c>
      <c r="U163" s="301"/>
      <c r="V163" s="301">
        <f>SUM(V161:V162)</f>
        <v>11.288965155100055</v>
      </c>
      <c r="W163" s="301">
        <f t="shared" ref="W163" si="267">SUM(W161:W162)</f>
        <v>5.4315530500388629</v>
      </c>
      <c r="X163" s="301">
        <f t="shared" ref="X163" si="268">SUM(X161:X162)</f>
        <v>0.25548179486110362</v>
      </c>
      <c r="Y163" s="301">
        <f t="shared" si="258"/>
        <v>16.97600000000002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13.894102124898151</v>
      </c>
      <c r="C170" s="300">
        <v>21.141903095959442</v>
      </c>
      <c r="D170" s="300">
        <v>2.9072155654657248</v>
      </c>
      <c r="E170" s="300">
        <f>SUM(B170:D170)</f>
        <v>37.943220786323316</v>
      </c>
      <c r="F170" s="300"/>
      <c r="G170" s="300">
        <v>15.347071157653978</v>
      </c>
      <c r="H170" s="300">
        <v>23.46827076748653</v>
      </c>
      <c r="I170" s="300">
        <v>3.1961902683673373</v>
      </c>
      <c r="J170" s="300">
        <f>SUM(G170:I170)</f>
        <v>42.011532193507847</v>
      </c>
      <c r="K170" s="300"/>
      <c r="L170" s="300">
        <v>15.455470313466096</v>
      </c>
      <c r="M170" s="300">
        <v>24.016422122069624</v>
      </c>
      <c r="N170" s="300">
        <v>2.7643211467909699</v>
      </c>
      <c r="O170" s="300">
        <f>SUM(L170:N170)</f>
        <v>42.236213582326691</v>
      </c>
      <c r="P170" s="300"/>
      <c r="Q170" s="300">
        <v>15.682412176680103</v>
      </c>
      <c r="R170" s="300">
        <v>23.325967945735137</v>
      </c>
      <c r="S170" s="300">
        <v>2.774574404136807</v>
      </c>
      <c r="T170" s="300">
        <f>SUM(Q170:S170)</f>
        <v>41.782954526552047</v>
      </c>
      <c r="U170" s="300"/>
      <c r="V170" s="300">
        <v>16.705232694653478</v>
      </c>
      <c r="W170" s="300">
        <v>22.713611011917852</v>
      </c>
      <c r="X170" s="300">
        <v>2.8284767941507805</v>
      </c>
      <c r="Y170" s="300">
        <f>SUM(V170:X170)</f>
        <v>42.247320500722111</v>
      </c>
    </row>
    <row r="171" spans="1:25" x14ac:dyDescent="0.2">
      <c r="A171" s="260" t="s">
        <v>364</v>
      </c>
      <c r="B171" s="300">
        <v>9.232528867020962</v>
      </c>
      <c r="C171" s="300">
        <v>3.9189112778182214</v>
      </c>
      <c r="D171" s="300">
        <v>1.8983390688375545</v>
      </c>
      <c r="E171" s="300">
        <f t="shared" ref="E171" si="269">SUM(B171:D171)</f>
        <v>15.049779213676738</v>
      </c>
      <c r="F171" s="300"/>
      <c r="G171" s="300">
        <v>8.7262762163450756</v>
      </c>
      <c r="H171" s="300">
        <v>3.6026631672185734</v>
      </c>
      <c r="I171" s="300">
        <v>2.338528422928404</v>
      </c>
      <c r="J171" s="300">
        <f t="shared" ref="J171:J172" si="270">SUM(G171:I171)</f>
        <v>14.667467806492052</v>
      </c>
      <c r="K171" s="300"/>
      <c r="L171" s="300">
        <v>8.6787621515761124</v>
      </c>
      <c r="M171" s="300">
        <v>4.3095264074064321</v>
      </c>
      <c r="N171" s="300">
        <v>1.7174978586907914</v>
      </c>
      <c r="O171" s="300">
        <f t="shared" ref="O171:O172" si="271">SUM(L171:N171)</f>
        <v>14.705786417673336</v>
      </c>
      <c r="P171" s="300"/>
      <c r="Q171" s="300">
        <v>8.502193980348931</v>
      </c>
      <c r="R171" s="300">
        <v>4.3349822889529976</v>
      </c>
      <c r="S171" s="300">
        <v>1.7378692041459847</v>
      </c>
      <c r="T171" s="300">
        <f t="shared" ref="T171:T172" si="272">SUM(Q171:S171)</f>
        <v>14.575045473447913</v>
      </c>
      <c r="U171" s="300"/>
      <c r="V171" s="300">
        <v>8.4366046477192498</v>
      </c>
      <c r="W171" s="300">
        <v>4.5086446527048469</v>
      </c>
      <c r="X171" s="300">
        <v>1.8234301988537713</v>
      </c>
      <c r="Y171" s="300">
        <f t="shared" ref="Y171:Y172" si="273">SUM(V171:X171)</f>
        <v>14.768679499277868</v>
      </c>
    </row>
    <row r="172" spans="1:25" x14ac:dyDescent="0.2">
      <c r="A172" s="264" t="s">
        <v>363</v>
      </c>
      <c r="B172" s="301">
        <f>SUM(B170:B171)</f>
        <v>23.126630991919114</v>
      </c>
      <c r="C172" s="301">
        <f t="shared" ref="C172" si="274">SUM(C170:C171)</f>
        <v>25.060814373777664</v>
      </c>
      <c r="D172" s="301">
        <f t="shared" ref="D172" si="275">SUM(D170:D171)</f>
        <v>4.8055546343032791</v>
      </c>
      <c r="E172" s="301">
        <f>SUM(B172:D172)</f>
        <v>52.993000000000052</v>
      </c>
      <c r="F172" s="301"/>
      <c r="G172" s="301">
        <f>SUM(G170:G171)</f>
        <v>24.073347373999056</v>
      </c>
      <c r="H172" s="301">
        <f t="shared" ref="H172" si="276">SUM(H170:H171)</f>
        <v>27.070933934705103</v>
      </c>
      <c r="I172" s="301">
        <f t="shared" ref="I172" si="277">SUM(I170:I171)</f>
        <v>5.5347186912957413</v>
      </c>
      <c r="J172" s="301">
        <f t="shared" si="270"/>
        <v>56.678999999999903</v>
      </c>
      <c r="K172" s="301"/>
      <c r="L172" s="301">
        <f>SUM(L170:L171)</f>
        <v>24.13423246504221</v>
      </c>
      <c r="M172" s="301">
        <f t="shared" ref="M172" si="278">SUM(M170:M171)</f>
        <v>28.325948529476058</v>
      </c>
      <c r="N172" s="301">
        <f t="shared" ref="N172" si="279">SUM(N170:N171)</f>
        <v>4.4818190054817615</v>
      </c>
      <c r="O172" s="301">
        <f t="shared" si="271"/>
        <v>56.942000000000029</v>
      </c>
      <c r="P172" s="301"/>
      <c r="Q172" s="301">
        <f>SUM(Q170:Q171)</f>
        <v>24.184606157029034</v>
      </c>
      <c r="R172" s="301">
        <f t="shared" ref="R172" si="280">SUM(R170:R171)</f>
        <v>27.660950234688134</v>
      </c>
      <c r="S172" s="301">
        <f t="shared" ref="S172" si="281">SUM(S170:S171)</f>
        <v>4.5124436082827915</v>
      </c>
      <c r="T172" s="301">
        <f t="shared" si="272"/>
        <v>56.357999999999961</v>
      </c>
      <c r="U172" s="301"/>
      <c r="V172" s="301">
        <f>SUM(V170:V171)</f>
        <v>25.141837342372728</v>
      </c>
      <c r="W172" s="301">
        <f t="shared" ref="W172" si="282">SUM(W170:W171)</f>
        <v>27.222255664622701</v>
      </c>
      <c r="X172" s="301">
        <f t="shared" ref="X172" si="283">SUM(X170:X171)</f>
        <v>4.6519069930045518</v>
      </c>
      <c r="Y172" s="301">
        <f t="shared" si="273"/>
        <v>57.015999999999984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19.962806852187132</v>
      </c>
      <c r="C179" s="300">
        <v>22.561640643473488</v>
      </c>
      <c r="D179" s="300">
        <v>3.8441265325159129</v>
      </c>
      <c r="E179" s="300">
        <f>SUM(B179:D179)</f>
        <v>46.368574028176539</v>
      </c>
      <c r="F179" s="300"/>
      <c r="G179" s="300">
        <v>23.550368596447761</v>
      </c>
      <c r="H179" s="300">
        <v>26.269606350139252</v>
      </c>
      <c r="I179" s="300">
        <v>6.3212927827113274</v>
      </c>
      <c r="J179" s="300">
        <f>SUM(G179:I179)</f>
        <v>56.141267729298335</v>
      </c>
      <c r="K179" s="300"/>
      <c r="L179" s="300">
        <v>22.38859222219531</v>
      </c>
      <c r="M179" s="300">
        <v>27.205345004670008</v>
      </c>
      <c r="N179" s="300">
        <v>5.1094010106673142</v>
      </c>
      <c r="O179" s="300">
        <f>SUM(L179:N179)</f>
        <v>54.703338237532634</v>
      </c>
      <c r="P179" s="300"/>
      <c r="Q179" s="300">
        <v>24.546113587726442</v>
      </c>
      <c r="R179" s="300">
        <v>28.035171645117281</v>
      </c>
      <c r="S179" s="300">
        <v>5.7274744831332001</v>
      </c>
      <c r="T179" s="300">
        <f>SUM(Q179:S179)</f>
        <v>58.308759715976926</v>
      </c>
      <c r="U179" s="300"/>
      <c r="V179" s="300">
        <v>28.033779632569093</v>
      </c>
      <c r="W179" s="300">
        <v>28.258254417543053</v>
      </c>
      <c r="X179" s="300">
        <v>6.6919231165176356</v>
      </c>
      <c r="Y179" s="300">
        <f>SUM(V179:X179)</f>
        <v>62.983957166629786</v>
      </c>
    </row>
    <row r="180" spans="1:25" x14ac:dyDescent="0.2">
      <c r="A180" s="260" t="s">
        <v>364</v>
      </c>
      <c r="B180" s="300">
        <v>8.3011938124784486</v>
      </c>
      <c r="C180" s="300">
        <v>3.4489065362634914</v>
      </c>
      <c r="D180" s="300">
        <v>1.6223256230815677</v>
      </c>
      <c r="E180" s="300">
        <f t="shared" ref="E180:E181" si="284">SUM(B180:D180)</f>
        <v>13.372425971823507</v>
      </c>
      <c r="F180" s="300"/>
      <c r="G180" s="300">
        <v>8.4804460080003743</v>
      </c>
      <c r="H180" s="300">
        <v>2.8916416235135265</v>
      </c>
      <c r="I180" s="300">
        <v>1.8756446391876702</v>
      </c>
      <c r="J180" s="300">
        <f t="shared" ref="J180:J181" si="285">SUM(G180:I180)</f>
        <v>13.247732270701572</v>
      </c>
      <c r="K180" s="300"/>
      <c r="L180" s="300">
        <v>8.6459773428459528</v>
      </c>
      <c r="M180" s="300">
        <v>2.7213550095688119</v>
      </c>
      <c r="N180" s="300">
        <v>0.85332941005266705</v>
      </c>
      <c r="O180" s="300">
        <f t="shared" ref="O180:O181" si="286">SUM(L180:N180)</f>
        <v>12.220661762467433</v>
      </c>
      <c r="P180" s="300"/>
      <c r="Q180" s="300">
        <v>9.2841834197279436</v>
      </c>
      <c r="R180" s="300">
        <v>2.9348966094381086</v>
      </c>
      <c r="S180" s="300">
        <v>0.88216025485711258</v>
      </c>
      <c r="T180" s="300">
        <f t="shared" ref="T180:T181" si="287">SUM(Q180:S180)</f>
        <v>13.101240284023165</v>
      </c>
      <c r="U180" s="300"/>
      <c r="V180" s="300">
        <v>10.215806951953525</v>
      </c>
      <c r="W180" s="300">
        <v>3.2491535005118664</v>
      </c>
      <c r="X180" s="300">
        <v>0.889082380904898</v>
      </c>
      <c r="Y180" s="300">
        <f t="shared" ref="Y180:Y181" si="288">SUM(V180:X180)</f>
        <v>14.35404283337029</v>
      </c>
    </row>
    <row r="181" spans="1:25" x14ac:dyDescent="0.2">
      <c r="A181" s="264" t="s">
        <v>363</v>
      </c>
      <c r="B181" s="301">
        <f>SUM(B179:B180)</f>
        <v>28.264000664665581</v>
      </c>
      <c r="C181" s="301">
        <f t="shared" ref="C181" si="289">SUM(C179:C180)</f>
        <v>26.010547179736982</v>
      </c>
      <c r="D181" s="301">
        <f t="shared" ref="D181" si="290">SUM(D179:D180)</f>
        <v>5.4664521555974801</v>
      </c>
      <c r="E181" s="301">
        <f t="shared" si="284"/>
        <v>59.741000000000042</v>
      </c>
      <c r="F181" s="301"/>
      <c r="G181" s="301">
        <f>SUM(G179:G180)</f>
        <v>32.030814604448139</v>
      </c>
      <c r="H181" s="301">
        <f t="shared" ref="H181" si="291">SUM(H179:H180)</f>
        <v>29.161247973652777</v>
      </c>
      <c r="I181" s="301">
        <f t="shared" ref="I181" si="292">SUM(I179:I180)</f>
        <v>8.1969374218989977</v>
      </c>
      <c r="J181" s="301">
        <f t="shared" si="285"/>
        <v>69.388999999999911</v>
      </c>
      <c r="K181" s="301"/>
      <c r="L181" s="301">
        <f>SUM(L179:L180)</f>
        <v>31.034569565041263</v>
      </c>
      <c r="M181" s="301">
        <f t="shared" ref="M181" si="293">SUM(M179:M180)</f>
        <v>29.926700014238818</v>
      </c>
      <c r="N181" s="301">
        <f t="shared" ref="N181" si="294">SUM(N179:N180)</f>
        <v>5.9627304207199812</v>
      </c>
      <c r="O181" s="301">
        <f t="shared" si="286"/>
        <v>66.924000000000063</v>
      </c>
      <c r="P181" s="301"/>
      <c r="Q181" s="301">
        <f>SUM(Q179:Q180)</f>
        <v>33.830297007454384</v>
      </c>
      <c r="R181" s="301">
        <f t="shared" ref="R181" si="295">SUM(R179:R180)</f>
        <v>30.97006825455539</v>
      </c>
      <c r="S181" s="301">
        <f t="shared" ref="S181" si="296">SUM(S179:S180)</f>
        <v>6.6096347379903122</v>
      </c>
      <c r="T181" s="301">
        <f t="shared" si="287"/>
        <v>71.410000000000082</v>
      </c>
      <c r="U181" s="301"/>
      <c r="V181" s="301">
        <f>SUM(V179:V180)</f>
        <v>38.249586584522618</v>
      </c>
      <c r="W181" s="301">
        <f t="shared" ref="W181" si="297">SUM(W179:W180)</f>
        <v>31.50740791805492</v>
      </c>
      <c r="X181" s="301">
        <f t="shared" ref="X181" si="298">SUM(X179:X180)</f>
        <v>7.5810054974225336</v>
      </c>
      <c r="Y181" s="301">
        <f t="shared" si="288"/>
        <v>77.338000000000079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2.0932246090559632</v>
      </c>
      <c r="C188" s="300">
        <v>4.0892961838587292</v>
      </c>
      <c r="D188" s="300">
        <v>1.324264389180174</v>
      </c>
      <c r="E188" s="300">
        <f>SUM(B188:D188)</f>
        <v>7.5067851820948661</v>
      </c>
      <c r="F188" s="300"/>
      <c r="G188" s="300">
        <v>3.8885494969438157</v>
      </c>
      <c r="H188" s="300">
        <v>4.1001697827581083</v>
      </c>
      <c r="I188" s="300">
        <v>1.1207958105563378</v>
      </c>
      <c r="J188" s="300">
        <f>SUM(G188:I188)</f>
        <v>9.1095150902582613</v>
      </c>
      <c r="K188" s="300"/>
      <c r="L188" s="300">
        <v>2.9257848406967595</v>
      </c>
      <c r="M188" s="300">
        <v>4.4068577159522615</v>
      </c>
      <c r="N188" s="300">
        <v>3.7897792513848034</v>
      </c>
      <c r="O188" s="300">
        <f>SUM(L188:N188)</f>
        <v>11.122421808033824</v>
      </c>
      <c r="P188" s="300"/>
      <c r="Q188" s="300">
        <v>2.7303058011014936</v>
      </c>
      <c r="R188" s="300">
        <v>4.3583833819133773</v>
      </c>
      <c r="S188" s="300">
        <v>3.352931998570182</v>
      </c>
      <c r="T188" s="300">
        <f>SUM(Q188:S188)</f>
        <v>10.441621181585052</v>
      </c>
      <c r="U188" s="300"/>
      <c r="V188" s="300">
        <v>2.6604518891606208</v>
      </c>
      <c r="W188" s="300">
        <v>4.5248392736654468</v>
      </c>
      <c r="X188" s="300">
        <v>3.5492827181471469</v>
      </c>
      <c r="Y188" s="300">
        <f>SUM(V188:X188)</f>
        <v>10.734573880973215</v>
      </c>
    </row>
    <row r="189" spans="1:25" x14ac:dyDescent="0.2">
      <c r="A189" s="260" t="s">
        <v>364</v>
      </c>
      <c r="B189" s="300">
        <v>3.7653855485879926</v>
      </c>
      <c r="C189" s="300">
        <v>2.1819120263240701</v>
      </c>
      <c r="D189" s="300">
        <v>1.6149172429930883</v>
      </c>
      <c r="E189" s="300">
        <f t="shared" ref="E189:E190" si="299">SUM(B189:D189)</f>
        <v>7.5622148179051507</v>
      </c>
      <c r="F189" s="300"/>
      <c r="G189" s="300">
        <v>3.9396892829134846</v>
      </c>
      <c r="H189" s="300">
        <v>3.1415662639712805</v>
      </c>
      <c r="I189" s="300">
        <v>2.4412293628569559</v>
      </c>
      <c r="J189" s="300">
        <f t="shared" ref="J189:J190" si="300">SUM(G189:I189)</f>
        <v>9.5224849097417206</v>
      </c>
      <c r="K189" s="300"/>
      <c r="L189" s="300">
        <v>4.5537811598860651</v>
      </c>
      <c r="M189" s="300">
        <v>3.1786200046735371</v>
      </c>
      <c r="N189" s="300">
        <v>2.8551770274065982</v>
      </c>
      <c r="O189" s="300">
        <f t="shared" ref="O189:O190" si="301">SUM(L189:N189)</f>
        <v>10.587578191966202</v>
      </c>
      <c r="P189" s="300"/>
      <c r="Q189" s="300">
        <v>4.5011934484892553</v>
      </c>
      <c r="R189" s="300">
        <v>3.2435227870311651</v>
      </c>
      <c r="S189" s="300">
        <v>2.6446625828945463</v>
      </c>
      <c r="T189" s="300">
        <f t="shared" ref="T189:T190" si="302">SUM(Q189:S189)</f>
        <v>10.389378818414967</v>
      </c>
      <c r="U189" s="300"/>
      <c r="V189" s="300">
        <v>4.7312982792430862</v>
      </c>
      <c r="W189" s="300">
        <v>3.533749752187076</v>
      </c>
      <c r="X189" s="300">
        <v>2.7663780875966437</v>
      </c>
      <c r="Y189" s="300">
        <f t="shared" ref="Y189:Y190" si="303">SUM(V189:X189)</f>
        <v>11.031426119026806</v>
      </c>
    </row>
    <row r="190" spans="1:25" x14ac:dyDescent="0.2">
      <c r="A190" s="264" t="s">
        <v>363</v>
      </c>
      <c r="B190" s="301">
        <f>SUM(B188:B189)</f>
        <v>5.8586101576439553</v>
      </c>
      <c r="C190" s="301">
        <f t="shared" ref="C190" si="304">SUM(C188:C189)</f>
        <v>6.2712082101827988</v>
      </c>
      <c r="D190" s="301">
        <f t="shared" ref="D190" si="305">SUM(D188:D189)</f>
        <v>2.9391816321732622</v>
      </c>
      <c r="E190" s="301">
        <f t="shared" si="299"/>
        <v>15.069000000000017</v>
      </c>
      <c r="F190" s="301"/>
      <c r="G190" s="301">
        <f>SUM(G188:G189)</f>
        <v>7.8282387798573003</v>
      </c>
      <c r="H190" s="301">
        <f t="shared" ref="H190" si="306">SUM(H188:H189)</f>
        <v>7.2417360467293888</v>
      </c>
      <c r="I190" s="301">
        <f t="shared" ref="I190" si="307">SUM(I188:I189)</f>
        <v>3.5620251734132937</v>
      </c>
      <c r="J190" s="301">
        <f t="shared" si="300"/>
        <v>18.631999999999984</v>
      </c>
      <c r="K190" s="301"/>
      <c r="L190" s="301">
        <f>SUM(L188:L189)</f>
        <v>7.4795660005828246</v>
      </c>
      <c r="M190" s="301">
        <f t="shared" ref="M190" si="308">SUM(M188:M189)</f>
        <v>7.5854777206257982</v>
      </c>
      <c r="N190" s="301">
        <f t="shared" ref="N190" si="309">SUM(N188:N189)</f>
        <v>6.6449562787914012</v>
      </c>
      <c r="O190" s="301">
        <f t="shared" si="301"/>
        <v>21.710000000000022</v>
      </c>
      <c r="P190" s="301"/>
      <c r="Q190" s="301">
        <f>SUM(Q188:Q189)</f>
        <v>7.2314992495907493</v>
      </c>
      <c r="R190" s="301">
        <f t="shared" ref="R190" si="310">SUM(R188:R189)</f>
        <v>7.6019061689445424</v>
      </c>
      <c r="S190" s="301">
        <f t="shared" ref="S190" si="311">SUM(S188:S189)</f>
        <v>5.9975945814647282</v>
      </c>
      <c r="T190" s="301">
        <f t="shared" si="302"/>
        <v>20.831000000000021</v>
      </c>
      <c r="U190" s="301"/>
      <c r="V190" s="301">
        <f>SUM(V188:V189)</f>
        <v>7.391750168403707</v>
      </c>
      <c r="W190" s="301">
        <f t="shared" ref="W190" si="312">SUM(W188:W189)</f>
        <v>8.0585890258525232</v>
      </c>
      <c r="X190" s="301">
        <f t="shared" ref="X190" si="313">SUM(X188:X189)</f>
        <v>6.3156608057437911</v>
      </c>
      <c r="Y190" s="301">
        <f t="shared" si="303"/>
        <v>21.76600000000002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3.7246087165376451</v>
      </c>
      <c r="C197" s="300">
        <v>4.4209005538566375</v>
      </c>
      <c r="D197" s="300">
        <v>4.6348076691870315</v>
      </c>
      <c r="E197" s="300">
        <f>SUM(B197:D197)</f>
        <v>12.780316939581313</v>
      </c>
      <c r="F197" s="300"/>
      <c r="G197" s="300">
        <v>4.8406266294074261</v>
      </c>
      <c r="H197" s="300">
        <v>3.8932218817525062</v>
      </c>
      <c r="I197" s="300">
        <v>4.8266464804213358</v>
      </c>
      <c r="J197" s="300">
        <f>SUM(G197:I197)</f>
        <v>13.560494991581269</v>
      </c>
      <c r="K197" s="300"/>
      <c r="L197" s="300">
        <v>4.2452909193944341</v>
      </c>
      <c r="M197" s="300">
        <v>4.2701421375542816</v>
      </c>
      <c r="N197" s="300">
        <v>9.3139353282848649</v>
      </c>
      <c r="O197" s="300">
        <f>SUM(L197:N197)</f>
        <v>17.829368385233579</v>
      </c>
      <c r="P197" s="300"/>
      <c r="Q197" s="300">
        <v>4.1071570190240223</v>
      </c>
      <c r="R197" s="300">
        <v>4.2040499788596977</v>
      </c>
      <c r="S197" s="300">
        <v>9.3308422387320729</v>
      </c>
      <c r="T197" s="300">
        <f>SUM(Q197:S197)</f>
        <v>17.64204923661579</v>
      </c>
      <c r="U197" s="300"/>
      <c r="V197" s="300">
        <v>3.9766273396638736</v>
      </c>
      <c r="W197" s="300">
        <v>4.1272761844548178</v>
      </c>
      <c r="X197" s="300">
        <v>9.3153713175478217</v>
      </c>
      <c r="Y197" s="300">
        <f>SUM(V197:X197)</f>
        <v>17.419274841666514</v>
      </c>
    </row>
    <row r="198" spans="1:25" x14ac:dyDescent="0.2">
      <c r="A198" s="260" t="s">
        <v>364</v>
      </c>
      <c r="B198" s="300">
        <v>5.4856007704617955</v>
      </c>
      <c r="C198" s="300">
        <v>1.5008036359225778</v>
      </c>
      <c r="D198" s="300">
        <v>3.1832786540343481</v>
      </c>
      <c r="E198" s="300">
        <f t="shared" ref="E198:E199" si="314">SUM(B198:D198)</f>
        <v>10.169683060418722</v>
      </c>
      <c r="F198" s="300"/>
      <c r="G198" s="300">
        <v>4.6334208479664269</v>
      </c>
      <c r="H198" s="300">
        <v>1.4219808809401808</v>
      </c>
      <c r="I198" s="300">
        <v>2.2161032795121565</v>
      </c>
      <c r="J198" s="300">
        <f t="shared" ref="J198:J199" si="315">SUM(G198:I198)</f>
        <v>8.2715050084187638</v>
      </c>
      <c r="K198" s="300"/>
      <c r="L198" s="300">
        <v>3.7495216688005035</v>
      </c>
      <c r="M198" s="300">
        <v>0.96267092455209391</v>
      </c>
      <c r="N198" s="300">
        <v>1.8264390214138146</v>
      </c>
      <c r="O198" s="300">
        <f t="shared" ref="O198:O199" si="316">SUM(L198:N198)</f>
        <v>6.5386316147664116</v>
      </c>
      <c r="P198" s="300"/>
      <c r="Q198" s="300">
        <v>3.8671837815505299</v>
      </c>
      <c r="R198" s="300">
        <v>0.95813582333265723</v>
      </c>
      <c r="S198" s="300">
        <v>1.8816311585010375</v>
      </c>
      <c r="T198" s="300">
        <f t="shared" ref="T198:T199" si="317">SUM(Q198:S198)</f>
        <v>6.7069507633842251</v>
      </c>
      <c r="U198" s="300"/>
      <c r="V198" s="300">
        <v>4.1097004857920636</v>
      </c>
      <c r="W198" s="300">
        <v>0.97494910719085004</v>
      </c>
      <c r="X198" s="300">
        <v>1.9910755653505743</v>
      </c>
      <c r="Y198" s="300">
        <f t="shared" ref="Y198:Y199" si="318">SUM(V198:X198)</f>
        <v>7.075725158333487</v>
      </c>
    </row>
    <row r="199" spans="1:25" x14ac:dyDescent="0.2">
      <c r="A199" s="264" t="s">
        <v>363</v>
      </c>
      <c r="B199" s="301">
        <f>SUM(B197:B198)</f>
        <v>9.2102094869994406</v>
      </c>
      <c r="C199" s="301">
        <f t="shared" ref="C199" si="319">SUM(C197:C198)</f>
        <v>5.9217041897792155</v>
      </c>
      <c r="D199" s="301">
        <f t="shared" ref="D199" si="320">SUM(D197:D198)</f>
        <v>7.8180863232213795</v>
      </c>
      <c r="E199" s="301">
        <f t="shared" si="314"/>
        <v>22.950000000000035</v>
      </c>
      <c r="F199" s="301"/>
      <c r="G199" s="301">
        <f>SUM(G197:G198)</f>
        <v>9.474047477373853</v>
      </c>
      <c r="H199" s="301">
        <f t="shared" ref="H199" si="321">SUM(H197:H198)</f>
        <v>5.315202762692687</v>
      </c>
      <c r="I199" s="301">
        <f t="shared" ref="I199" si="322">SUM(I197:I198)</f>
        <v>7.0427497599334927</v>
      </c>
      <c r="J199" s="301">
        <f t="shared" si="315"/>
        <v>21.832000000000033</v>
      </c>
      <c r="K199" s="301"/>
      <c r="L199" s="301">
        <f>SUM(L197:L198)</f>
        <v>7.9948125881949377</v>
      </c>
      <c r="M199" s="301">
        <f t="shared" ref="M199" si="323">SUM(M197:M198)</f>
        <v>5.2328130621063753</v>
      </c>
      <c r="N199" s="301">
        <f t="shared" ref="N199" si="324">SUM(N197:N198)</f>
        <v>11.14037434969868</v>
      </c>
      <c r="O199" s="301">
        <f t="shared" si="316"/>
        <v>24.367999999999995</v>
      </c>
      <c r="P199" s="301"/>
      <c r="Q199" s="301">
        <f>SUM(Q197:Q198)</f>
        <v>7.9743408005745522</v>
      </c>
      <c r="R199" s="301">
        <f t="shared" ref="R199" si="325">SUM(R197:R198)</f>
        <v>5.1621858021923552</v>
      </c>
      <c r="S199" s="301">
        <f t="shared" ref="S199" si="326">SUM(S197:S198)</f>
        <v>11.21247339723311</v>
      </c>
      <c r="T199" s="301">
        <f t="shared" si="317"/>
        <v>24.349000000000018</v>
      </c>
      <c r="U199" s="301"/>
      <c r="V199" s="301">
        <f>SUM(V197:V198)</f>
        <v>8.0863278254559372</v>
      </c>
      <c r="W199" s="301">
        <f t="shared" ref="W199" si="327">SUM(W197:W198)</f>
        <v>5.1022252916456683</v>
      </c>
      <c r="X199" s="301">
        <f t="shared" ref="X199" si="328">SUM(X197:X198)</f>
        <v>11.306446882898396</v>
      </c>
      <c r="Y199" s="301">
        <f t="shared" si="318"/>
        <v>24.495000000000001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Hertfordshire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1.6781794729616051</v>
      </c>
      <c r="N7">
        <f>'Ind T4'!C122</f>
        <v>0.57043219051473582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2.2967604250619278</v>
      </c>
      <c r="N9">
        <f>'Ind T4'!C120</f>
        <v>0.96884843286342281</v>
      </c>
    </row>
    <row r="10" spans="1:16" x14ac:dyDescent="0.2">
      <c r="L10" s="13" t="str">
        <f>'Ind T4'!A80</f>
        <v>Education</v>
      </c>
      <c r="M10">
        <f>'Ind T4'!B119</f>
        <v>1.4478487785884786</v>
      </c>
      <c r="N10">
        <f>'Ind T4'!C119</f>
        <v>8.6585366554814414E-3</v>
      </c>
    </row>
    <row r="11" spans="1:16" x14ac:dyDescent="0.2">
      <c r="L11" s="13" t="str">
        <f>'Ind T4'!A79</f>
        <v>Public admin. and defence</v>
      </c>
      <c r="M11">
        <f>'Ind T4'!B118</f>
        <v>-3.2084463602758406</v>
      </c>
      <c r="N11">
        <f>'Ind T4'!C118</f>
        <v>0.9574424336747045</v>
      </c>
    </row>
    <row r="12" spans="1:16" x14ac:dyDescent="0.2">
      <c r="L12" s="1" t="str">
        <f>CONCATENATE("[",'Ind T4'!A78,"]")</f>
        <v>[Non-marketed services]</v>
      </c>
      <c r="M12">
        <f>'Ind T4'!B117</f>
        <v>1.2780492095296303</v>
      </c>
      <c r="N12">
        <f>'Ind T4'!C117</f>
        <v>0.58844383849883108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1.206274702191501</v>
      </c>
      <c r="N14" s="13">
        <f>'Ind T4'!C115</f>
        <v>3.4660798385299785E-2</v>
      </c>
    </row>
    <row r="15" spans="1:16" x14ac:dyDescent="0.2">
      <c r="L15" s="13" t="str">
        <f>'Ind T4'!A75</f>
        <v>Arts and entertainment</v>
      </c>
      <c r="M15" s="13">
        <f>'Ind T4'!B114</f>
        <v>7.5759222825385164</v>
      </c>
      <c r="N15" s="13">
        <f>'Ind T4'!C114</f>
        <v>1.7175710747463491E-2</v>
      </c>
    </row>
    <row r="16" spans="1:16" x14ac:dyDescent="0.2">
      <c r="L16" s="13" t="str">
        <f>'Ind T4'!A74</f>
        <v>Support services</v>
      </c>
      <c r="M16" s="13">
        <f>'Ind T4'!B113</f>
        <v>2.1073055160135912</v>
      </c>
      <c r="N16" s="13">
        <f>'Ind T4'!C113</f>
        <v>0.83714898983162644</v>
      </c>
    </row>
    <row r="17" spans="12:14" x14ac:dyDescent="0.2">
      <c r="L17" s="13" t="str">
        <f>'Ind T4'!A73</f>
        <v>Professional services</v>
      </c>
      <c r="M17" s="13">
        <f>'Ind T4'!B112</f>
        <v>1.5713302531994211</v>
      </c>
      <c r="N17" s="13">
        <f>'Ind T4'!C112</f>
        <v>0.89801418634072316</v>
      </c>
    </row>
    <row r="18" spans="12:14" x14ac:dyDescent="0.2">
      <c r="L18" s="13" t="str">
        <f>'Ind T4'!A72</f>
        <v>Real estate</v>
      </c>
      <c r="M18" s="13">
        <f>'Ind T4'!B111</f>
        <v>2.1146375358722436</v>
      </c>
      <c r="N18" s="13">
        <f>'Ind T4'!C111</f>
        <v>0.97999954485890051</v>
      </c>
    </row>
    <row r="19" spans="12:14" x14ac:dyDescent="0.2">
      <c r="L19" t="str">
        <f>'Ind T4'!A71</f>
        <v>Finance and insurance</v>
      </c>
      <c r="M19">
        <f>'Ind T4'!B110</f>
        <v>3.0008773708447123</v>
      </c>
      <c r="N19">
        <f>'Ind T4'!C110</f>
        <v>-0.87538584890866078</v>
      </c>
    </row>
    <row r="20" spans="12:14" x14ac:dyDescent="0.2">
      <c r="L20" t="str">
        <f>'Ind T4'!A70</f>
        <v>Information technology</v>
      </c>
      <c r="M20">
        <f>'Ind T4'!B109</f>
        <v>0.34028382696806858</v>
      </c>
      <c r="N20">
        <f>'Ind T4'!C109</f>
        <v>0.62666975129310742</v>
      </c>
    </row>
    <row r="21" spans="12:14" x14ac:dyDescent="0.2">
      <c r="L21" t="str">
        <f>'Ind T4'!A69</f>
        <v>Media</v>
      </c>
      <c r="M21">
        <f>'Ind T4'!B108</f>
        <v>-0.1536630106680148</v>
      </c>
      <c r="N21">
        <f>'Ind T4'!C108</f>
        <v>-0.30890665100294923</v>
      </c>
    </row>
    <row r="22" spans="12:14" x14ac:dyDescent="0.2">
      <c r="L22" s="1" t="str">
        <f>CONCATENATE("[",'Ind T4'!A68,"]")</f>
        <v>[Business and other services]</v>
      </c>
      <c r="M22">
        <f>'Ind T4'!B107</f>
        <v>2.0101271881284966</v>
      </c>
      <c r="N22">
        <f>'Ind T4'!C107</f>
        <v>0.60063084731971639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1.9926421659637983</v>
      </c>
      <c r="N24">
        <f>'Ind T4'!C105</f>
        <v>1.0099631245394702</v>
      </c>
    </row>
    <row r="25" spans="12:14" x14ac:dyDescent="0.2">
      <c r="L25" s="13" t="str">
        <f>'Ind T4'!A65</f>
        <v>Transport and storage</v>
      </c>
      <c r="M25">
        <f>'Ind T4'!B104</f>
        <v>5.7335370656810714</v>
      </c>
      <c r="N25">
        <f>'Ind T4'!C104</f>
        <v>0.6528492289420651</v>
      </c>
    </row>
    <row r="26" spans="12:14" x14ac:dyDescent="0.2">
      <c r="L26" s="13" t="str">
        <f>'Ind T4'!A64</f>
        <v>Wholesale and retail trade</v>
      </c>
      <c r="M26">
        <f>'Ind T4'!B103</f>
        <v>0.15765254304394016</v>
      </c>
      <c r="N26">
        <f>'Ind T4'!C103</f>
        <v>0.17021821101066426</v>
      </c>
    </row>
    <row r="27" spans="12:14" x14ac:dyDescent="0.2">
      <c r="L27" s="1" t="str">
        <f>CONCATENATE("[",'Ind T4'!A63,"]")</f>
        <v>[Trade, accomod. and transport]</v>
      </c>
      <c r="M27">
        <f>'Ind T4'!B102</f>
        <v>1.3533817868119691</v>
      </c>
      <c r="N27">
        <f>'Ind T4'!C102</f>
        <v>0.44463458025447711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3.857520120763458</v>
      </c>
      <c r="N29">
        <f>'Ind T4'!C100</f>
        <v>1.4460343533490683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-0.33012346865151088</v>
      </c>
      <c r="N31">
        <f>'Ind T4'!C98</f>
        <v>-1.0770605717073445</v>
      </c>
    </row>
    <row r="32" spans="12:14" x14ac:dyDescent="0.2">
      <c r="L32" s="13" t="str">
        <f>'Ind T4'!A58</f>
        <v>Engineering</v>
      </c>
      <c r="M32">
        <f>'Ind T4'!B97</f>
        <v>-2.4753511215681701</v>
      </c>
      <c r="N32">
        <f>'Ind T4'!C97</f>
        <v>-1.0252790309704385</v>
      </c>
    </row>
    <row r="33" spans="12:14" x14ac:dyDescent="0.2">
      <c r="L33" s="13" t="str">
        <f>'Ind T4'!A57</f>
        <v>Food drink and tobacco</v>
      </c>
      <c r="M33">
        <f>'Ind T4'!B96</f>
        <v>2.3338462059742326</v>
      </c>
      <c r="N33">
        <f>'Ind T4'!C96</f>
        <v>0.89520683351314023</v>
      </c>
    </row>
    <row r="34" spans="12:14" x14ac:dyDescent="0.2">
      <c r="L34" s="1" t="str">
        <f>CONCATENATE("[",'Ind T4'!A56,"]")</f>
        <v>[Manufacturing]</v>
      </c>
      <c r="M34">
        <f>'Ind T4'!B95</f>
        <v>-0.53361325935341597</v>
      </c>
      <c r="N34">
        <f>'Ind T4'!C95</f>
        <v>-0.87221012694119748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3.3397678923724028</v>
      </c>
      <c r="N36">
        <f>'Ind T4'!C93</f>
        <v>0.8365911684995897</v>
      </c>
    </row>
    <row r="37" spans="12:14" x14ac:dyDescent="0.2">
      <c r="L37" s="13" t="str">
        <f>'Ind T4'!A53</f>
        <v>Electricity and gas</v>
      </c>
      <c r="M37">
        <f>'Ind T4'!B92</f>
        <v>-5.7633717133875333</v>
      </c>
      <c r="N37">
        <f>'Ind T4'!C92</f>
        <v>-0.6925299866419099</v>
      </c>
    </row>
    <row r="38" spans="12:14" x14ac:dyDescent="0.2">
      <c r="L38" s="13" t="str">
        <f>'Ind T4'!A52</f>
        <v>Mining and quarrying</v>
      </c>
      <c r="M38">
        <f>'Ind T4'!B91</f>
        <v>-7.7059108016250821</v>
      </c>
      <c r="N38">
        <f>'Ind T4'!C91</f>
        <v>-2.5797546547639549</v>
      </c>
    </row>
    <row r="39" spans="12:14" x14ac:dyDescent="0.2">
      <c r="L39" s="45" t="str">
        <f>'Ind T4'!A51</f>
        <v>Agriculture</v>
      </c>
      <c r="M39">
        <f>'Ind T4'!B90</f>
        <v>-4.9868676718560545</v>
      </c>
      <c r="N39">
        <f>'Ind T4'!C90</f>
        <v>0.16600659545225049</v>
      </c>
    </row>
    <row r="40" spans="12:14" x14ac:dyDescent="0.2">
      <c r="L40" s="1" t="str">
        <f>CONCATENATE("[",'Ind T4'!A50,"]")</f>
        <v>[Primary sector and utilities]</v>
      </c>
      <c r="M40">
        <f>'Ind T4'!B89</f>
        <v>-1.4941378687380658</v>
      </c>
      <c r="N40">
        <f>'Ind T4'!C89</f>
        <v>0.37141455716582783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Hertfordshire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9.2759999999999998</v>
      </c>
      <c r="N5" s="11">
        <f t="shared" ref="N5:AL5" si="1">SUM(N6:N9)</f>
        <v>7.7179999999999964</v>
      </c>
      <c r="O5" s="11">
        <f t="shared" si="1"/>
        <v>9.2469999999999892</v>
      </c>
      <c r="P5" s="11">
        <f t="shared" si="1"/>
        <v>7.4699999999999944</v>
      </c>
      <c r="Q5" s="11">
        <f t="shared" si="1"/>
        <v>8.7460000000000022</v>
      </c>
      <c r="R5" s="11">
        <f t="shared" si="1"/>
        <v>8.9370000000000065</v>
      </c>
      <c r="S5" s="11">
        <f t="shared" si="1"/>
        <v>10.218999999999991</v>
      </c>
      <c r="T5" s="11">
        <f t="shared" si="1"/>
        <v>8.1450000000000085</v>
      </c>
      <c r="U5" s="11">
        <f t="shared" si="1"/>
        <v>10.404000000000002</v>
      </c>
      <c r="V5" s="11">
        <f t="shared" si="1"/>
        <v>11.177999999999987</v>
      </c>
      <c r="W5" s="11">
        <f t="shared" si="1"/>
        <v>8.288999999999989</v>
      </c>
      <c r="X5" s="11">
        <f t="shared" si="1"/>
        <v>8.2289999999999885</v>
      </c>
      <c r="Y5" s="11">
        <f t="shared" si="1"/>
        <v>8.222999999999999</v>
      </c>
      <c r="Z5" s="11">
        <f t="shared" si="1"/>
        <v>8.3039999999999878</v>
      </c>
      <c r="AA5" s="11">
        <f t="shared" si="1"/>
        <v>8.4799999999999969</v>
      </c>
      <c r="AB5" s="11">
        <f t="shared" si="1"/>
        <v>8.548</v>
      </c>
      <c r="AC5" s="11">
        <f t="shared" si="1"/>
        <v>8.5990000000000002</v>
      </c>
      <c r="AD5" s="11">
        <f t="shared" si="1"/>
        <v>8.6330000000000027</v>
      </c>
      <c r="AE5" s="11">
        <f t="shared" si="1"/>
        <v>8.6580000000000013</v>
      </c>
      <c r="AF5" s="11">
        <f t="shared" si="1"/>
        <v>8.6769999999999818</v>
      </c>
      <c r="AG5" s="11">
        <f t="shared" si="1"/>
        <v>8.6939999999999991</v>
      </c>
      <c r="AH5" s="11">
        <f t="shared" si="1"/>
        <v>8.7099999999999937</v>
      </c>
      <c r="AI5" s="11">
        <f t="shared" si="1"/>
        <v>8.7240000000000268</v>
      </c>
      <c r="AJ5" s="11">
        <f t="shared" si="1"/>
        <v>8.7369999999999806</v>
      </c>
      <c r="AK5" s="11">
        <f t="shared" si="1"/>
        <v>8.7489999999999952</v>
      </c>
      <c r="AL5" s="11">
        <f t="shared" si="1"/>
        <v>8.7629999999999892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4.8479999999999954</v>
      </c>
      <c r="N6" s="11">
        <v>3.5329999999999901</v>
      </c>
      <c r="O6" s="11">
        <v>4.5579999999999936</v>
      </c>
      <c r="P6" s="11">
        <v>3.4859999999999918</v>
      </c>
      <c r="Q6" s="11">
        <v>4.6399999999999944</v>
      </c>
      <c r="R6" s="11">
        <v>3.6910000000000096</v>
      </c>
      <c r="S6" s="11">
        <v>4.5109999999999921</v>
      </c>
      <c r="T6" s="11">
        <v>2.5759999999999996</v>
      </c>
      <c r="U6" s="11">
        <v>3.2499999999999911</v>
      </c>
      <c r="V6" s="11">
        <v>4.9559999999999995</v>
      </c>
      <c r="W6" s="11">
        <v>2.8579999999999939</v>
      </c>
      <c r="X6" s="11">
        <v>2.8949999999999916</v>
      </c>
      <c r="Y6" s="11">
        <v>2.9369999999999998</v>
      </c>
      <c r="Z6" s="11">
        <v>2.9709999999999983</v>
      </c>
      <c r="AA6" s="11">
        <v>3.0040000000000004</v>
      </c>
      <c r="AB6" s="11">
        <v>2.9940000000000011</v>
      </c>
      <c r="AC6" s="11">
        <v>2.987999999999996</v>
      </c>
      <c r="AD6" s="11">
        <v>2.9810000000000012</v>
      </c>
      <c r="AE6" s="11">
        <v>2.9740000000000042</v>
      </c>
      <c r="AF6" s="11">
        <v>2.9669999999999974</v>
      </c>
      <c r="AG6" s="11">
        <v>2.960999999999999</v>
      </c>
      <c r="AH6" s="11">
        <v>2.9549999999999983</v>
      </c>
      <c r="AI6" s="11">
        <v>2.9490000000000007</v>
      </c>
      <c r="AJ6" s="11">
        <v>2.94199999999999</v>
      </c>
      <c r="AK6" s="172">
        <v>2.9360000000000017</v>
      </c>
      <c r="AL6" s="11">
        <v>2.9299999999999939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0.14700000000000046</v>
      </c>
      <c r="N7" s="11">
        <v>0.21700000000000028</v>
      </c>
      <c r="O7" s="11">
        <v>6.7999999999999658E-2</v>
      </c>
      <c r="P7" s="11">
        <v>9.1999999999999915E-2</v>
      </c>
      <c r="Q7" s="11">
        <v>9.2000000000000193E-2</v>
      </c>
      <c r="R7" s="11">
        <v>0.22100000000000006</v>
      </c>
      <c r="S7" s="11">
        <v>9.8999999999999935E-2</v>
      </c>
      <c r="T7" s="11">
        <v>0.31899999999999901</v>
      </c>
      <c r="U7" s="11">
        <v>0.21000000000000085</v>
      </c>
      <c r="V7" s="11">
        <v>0.12199999999999986</v>
      </c>
      <c r="W7" s="11">
        <v>0.14800000000000021</v>
      </c>
      <c r="X7" s="11">
        <v>0.14299999999999999</v>
      </c>
      <c r="Y7" s="11">
        <v>0.14100000000000004</v>
      </c>
      <c r="Z7" s="11">
        <v>0.13700000000000007</v>
      </c>
      <c r="AA7" s="11">
        <v>0.13199999999999981</v>
      </c>
      <c r="AB7" s="11">
        <v>0.12800000000000009</v>
      </c>
      <c r="AC7" s="11">
        <v>0.12500000000000008</v>
      </c>
      <c r="AD7" s="11">
        <v>0.12199999999999997</v>
      </c>
      <c r="AE7" s="11">
        <v>0.11899999999999991</v>
      </c>
      <c r="AF7" s="11">
        <v>0.11600000000000005</v>
      </c>
      <c r="AG7" s="11">
        <v>0.11299999999999995</v>
      </c>
      <c r="AH7" s="11">
        <v>0.10999999999999997</v>
      </c>
      <c r="AI7" s="11">
        <v>0.107</v>
      </c>
      <c r="AJ7" s="11">
        <v>0.10499999999999986</v>
      </c>
      <c r="AK7" s="172">
        <v>0.10199999999999994</v>
      </c>
      <c r="AL7" s="11">
        <v>9.999999999999995E-2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0.9570000000000024</v>
      </c>
      <c r="N8" s="11">
        <v>1.0940000000000034</v>
      </c>
      <c r="O8" s="11">
        <v>1.1069999999999987</v>
      </c>
      <c r="P8" s="11">
        <v>1.2389999999999979</v>
      </c>
      <c r="Q8" s="11">
        <v>1.1990000000000012</v>
      </c>
      <c r="R8" s="11">
        <v>1.4679999999999935</v>
      </c>
      <c r="S8" s="11">
        <v>1.1649999999999989</v>
      </c>
      <c r="T8" s="11">
        <v>1.5760000000000043</v>
      </c>
      <c r="U8" s="11">
        <v>1.7930000000000015</v>
      </c>
      <c r="V8" s="11">
        <v>1.2580000000000009</v>
      </c>
      <c r="W8" s="11">
        <v>1.0910000000000022</v>
      </c>
      <c r="X8" s="11">
        <v>1.0639999999999974</v>
      </c>
      <c r="Y8" s="11">
        <v>1.0369999999999999</v>
      </c>
      <c r="Z8" s="11">
        <v>1.0290000000000017</v>
      </c>
      <c r="AA8" s="11">
        <v>1.0239999999999987</v>
      </c>
      <c r="AB8" s="11">
        <v>1.0200000000000014</v>
      </c>
      <c r="AC8" s="11">
        <v>1.0159999999999985</v>
      </c>
      <c r="AD8" s="11">
        <v>1.0120000000000007</v>
      </c>
      <c r="AE8" s="11">
        <v>1.0079999999999967</v>
      </c>
      <c r="AF8" s="11">
        <v>1.0039999999999969</v>
      </c>
      <c r="AG8" s="11">
        <v>0.99999999999999889</v>
      </c>
      <c r="AH8" s="11">
        <v>0.99699999999999878</v>
      </c>
      <c r="AI8" s="11">
        <v>0.99300000000000255</v>
      </c>
      <c r="AJ8" s="11">
        <v>0.99</v>
      </c>
      <c r="AK8" s="172">
        <v>0.98599999999999888</v>
      </c>
      <c r="AL8" s="11">
        <v>0.98300000000000021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3.3240000000000012</v>
      </c>
      <c r="N9" s="11">
        <v>2.8740000000000028</v>
      </c>
      <c r="O9" s="11">
        <v>3.5139999999999967</v>
      </c>
      <c r="P9" s="11">
        <v>2.6530000000000049</v>
      </c>
      <c r="Q9" s="11">
        <v>2.8150000000000062</v>
      </c>
      <c r="R9" s="11">
        <v>3.557000000000003</v>
      </c>
      <c r="S9" s="11">
        <v>4.444</v>
      </c>
      <c r="T9" s="11">
        <v>3.6740000000000061</v>
      </c>
      <c r="U9" s="11">
        <v>5.1510000000000087</v>
      </c>
      <c r="V9" s="11">
        <v>4.8419999999999872</v>
      </c>
      <c r="W9" s="11">
        <v>4.1919999999999931</v>
      </c>
      <c r="X9" s="11">
        <v>4.1269999999999989</v>
      </c>
      <c r="Y9" s="11">
        <v>4.1079999999999997</v>
      </c>
      <c r="Z9" s="11">
        <v>4.1669999999999865</v>
      </c>
      <c r="AA9" s="11">
        <v>4.3199999999999985</v>
      </c>
      <c r="AB9" s="11">
        <v>4.405999999999997</v>
      </c>
      <c r="AC9" s="11">
        <v>4.4700000000000069</v>
      </c>
      <c r="AD9" s="11">
        <v>4.5180000000000016</v>
      </c>
      <c r="AE9" s="11">
        <v>4.5570000000000013</v>
      </c>
      <c r="AF9" s="11">
        <v>4.5899999999999865</v>
      </c>
      <c r="AG9" s="11">
        <v>4.620000000000001</v>
      </c>
      <c r="AH9" s="11">
        <v>4.6479999999999961</v>
      </c>
      <c r="AI9" s="11">
        <v>4.6750000000000238</v>
      </c>
      <c r="AJ9" s="11">
        <v>4.6999999999999913</v>
      </c>
      <c r="AK9" s="172">
        <v>4.7249999999999934</v>
      </c>
      <c r="AL9" s="11">
        <v>4.7499999999999947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38.095999999999982</v>
      </c>
      <c r="N11" s="11">
        <f t="shared" si="2"/>
        <v>37.927000000000106</v>
      </c>
      <c r="O11" s="11">
        <f t="shared" si="2"/>
        <v>40.29300000000012</v>
      </c>
      <c r="P11" s="11">
        <f t="shared" si="2"/>
        <v>38.377000000000038</v>
      </c>
      <c r="Q11" s="11">
        <f t="shared" si="2"/>
        <v>38.815000000000055</v>
      </c>
      <c r="R11" s="11">
        <f t="shared" ref="R11" si="3">SUM(R12:R14)</f>
        <v>38.677999999999976</v>
      </c>
      <c r="S11" s="11">
        <f t="shared" ref="S11" si="4">SUM(S12:S14)</f>
        <v>39.759000000000029</v>
      </c>
      <c r="T11" s="11">
        <f t="shared" ref="T11" si="5">SUM(T12:T14)</f>
        <v>40.766999999999967</v>
      </c>
      <c r="U11" s="11">
        <f t="shared" ref="U11" si="6">SUM(U12:U14)</f>
        <v>38.672000000000075</v>
      </c>
      <c r="V11" s="11">
        <f t="shared" ref="V11" si="7">SUM(V12:V14)</f>
        <v>38.898999999999972</v>
      </c>
      <c r="W11" s="11">
        <f t="shared" ref="W11" si="8">SUM(W12:W14)</f>
        <v>37.656999999999968</v>
      </c>
      <c r="X11" s="11">
        <f t="shared" ref="X11" si="9">SUM(X12:X14)</f>
        <v>37.523999999999951</v>
      </c>
      <c r="Y11" s="11">
        <f t="shared" ref="Y11" si="10">SUM(Y12:Y14)</f>
        <v>37.144999999999982</v>
      </c>
      <c r="Z11" s="11">
        <f t="shared" ref="Z11" si="11">SUM(Z12:Z14)</f>
        <v>36.73299999999999</v>
      </c>
      <c r="AA11" s="11">
        <f t="shared" ref="AA11" si="12">SUM(AA12:AA14)</f>
        <v>36.47600000000002</v>
      </c>
      <c r="AB11" s="11">
        <f t="shared" ref="AB11" si="13">SUM(AB12:AB14)</f>
        <v>36.111999999999966</v>
      </c>
      <c r="AC11" s="11">
        <f t="shared" ref="AC11" si="14">SUM(AC12:AC14)</f>
        <v>35.763999999999996</v>
      </c>
      <c r="AD11" s="11">
        <f>SUM(AD12:AD14)</f>
        <v>35.41399999999998</v>
      </c>
      <c r="AE11" s="11">
        <f t="shared" ref="AE11" si="15">SUM(AE12:AE14)</f>
        <v>35.076000000000029</v>
      </c>
      <c r="AF11" s="11">
        <f t="shared" ref="AF11" si="16">SUM(AF12:AF14)</f>
        <v>34.745999999999981</v>
      </c>
      <c r="AG11" s="11">
        <f t="shared" ref="AG11:AL11" si="17">SUM(AG12:AG14)</f>
        <v>34.453999999999994</v>
      </c>
      <c r="AH11" s="11">
        <f t="shared" si="17"/>
        <v>34.152000000000072</v>
      </c>
      <c r="AI11" s="11">
        <f t="shared" si="17"/>
        <v>33.857000000000141</v>
      </c>
      <c r="AJ11" s="11">
        <f t="shared" si="17"/>
        <v>33.568000000000012</v>
      </c>
      <c r="AK11" s="11">
        <f t="shared" si="17"/>
        <v>33.288000000000025</v>
      </c>
      <c r="AL11" s="11">
        <f t="shared" si="17"/>
        <v>33.02000000000001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1.9309999999999952</v>
      </c>
      <c r="N12" s="11">
        <v>1.7769999999999975</v>
      </c>
      <c r="O12" s="11">
        <v>2.0229999999999992</v>
      </c>
      <c r="P12" s="11">
        <v>1.8629999999999984</v>
      </c>
      <c r="Q12" s="11">
        <v>2.7750000000000039</v>
      </c>
      <c r="R12" s="11">
        <v>2.928000000000011</v>
      </c>
      <c r="S12" s="11">
        <v>3.178000000000003</v>
      </c>
      <c r="T12" s="11">
        <v>4.0410000000000172</v>
      </c>
      <c r="U12" s="11">
        <v>3.774999999999995</v>
      </c>
      <c r="V12" s="11">
        <v>3.4059999999999886</v>
      </c>
      <c r="W12" s="11">
        <v>3.2860000000000009</v>
      </c>
      <c r="X12" s="11">
        <v>3.3530000000000033</v>
      </c>
      <c r="Y12" s="11">
        <v>3.4319999999999924</v>
      </c>
      <c r="Z12" s="11">
        <v>3.4750000000000014</v>
      </c>
      <c r="AA12" s="11">
        <v>3.5099999999999993</v>
      </c>
      <c r="AB12" s="11">
        <v>3.54</v>
      </c>
      <c r="AC12" s="11">
        <v>3.5610000000000017</v>
      </c>
      <c r="AD12" s="11">
        <v>3.5819999999999923</v>
      </c>
      <c r="AE12" s="11">
        <v>3.6039999999999952</v>
      </c>
      <c r="AF12" s="11">
        <v>3.6240000000000063</v>
      </c>
      <c r="AG12" s="11">
        <v>3.6480000000000006</v>
      </c>
      <c r="AH12" s="11">
        <v>3.6719999999999935</v>
      </c>
      <c r="AI12" s="11">
        <v>3.6950000000000034</v>
      </c>
      <c r="AJ12" s="11">
        <v>3.716000000000002</v>
      </c>
      <c r="AK12" s="172">
        <v>3.7370000000000014</v>
      </c>
      <c r="AL12" s="11">
        <v>3.7559999999999998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8.6769999999999872</v>
      </c>
      <c r="N13" s="11">
        <v>7.0969999999999969</v>
      </c>
      <c r="O13" s="11">
        <v>7.4590000000000076</v>
      </c>
      <c r="P13" s="11">
        <v>8.1890000000000231</v>
      </c>
      <c r="Q13" s="11">
        <v>7.2230000000000008</v>
      </c>
      <c r="R13" s="11">
        <v>7.8189999999999928</v>
      </c>
      <c r="S13" s="11">
        <v>7.6959999999999908</v>
      </c>
      <c r="T13" s="11">
        <v>7.9799999999999969</v>
      </c>
      <c r="U13" s="11">
        <v>7.9089999999999971</v>
      </c>
      <c r="V13" s="11">
        <v>7.1640000000000033</v>
      </c>
      <c r="W13" s="11">
        <v>6.8979999999999961</v>
      </c>
      <c r="X13" s="11">
        <v>7.0160000000000098</v>
      </c>
      <c r="Y13" s="11">
        <v>6.9690000000000039</v>
      </c>
      <c r="Z13" s="11">
        <v>6.9540000000000015</v>
      </c>
      <c r="AA13" s="11">
        <v>6.9179999999999895</v>
      </c>
      <c r="AB13" s="11">
        <v>6.8600000000000119</v>
      </c>
      <c r="AC13" s="11">
        <v>6.7630000000000079</v>
      </c>
      <c r="AD13" s="11">
        <v>6.6649999999999912</v>
      </c>
      <c r="AE13" s="11">
        <v>6.5679999999999827</v>
      </c>
      <c r="AF13" s="11">
        <v>6.4709999999999974</v>
      </c>
      <c r="AG13" s="11">
        <v>6.3800000000000194</v>
      </c>
      <c r="AH13" s="11">
        <v>6.2859999999999934</v>
      </c>
      <c r="AI13" s="11">
        <v>6.192000000000033</v>
      </c>
      <c r="AJ13" s="11">
        <v>6.0979999999999892</v>
      </c>
      <c r="AK13" s="172">
        <v>6.0040000000000155</v>
      </c>
      <c r="AL13" s="11">
        <v>5.9100000000000037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27.488</v>
      </c>
      <c r="N14" s="11">
        <v>29.053000000000115</v>
      </c>
      <c r="O14" s="11">
        <v>30.811000000000117</v>
      </c>
      <c r="P14" s="11">
        <v>28.325000000000021</v>
      </c>
      <c r="Q14" s="11">
        <v>28.817000000000046</v>
      </c>
      <c r="R14" s="11">
        <v>27.930999999999973</v>
      </c>
      <c r="S14" s="11">
        <v>28.885000000000037</v>
      </c>
      <c r="T14" s="11">
        <v>28.745999999999952</v>
      </c>
      <c r="U14" s="11">
        <v>26.988000000000081</v>
      </c>
      <c r="V14" s="11">
        <v>28.328999999999983</v>
      </c>
      <c r="W14" s="11">
        <v>27.472999999999974</v>
      </c>
      <c r="X14" s="11">
        <v>27.154999999999937</v>
      </c>
      <c r="Y14" s="11">
        <v>26.743999999999986</v>
      </c>
      <c r="Z14" s="11">
        <v>26.303999999999991</v>
      </c>
      <c r="AA14" s="11">
        <v>26.048000000000034</v>
      </c>
      <c r="AB14" s="11">
        <v>25.71199999999995</v>
      </c>
      <c r="AC14" s="11">
        <v>25.439999999999987</v>
      </c>
      <c r="AD14" s="11">
        <v>25.166999999999994</v>
      </c>
      <c r="AE14" s="11">
        <v>24.904000000000053</v>
      </c>
      <c r="AF14" s="11">
        <v>24.650999999999978</v>
      </c>
      <c r="AG14" s="11">
        <v>24.425999999999977</v>
      </c>
      <c r="AH14" s="11">
        <v>24.194000000000081</v>
      </c>
      <c r="AI14" s="11">
        <v>23.970000000000102</v>
      </c>
      <c r="AJ14" s="11">
        <v>23.754000000000019</v>
      </c>
      <c r="AK14" s="172">
        <v>23.547000000000008</v>
      </c>
      <c r="AL14" s="11">
        <v>23.354000000000006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48.310999999999986</v>
      </c>
      <c r="N16" s="11">
        <v>50.225000000000094</v>
      </c>
      <c r="O16" s="11">
        <v>48.737999999999978</v>
      </c>
      <c r="P16" s="11">
        <v>48.655000000000001</v>
      </c>
      <c r="Q16" s="11">
        <v>52.759999999999984</v>
      </c>
      <c r="R16" s="11">
        <v>55.168999999999883</v>
      </c>
      <c r="S16" s="11">
        <v>56.900999999999996</v>
      </c>
      <c r="T16" s="11">
        <v>58.359999999999935</v>
      </c>
      <c r="U16" s="11">
        <v>58.458999999999932</v>
      </c>
      <c r="V16" s="11">
        <v>56.964999999999911</v>
      </c>
      <c r="W16" s="11">
        <v>66.662999999999869</v>
      </c>
      <c r="X16" s="11">
        <v>66.256000000000085</v>
      </c>
      <c r="Y16" s="11">
        <v>67.570999999999955</v>
      </c>
      <c r="Z16" s="11">
        <v>70.445999999999742</v>
      </c>
      <c r="AA16" s="11">
        <v>72.654999999999987</v>
      </c>
      <c r="AB16" s="11">
        <v>73.638000000000076</v>
      </c>
      <c r="AC16" s="11">
        <v>74.540999999999954</v>
      </c>
      <c r="AD16" s="11">
        <v>75.277000000000115</v>
      </c>
      <c r="AE16" s="11">
        <v>76.109000000000137</v>
      </c>
      <c r="AF16" s="11">
        <v>76.90600000000012</v>
      </c>
      <c r="AG16" s="11">
        <v>77.810999999999936</v>
      </c>
      <c r="AH16" s="11">
        <v>78.739000000000161</v>
      </c>
      <c r="AI16" s="11">
        <v>79.695000000000107</v>
      </c>
      <c r="AJ16" s="11">
        <v>80.674000000000007</v>
      </c>
      <c r="AK16" s="172">
        <v>81.670000000000115</v>
      </c>
      <c r="AL16" s="11">
        <v>82.682000000000002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172.25200000000024</v>
      </c>
      <c r="N18" s="11">
        <f t="shared" ref="N18:AL18" si="18">SUM(N19:N21)</f>
        <v>178.38199999999998</v>
      </c>
      <c r="O18" s="11">
        <f t="shared" si="18"/>
        <v>175.37900000000019</v>
      </c>
      <c r="P18" s="11">
        <f t="shared" si="18"/>
        <v>170.31200000000044</v>
      </c>
      <c r="Q18" s="11">
        <f t="shared" si="18"/>
        <v>172.8270000000002</v>
      </c>
      <c r="R18" s="11">
        <f t="shared" si="18"/>
        <v>170.26800000000011</v>
      </c>
      <c r="S18" s="11">
        <f t="shared" si="18"/>
        <v>179.70599999999993</v>
      </c>
      <c r="T18" s="11">
        <f t="shared" si="18"/>
        <v>187.47500000000014</v>
      </c>
      <c r="U18" s="11">
        <f t="shared" si="18"/>
        <v>191.32099999999991</v>
      </c>
      <c r="V18" s="11">
        <f t="shared" si="18"/>
        <v>185.11099999999996</v>
      </c>
      <c r="W18" s="11">
        <f t="shared" si="18"/>
        <v>182.10600000000022</v>
      </c>
      <c r="X18" s="11">
        <f t="shared" si="18"/>
        <v>181.67999999999975</v>
      </c>
      <c r="Y18" s="11">
        <f t="shared" si="18"/>
        <v>182.63599999999988</v>
      </c>
      <c r="Z18" s="11">
        <f t="shared" si="18"/>
        <v>183.87199999999996</v>
      </c>
      <c r="AA18" s="11">
        <f t="shared" si="18"/>
        <v>185.39000000000016</v>
      </c>
      <c r="AB18" s="11">
        <f t="shared" si="18"/>
        <v>186.61399999999963</v>
      </c>
      <c r="AC18" s="11">
        <f t="shared" si="18"/>
        <v>187.56800000000021</v>
      </c>
      <c r="AD18" s="11">
        <f t="shared" si="18"/>
        <v>188.42599999999987</v>
      </c>
      <c r="AE18" s="11">
        <f t="shared" si="18"/>
        <v>189.23499999999996</v>
      </c>
      <c r="AF18" s="11">
        <f t="shared" si="18"/>
        <v>190.01399999999992</v>
      </c>
      <c r="AG18" s="11">
        <f t="shared" si="18"/>
        <v>190.80600000000024</v>
      </c>
      <c r="AH18" s="11">
        <f t="shared" si="18"/>
        <v>191.58599999999979</v>
      </c>
      <c r="AI18" s="11">
        <f t="shared" si="18"/>
        <v>192.35100000000006</v>
      </c>
      <c r="AJ18" s="11">
        <f t="shared" si="18"/>
        <v>193.13199999999986</v>
      </c>
      <c r="AK18" s="11">
        <f t="shared" si="18"/>
        <v>193.89000000000021</v>
      </c>
      <c r="AL18" s="11">
        <f t="shared" si="18"/>
        <v>194.6370000000004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117.71500000000023</v>
      </c>
      <c r="N19" s="11">
        <v>122.64800000000005</v>
      </c>
      <c r="O19" s="11">
        <v>119.40000000000006</v>
      </c>
      <c r="P19" s="11">
        <v>113.27400000000041</v>
      </c>
      <c r="Q19" s="11">
        <v>112.97300000000027</v>
      </c>
      <c r="R19" s="11">
        <v>111.16000000000018</v>
      </c>
      <c r="S19" s="11">
        <v>112.02199999999989</v>
      </c>
      <c r="T19" s="11">
        <v>117.12900000000016</v>
      </c>
      <c r="U19" s="11">
        <v>117.25200000000002</v>
      </c>
      <c r="V19" s="11">
        <v>114.40599999999989</v>
      </c>
      <c r="W19" s="11">
        <v>112.03900000000016</v>
      </c>
      <c r="X19" s="11">
        <v>112.72199999999985</v>
      </c>
      <c r="Y19" s="11">
        <v>112.99499999999986</v>
      </c>
      <c r="Z19" s="11">
        <v>113.05800000000004</v>
      </c>
      <c r="AA19" s="11">
        <v>113.27800000000012</v>
      </c>
      <c r="AB19" s="11">
        <v>113.5319999999997</v>
      </c>
      <c r="AC19" s="11">
        <v>113.68300000000015</v>
      </c>
      <c r="AD19" s="11">
        <v>113.80499999999995</v>
      </c>
      <c r="AE19" s="11">
        <v>113.91499999999998</v>
      </c>
      <c r="AF19" s="11">
        <v>114.01799999999992</v>
      </c>
      <c r="AG19" s="11">
        <v>114.14300000000023</v>
      </c>
      <c r="AH19" s="11">
        <v>114.27999999999986</v>
      </c>
      <c r="AI19" s="11">
        <v>114.41700000000002</v>
      </c>
      <c r="AJ19" s="11">
        <v>114.5909999999998</v>
      </c>
      <c r="AK19" s="172">
        <v>114.76100000000019</v>
      </c>
      <c r="AL19" s="11">
        <v>114.93400000000024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23.591000000000001</v>
      </c>
      <c r="N20" s="11">
        <v>23.164999999999939</v>
      </c>
      <c r="O20" s="11">
        <v>22.093000000000085</v>
      </c>
      <c r="P20" s="11">
        <v>23.617999999999995</v>
      </c>
      <c r="Q20" s="11">
        <v>22.437999999999889</v>
      </c>
      <c r="R20" s="11">
        <v>22.177999999999972</v>
      </c>
      <c r="S20" s="11">
        <v>28.880000000000052</v>
      </c>
      <c r="T20" s="11">
        <v>30.790999999999986</v>
      </c>
      <c r="U20" s="11">
        <v>34.583999999999953</v>
      </c>
      <c r="V20" s="11">
        <v>30.61700000000004</v>
      </c>
      <c r="W20" s="11">
        <v>29.308000000000039</v>
      </c>
      <c r="X20" s="11">
        <v>30.695999999999941</v>
      </c>
      <c r="Y20" s="11">
        <v>30.977999999999977</v>
      </c>
      <c r="Z20" s="11">
        <v>31.151999999999987</v>
      </c>
      <c r="AA20" s="11">
        <v>31.359999999999989</v>
      </c>
      <c r="AB20" s="11">
        <v>31.497</v>
      </c>
      <c r="AC20" s="11">
        <v>31.585000000000086</v>
      </c>
      <c r="AD20" s="11">
        <v>31.668999999999958</v>
      </c>
      <c r="AE20" s="11">
        <v>31.751000000000026</v>
      </c>
      <c r="AF20" s="11">
        <v>31.834999999999958</v>
      </c>
      <c r="AG20" s="11">
        <v>31.925000000000022</v>
      </c>
      <c r="AH20" s="11">
        <v>32.006999999999962</v>
      </c>
      <c r="AI20" s="11">
        <v>32.087999999999916</v>
      </c>
      <c r="AJ20" s="11">
        <v>32.165000000000049</v>
      </c>
      <c r="AK20" s="172">
        <v>32.238999999999976</v>
      </c>
      <c r="AL20" s="11">
        <v>32.313000000000017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30.946000000000012</v>
      </c>
      <c r="N21" s="11">
        <v>32.568999999999981</v>
      </c>
      <c r="O21" s="11">
        <v>33.886000000000045</v>
      </c>
      <c r="P21" s="11">
        <v>33.420000000000037</v>
      </c>
      <c r="Q21" s="11">
        <v>37.416000000000025</v>
      </c>
      <c r="R21" s="11">
        <v>36.929999999999943</v>
      </c>
      <c r="S21" s="11">
        <v>38.804000000000009</v>
      </c>
      <c r="T21" s="11">
        <v>39.554999999999971</v>
      </c>
      <c r="U21" s="11">
        <v>39.484999999999914</v>
      </c>
      <c r="V21" s="11">
        <v>40.088000000000029</v>
      </c>
      <c r="W21" s="11">
        <v>40.759</v>
      </c>
      <c r="X21" s="11">
        <v>38.261999999999979</v>
      </c>
      <c r="Y21" s="11">
        <v>38.663000000000046</v>
      </c>
      <c r="Z21" s="11">
        <v>39.661999999999928</v>
      </c>
      <c r="AA21" s="11">
        <v>40.752000000000038</v>
      </c>
      <c r="AB21" s="11">
        <v>41.584999999999937</v>
      </c>
      <c r="AC21" s="11">
        <v>42.29999999999999</v>
      </c>
      <c r="AD21" s="11">
        <v>42.951999999999956</v>
      </c>
      <c r="AE21" s="11">
        <v>43.568999999999967</v>
      </c>
      <c r="AF21" s="11">
        <v>44.161000000000051</v>
      </c>
      <c r="AG21" s="11">
        <v>44.738000000000007</v>
      </c>
      <c r="AH21" s="11">
        <v>45.298999999999964</v>
      </c>
      <c r="AI21" s="11">
        <v>45.846000000000103</v>
      </c>
      <c r="AJ21" s="11">
        <v>46.376000000000005</v>
      </c>
      <c r="AK21" s="172">
        <v>46.890000000000036</v>
      </c>
      <c r="AL21" s="11">
        <v>47.390000000000157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212.91700000000026</v>
      </c>
      <c r="N23" s="11">
        <f t="shared" ref="N23:AL23" si="19">SUM(N24:N31)</f>
        <v>198.98299999999992</v>
      </c>
      <c r="O23" s="11">
        <f t="shared" si="19"/>
        <v>224.59599999999952</v>
      </c>
      <c r="P23" s="11">
        <f t="shared" si="19"/>
        <v>237.52100000000002</v>
      </c>
      <c r="Q23" s="11">
        <f t="shared" si="19"/>
        <v>253.97899999999998</v>
      </c>
      <c r="R23" s="11">
        <f t="shared" si="19"/>
        <v>268.24299999999994</v>
      </c>
      <c r="S23" s="11">
        <f t="shared" si="19"/>
        <v>258.8829999999997</v>
      </c>
      <c r="T23" s="11">
        <f t="shared" si="19"/>
        <v>283.11500000000001</v>
      </c>
      <c r="U23" s="11">
        <f t="shared" si="19"/>
        <v>282.56399999999991</v>
      </c>
      <c r="V23" s="11">
        <f t="shared" si="19"/>
        <v>301.65699999999975</v>
      </c>
      <c r="W23" s="11">
        <f t="shared" si="19"/>
        <v>296.3089999999998</v>
      </c>
      <c r="X23" s="11">
        <f t="shared" si="19"/>
        <v>299.45899999999983</v>
      </c>
      <c r="Y23" s="11">
        <f t="shared" si="19"/>
        <v>300.96999999999991</v>
      </c>
      <c r="Z23" s="11">
        <f t="shared" si="19"/>
        <v>302.9170000000002</v>
      </c>
      <c r="AA23" s="11">
        <f t="shared" si="19"/>
        <v>305.20200000000023</v>
      </c>
      <c r="AB23" s="11">
        <f t="shared" si="19"/>
        <v>306.91699999999975</v>
      </c>
      <c r="AC23" s="11">
        <f t="shared" si="19"/>
        <v>308.67699999999962</v>
      </c>
      <c r="AD23" s="11">
        <f t="shared" si="19"/>
        <v>310.39499999999981</v>
      </c>
      <c r="AE23" s="11">
        <f t="shared" si="19"/>
        <v>312.10499999999996</v>
      </c>
      <c r="AF23" s="11">
        <f t="shared" si="19"/>
        <v>313.82600000000025</v>
      </c>
      <c r="AG23" s="11">
        <f t="shared" si="19"/>
        <v>315.58899999999954</v>
      </c>
      <c r="AH23" s="11">
        <f t="shared" si="19"/>
        <v>317.30499999999972</v>
      </c>
      <c r="AI23" s="11">
        <f t="shared" si="19"/>
        <v>319.02799999999962</v>
      </c>
      <c r="AJ23" s="11">
        <f t="shared" si="19"/>
        <v>320.74399999999997</v>
      </c>
      <c r="AK23" s="11">
        <f t="shared" si="19"/>
        <v>322.45300000000003</v>
      </c>
      <c r="AL23" s="11">
        <f t="shared" si="19"/>
        <v>324.15699999999981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4.4089999999999989</v>
      </c>
      <c r="N24" s="11">
        <v>5.0000000000000018</v>
      </c>
      <c r="O24" s="11">
        <v>5.5509999999999966</v>
      </c>
      <c r="P24" s="11">
        <v>5.0860000000000047</v>
      </c>
      <c r="Q24" s="11">
        <v>5.2659999999999991</v>
      </c>
      <c r="R24" s="11">
        <v>9.4000000000000217</v>
      </c>
      <c r="S24" s="11">
        <v>7.6879999999999873</v>
      </c>
      <c r="T24" s="11">
        <v>6.9979999999999842</v>
      </c>
      <c r="U24" s="11">
        <v>7.9379999999999917</v>
      </c>
      <c r="V24" s="11">
        <v>8.7199999999999971</v>
      </c>
      <c r="W24" s="11">
        <v>9.3279999999999959</v>
      </c>
      <c r="X24" s="11">
        <v>9.1849999999999934</v>
      </c>
      <c r="Y24" s="11">
        <v>9.13099999999997</v>
      </c>
      <c r="Z24" s="11">
        <v>9.0700000000000038</v>
      </c>
      <c r="AA24" s="11">
        <v>9.0270000000000028</v>
      </c>
      <c r="AB24" s="11">
        <v>9.0279999999999916</v>
      </c>
      <c r="AC24" s="11">
        <v>9.0169999999999977</v>
      </c>
      <c r="AD24" s="11">
        <v>9.006000000000018</v>
      </c>
      <c r="AE24" s="11">
        <v>8.9949999999999886</v>
      </c>
      <c r="AF24" s="11">
        <v>8.9839999999999964</v>
      </c>
      <c r="AG24" s="11">
        <v>8.9699999999999989</v>
      </c>
      <c r="AH24" s="11">
        <v>8.9570000000000043</v>
      </c>
      <c r="AI24" s="11">
        <v>8.9440000000000026</v>
      </c>
      <c r="AJ24" s="11">
        <v>8.9310000000000063</v>
      </c>
      <c r="AK24" s="172">
        <v>8.9180000000000081</v>
      </c>
      <c r="AL24" s="11">
        <v>8.9049999999999745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22.48000000000005</v>
      </c>
      <c r="N25" s="11">
        <v>22.151999999999934</v>
      </c>
      <c r="O25" s="11">
        <v>26.037999999999876</v>
      </c>
      <c r="P25" s="11">
        <v>25.631999999999948</v>
      </c>
      <c r="Q25" s="11">
        <v>29.551999999999868</v>
      </c>
      <c r="R25" s="11">
        <v>26.560999999999943</v>
      </c>
      <c r="S25" s="11">
        <v>28.17100000000001</v>
      </c>
      <c r="T25" s="11">
        <v>30.92200000000005</v>
      </c>
      <c r="U25" s="11">
        <v>24.851999999999922</v>
      </c>
      <c r="V25" s="11">
        <v>27.285</v>
      </c>
      <c r="W25" s="11">
        <v>27.015999999999917</v>
      </c>
      <c r="X25" s="11">
        <v>27.264999999999979</v>
      </c>
      <c r="Y25" s="11">
        <v>27.407000000000025</v>
      </c>
      <c r="Z25" s="11">
        <v>27.740000000000155</v>
      </c>
      <c r="AA25" s="11">
        <v>28.003000000000014</v>
      </c>
      <c r="AB25" s="11">
        <v>28.22700000000005</v>
      </c>
      <c r="AC25" s="11">
        <v>28.420999999999953</v>
      </c>
      <c r="AD25" s="11">
        <v>28.577000000000048</v>
      </c>
      <c r="AE25" s="11">
        <v>28.72100000000006</v>
      </c>
      <c r="AF25" s="11">
        <v>28.863000000000024</v>
      </c>
      <c r="AG25" s="11">
        <v>29.014999999999898</v>
      </c>
      <c r="AH25" s="11">
        <v>29.16399999999997</v>
      </c>
      <c r="AI25" s="11">
        <v>29.306999999999942</v>
      </c>
      <c r="AJ25" s="11">
        <v>29.440000000000019</v>
      </c>
      <c r="AK25" s="172">
        <v>29.561000000000117</v>
      </c>
      <c r="AL25" s="11">
        <v>29.669999999999995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13.248000000000008</v>
      </c>
      <c r="N26" s="11">
        <v>14.827999999999991</v>
      </c>
      <c r="O26" s="11">
        <v>14.186000000000011</v>
      </c>
      <c r="P26" s="11">
        <v>15.124000000000045</v>
      </c>
      <c r="Q26" s="11">
        <v>16.331</v>
      </c>
      <c r="R26" s="11">
        <v>14.366999999999988</v>
      </c>
      <c r="S26" s="11">
        <v>13.988999999999983</v>
      </c>
      <c r="T26" s="11">
        <v>13.003999999999998</v>
      </c>
      <c r="U26" s="11">
        <v>14.522999999999973</v>
      </c>
      <c r="V26" s="11">
        <v>16.154000000000011</v>
      </c>
      <c r="W26" s="11">
        <v>16.655999999999963</v>
      </c>
      <c r="X26" s="11">
        <v>16.83399999999995</v>
      </c>
      <c r="Y26" s="11">
        <v>16.676999999999992</v>
      </c>
      <c r="Z26" s="11">
        <v>16.474000000000025</v>
      </c>
      <c r="AA26" s="11">
        <v>16.25800000000002</v>
      </c>
      <c r="AB26" s="11">
        <v>16.093000000000014</v>
      </c>
      <c r="AC26" s="11">
        <v>15.945000000000025</v>
      </c>
      <c r="AD26" s="11">
        <v>15.796000000000019</v>
      </c>
      <c r="AE26" s="11">
        <v>15.646999999999961</v>
      </c>
      <c r="AF26" s="11">
        <v>15.499000000000034</v>
      </c>
      <c r="AG26" s="11">
        <v>15.351999999999988</v>
      </c>
      <c r="AH26" s="11">
        <v>15.199000000000012</v>
      </c>
      <c r="AI26" s="11">
        <v>15.047000000000015</v>
      </c>
      <c r="AJ26" s="11">
        <v>14.897000000000038</v>
      </c>
      <c r="AK26" s="172">
        <v>14.746999999999993</v>
      </c>
      <c r="AL26" s="11">
        <v>14.597999999999997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12.682000000000034</v>
      </c>
      <c r="N27" s="11">
        <v>8.9949999999999726</v>
      </c>
      <c r="O27" s="11">
        <v>9.3860000000000028</v>
      </c>
      <c r="P27" s="11">
        <v>11.404999999999996</v>
      </c>
      <c r="Q27" s="11">
        <v>8.3909999999999965</v>
      </c>
      <c r="R27" s="11">
        <v>10.263000000000023</v>
      </c>
      <c r="S27" s="11">
        <v>10.048999999999987</v>
      </c>
      <c r="T27" s="11">
        <v>10.113999999999985</v>
      </c>
      <c r="U27" s="11">
        <v>11.252999999999997</v>
      </c>
      <c r="V27" s="11">
        <v>11.026</v>
      </c>
      <c r="W27" s="11">
        <v>11.395000000000021</v>
      </c>
      <c r="X27" s="11">
        <v>11.381000000000007</v>
      </c>
      <c r="Y27" s="11">
        <v>11.323999999999982</v>
      </c>
      <c r="Z27" s="11">
        <v>11.347000000000042</v>
      </c>
      <c r="AA27" s="11">
        <v>11.455999999999976</v>
      </c>
      <c r="AB27" s="11">
        <v>11.56800000000001</v>
      </c>
      <c r="AC27" s="11">
        <v>11.707999999999975</v>
      </c>
      <c r="AD27" s="11">
        <v>11.861999999999998</v>
      </c>
      <c r="AE27" s="11">
        <v>12.022999999999968</v>
      </c>
      <c r="AF27" s="11">
        <v>12.188000000000009</v>
      </c>
      <c r="AG27" s="11">
        <v>12.353999999999987</v>
      </c>
      <c r="AH27" s="11">
        <v>12.52300000000001</v>
      </c>
      <c r="AI27" s="11">
        <v>12.690999999999999</v>
      </c>
      <c r="AJ27" s="11">
        <v>12.858999999999993</v>
      </c>
      <c r="AK27" s="172">
        <v>13.024999999999988</v>
      </c>
      <c r="AL27" s="11">
        <v>13.190000000000014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60.965000000000039</v>
      </c>
      <c r="N28" s="11">
        <v>55.570000000000057</v>
      </c>
      <c r="O28" s="11">
        <v>66.234999999999829</v>
      </c>
      <c r="P28" s="11">
        <v>70.818000000000055</v>
      </c>
      <c r="Q28" s="11">
        <v>78.3960000000001</v>
      </c>
      <c r="R28" s="11">
        <v>84.637999999999934</v>
      </c>
      <c r="S28" s="11">
        <v>77.28399999999985</v>
      </c>
      <c r="T28" s="11">
        <v>93.383999999999943</v>
      </c>
      <c r="U28" s="11">
        <v>90.758000000000052</v>
      </c>
      <c r="V28" s="11">
        <v>98.03399999999975</v>
      </c>
      <c r="W28" s="11">
        <v>91.499999999999929</v>
      </c>
      <c r="X28" s="11">
        <v>93.276999999999902</v>
      </c>
      <c r="Y28" s="11">
        <v>94.089999999999932</v>
      </c>
      <c r="Z28" s="11">
        <v>95.135000000000161</v>
      </c>
      <c r="AA28" s="11">
        <v>96.187000000000069</v>
      </c>
      <c r="AB28" s="11">
        <v>97.000999999999578</v>
      </c>
      <c r="AC28" s="11">
        <v>97.764999999999631</v>
      </c>
      <c r="AD28" s="11">
        <v>98.540999999999883</v>
      </c>
      <c r="AE28" s="11">
        <v>99.324999999999861</v>
      </c>
      <c r="AF28" s="11">
        <v>100.12000000000015</v>
      </c>
      <c r="AG28" s="11">
        <v>100.90399999999995</v>
      </c>
      <c r="AH28" s="11">
        <v>101.65099999999975</v>
      </c>
      <c r="AI28" s="11">
        <v>102.39899999999977</v>
      </c>
      <c r="AJ28" s="11">
        <v>103.14400000000001</v>
      </c>
      <c r="AK28" s="172">
        <v>103.8880000000001</v>
      </c>
      <c r="AL28" s="11">
        <v>104.63099999999983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64.180000000000121</v>
      </c>
      <c r="N29" s="11">
        <v>57.678000000000004</v>
      </c>
      <c r="O29" s="11">
        <v>68.335999999999842</v>
      </c>
      <c r="P29" s="11">
        <v>76.602999999999923</v>
      </c>
      <c r="Q29" s="11">
        <v>78.785000000000039</v>
      </c>
      <c r="R29" s="11">
        <v>84.994999999999962</v>
      </c>
      <c r="S29" s="11">
        <v>80.683999999999898</v>
      </c>
      <c r="T29" s="11">
        <v>88.296000000000049</v>
      </c>
      <c r="U29" s="11">
        <v>93.792999999999992</v>
      </c>
      <c r="V29" s="11">
        <v>99.973999999999975</v>
      </c>
      <c r="W29" s="11">
        <v>94.336000000000027</v>
      </c>
      <c r="X29" s="11">
        <v>95.711000000000013</v>
      </c>
      <c r="Y29" s="11">
        <v>97.411000000000001</v>
      </c>
      <c r="Z29" s="11">
        <v>98.36999999999982</v>
      </c>
      <c r="AA29" s="11">
        <v>99.174000000000092</v>
      </c>
      <c r="AB29" s="11">
        <v>99.820000000000036</v>
      </c>
      <c r="AC29" s="11">
        <v>100.539</v>
      </c>
      <c r="AD29" s="11">
        <v>101.24899999999984</v>
      </c>
      <c r="AE29" s="11">
        <v>101.95400000000011</v>
      </c>
      <c r="AF29" s="11">
        <v>102.65899999999999</v>
      </c>
      <c r="AG29" s="11">
        <v>103.38299999999973</v>
      </c>
      <c r="AH29" s="11">
        <v>104.084</v>
      </c>
      <c r="AI29" s="11">
        <v>104.78699999999986</v>
      </c>
      <c r="AJ29" s="11">
        <v>105.48999999999988</v>
      </c>
      <c r="AK29" s="172">
        <v>106.19499999999984</v>
      </c>
      <c r="AL29" s="11">
        <v>106.90199999999999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15.709999999999974</v>
      </c>
      <c r="N30" s="11">
        <v>15.717999999999998</v>
      </c>
      <c r="O30" s="11">
        <v>16.422999999999998</v>
      </c>
      <c r="P30" s="11">
        <v>14.910000000000009</v>
      </c>
      <c r="Q30" s="11">
        <v>16.477000000000011</v>
      </c>
      <c r="R30" s="11">
        <v>15.069000000000024</v>
      </c>
      <c r="S30" s="11">
        <v>18.881999999999994</v>
      </c>
      <c r="T30" s="11">
        <v>20.042000000000026</v>
      </c>
      <c r="U30" s="11">
        <v>18.704999999999984</v>
      </c>
      <c r="V30" s="11">
        <v>18.631999999999966</v>
      </c>
      <c r="W30" s="11">
        <v>21.710000000000004</v>
      </c>
      <c r="X30" s="11">
        <v>21.486000000000015</v>
      </c>
      <c r="Y30" s="11">
        <v>20.688999999999965</v>
      </c>
      <c r="Z30" s="11">
        <v>20.486999999999995</v>
      </c>
      <c r="AA30" s="11">
        <v>20.734000000000023</v>
      </c>
      <c r="AB30" s="11">
        <v>20.830999999999996</v>
      </c>
      <c r="AC30" s="11">
        <v>20.961000000000045</v>
      </c>
      <c r="AD30" s="11">
        <v>21.065000000000023</v>
      </c>
      <c r="AE30" s="11">
        <v>21.155000000000033</v>
      </c>
      <c r="AF30" s="11">
        <v>21.230999999999973</v>
      </c>
      <c r="AG30" s="11">
        <v>21.313999999999986</v>
      </c>
      <c r="AH30" s="11">
        <v>21.404000000000021</v>
      </c>
      <c r="AI30" s="11">
        <v>21.497000000000003</v>
      </c>
      <c r="AJ30" s="11">
        <v>21.588000000000001</v>
      </c>
      <c r="AK30" s="172">
        <v>21.678000000000008</v>
      </c>
      <c r="AL30" s="11">
        <v>21.766000000000027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19.243000000000031</v>
      </c>
      <c r="N31" s="11">
        <v>19.04199999999998</v>
      </c>
      <c r="O31" s="11">
        <v>18.440999999999985</v>
      </c>
      <c r="P31" s="11">
        <v>17.943000000000026</v>
      </c>
      <c r="Q31" s="11">
        <v>20.780999999999981</v>
      </c>
      <c r="R31" s="11">
        <v>22.950000000000017</v>
      </c>
      <c r="S31" s="11">
        <v>22.135999999999978</v>
      </c>
      <c r="T31" s="11">
        <v>20.354999999999983</v>
      </c>
      <c r="U31" s="11">
        <v>20.741999999999969</v>
      </c>
      <c r="V31" s="11">
        <v>21.832000000000043</v>
      </c>
      <c r="W31" s="11">
        <v>24.367999999999981</v>
      </c>
      <c r="X31" s="11">
        <v>24.32</v>
      </c>
      <c r="Y31" s="11">
        <v>24.241000000000017</v>
      </c>
      <c r="Z31" s="11">
        <v>24.294000000000015</v>
      </c>
      <c r="AA31" s="11">
        <v>24.363000000000014</v>
      </c>
      <c r="AB31" s="11">
        <v>24.349000000000032</v>
      </c>
      <c r="AC31" s="11">
        <v>24.320999999999991</v>
      </c>
      <c r="AD31" s="11">
        <v>24.298999999999992</v>
      </c>
      <c r="AE31" s="11">
        <v>24.284999999999986</v>
      </c>
      <c r="AF31" s="11">
        <v>24.282000000000028</v>
      </c>
      <c r="AG31" s="11">
        <v>24.297000000000015</v>
      </c>
      <c r="AH31" s="11">
        <v>24.322999999999983</v>
      </c>
      <c r="AI31" s="11">
        <v>24.356000000000012</v>
      </c>
      <c r="AJ31" s="11">
        <v>24.394999999999989</v>
      </c>
      <c r="AK31" s="172">
        <v>24.440999999999949</v>
      </c>
      <c r="AL31" s="11">
        <v>24.495000000000008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116.38700000000003</v>
      </c>
      <c r="N33" s="11">
        <f t="shared" ref="N33:AK33" si="20">SUM(N34:N36)</f>
        <v>117.19600000000003</v>
      </c>
      <c r="O33" s="11">
        <f t="shared" si="20"/>
        <v>118.37599999999998</v>
      </c>
      <c r="P33" s="11">
        <f t="shared" si="20"/>
        <v>128.52899999999988</v>
      </c>
      <c r="Q33" s="11">
        <f t="shared" si="20"/>
        <v>132.19</v>
      </c>
      <c r="R33" s="11">
        <f t="shared" si="20"/>
        <v>130.05500000000012</v>
      </c>
      <c r="S33" s="11">
        <f t="shared" si="20"/>
        <v>132.81500000000017</v>
      </c>
      <c r="T33" s="11">
        <f t="shared" si="20"/>
        <v>133.77199999999988</v>
      </c>
      <c r="U33" s="11">
        <f t="shared" si="20"/>
        <v>136.5300000000002</v>
      </c>
      <c r="V33" s="11">
        <f t="shared" si="20"/>
        <v>140.43099999999993</v>
      </c>
      <c r="W33" s="11">
        <f t="shared" si="20"/>
        <v>138.58100000000007</v>
      </c>
      <c r="X33" s="11">
        <f t="shared" si="20"/>
        <v>139.8370000000001</v>
      </c>
      <c r="Y33" s="11">
        <f t="shared" si="20"/>
        <v>140.71500000000017</v>
      </c>
      <c r="Z33" s="11">
        <f t="shared" si="20"/>
        <v>141.70000000000022</v>
      </c>
      <c r="AA33" s="11">
        <f t="shared" si="20"/>
        <v>142.90499999999986</v>
      </c>
      <c r="AB33" s="11">
        <f t="shared" si="20"/>
        <v>143.90300000000016</v>
      </c>
      <c r="AC33" s="11">
        <f t="shared" si="20"/>
        <v>144.68899999999985</v>
      </c>
      <c r="AD33" s="11">
        <f t="shared" si="20"/>
        <v>145.43000000000012</v>
      </c>
      <c r="AE33" s="11">
        <f t="shared" si="20"/>
        <v>146.15900000000005</v>
      </c>
      <c r="AF33" s="11">
        <f t="shared" si="20"/>
        <v>146.88499999999993</v>
      </c>
      <c r="AG33" s="11">
        <f t="shared" si="20"/>
        <v>147.63100000000006</v>
      </c>
      <c r="AH33" s="11">
        <f t="shared" si="20"/>
        <v>148.36900000000011</v>
      </c>
      <c r="AI33" s="11">
        <f t="shared" si="20"/>
        <v>149.10300000000004</v>
      </c>
      <c r="AJ33" s="11">
        <f t="shared" si="20"/>
        <v>149.83700000000022</v>
      </c>
      <c r="AK33" s="11">
        <f t="shared" si="20"/>
        <v>150.57900000000006</v>
      </c>
      <c r="AL33" s="11">
        <f>SUM(AL34:AL36)</f>
        <v>151.3300000000001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18.370000000000012</v>
      </c>
      <c r="N34" s="11">
        <v>16.978000000000041</v>
      </c>
      <c r="O34" s="11">
        <v>17.32100000000003</v>
      </c>
      <c r="P34" s="11">
        <v>17.896000000000026</v>
      </c>
      <c r="Q34" s="11">
        <v>17.131999999999959</v>
      </c>
      <c r="R34" s="11">
        <v>17.321000000000009</v>
      </c>
      <c r="S34" s="11">
        <v>17.036000000000001</v>
      </c>
      <c r="T34" s="11">
        <v>16.16900000000004</v>
      </c>
      <c r="U34" s="11">
        <v>15.317999999999962</v>
      </c>
      <c r="V34" s="11">
        <v>14.363000000000049</v>
      </c>
      <c r="W34" s="11">
        <v>14.715000000000011</v>
      </c>
      <c r="X34" s="11">
        <v>15.345000000000004</v>
      </c>
      <c r="Y34" s="11">
        <v>15.599000000000007</v>
      </c>
      <c r="Z34" s="11">
        <v>15.788000000000023</v>
      </c>
      <c r="AA34" s="11">
        <v>16.031000000000006</v>
      </c>
      <c r="AB34" s="11">
        <v>16.134999999999984</v>
      </c>
      <c r="AC34" s="11">
        <v>16.21999999999996</v>
      </c>
      <c r="AD34" s="11">
        <v>16.307000000000013</v>
      </c>
      <c r="AE34" s="11">
        <v>16.392999999999994</v>
      </c>
      <c r="AF34" s="11">
        <v>16.479000000000003</v>
      </c>
      <c r="AG34" s="11">
        <v>16.564999999999969</v>
      </c>
      <c r="AH34" s="11">
        <v>16.645</v>
      </c>
      <c r="AI34" s="11">
        <v>16.727000000000011</v>
      </c>
      <c r="AJ34" s="11">
        <v>16.807999999999971</v>
      </c>
      <c r="AK34" s="172">
        <v>16.891000000000059</v>
      </c>
      <c r="AL34" s="11">
        <v>16.976000000000024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45.665000000000092</v>
      </c>
      <c r="N35" s="11">
        <v>45.62700000000001</v>
      </c>
      <c r="O35" s="11">
        <v>46.136000000000003</v>
      </c>
      <c r="P35" s="11">
        <v>49.77999999999998</v>
      </c>
      <c r="Q35" s="11">
        <v>54.313999999999993</v>
      </c>
      <c r="R35" s="11">
        <v>52.993000000000087</v>
      </c>
      <c r="S35" s="11">
        <v>54.647000000000055</v>
      </c>
      <c r="T35" s="11">
        <v>51.062999999999938</v>
      </c>
      <c r="U35" s="11">
        <v>55.717000000000311</v>
      </c>
      <c r="V35" s="11">
        <v>56.678999999999924</v>
      </c>
      <c r="W35" s="11">
        <v>56.942000000000036</v>
      </c>
      <c r="X35" s="11">
        <v>56.575000000000081</v>
      </c>
      <c r="Y35" s="11">
        <v>56.261000000000038</v>
      </c>
      <c r="Z35" s="11">
        <v>56.218000000000181</v>
      </c>
      <c r="AA35" s="11">
        <v>56.25199999999991</v>
      </c>
      <c r="AB35" s="11">
        <v>56.358000000000061</v>
      </c>
      <c r="AC35" s="11">
        <v>56.402999999999942</v>
      </c>
      <c r="AD35" s="11">
        <v>56.446000000000126</v>
      </c>
      <c r="AE35" s="11">
        <v>56.492999999999945</v>
      </c>
      <c r="AF35" s="11">
        <v>56.544999999999938</v>
      </c>
      <c r="AG35" s="11">
        <v>56.625000000000128</v>
      </c>
      <c r="AH35" s="11">
        <v>56.705999999999968</v>
      </c>
      <c r="AI35" s="11">
        <v>56.785000000000025</v>
      </c>
      <c r="AJ35" s="11">
        <v>56.862000000000101</v>
      </c>
      <c r="AK35" s="172">
        <v>56.939000000000028</v>
      </c>
      <c r="AL35" s="11">
        <v>57.015999999999984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52.351999999999911</v>
      </c>
      <c r="N36" s="11">
        <v>54.59099999999998</v>
      </c>
      <c r="O36" s="11">
        <v>54.918999999999933</v>
      </c>
      <c r="P36" s="11">
        <v>60.852999999999874</v>
      </c>
      <c r="Q36" s="11">
        <v>60.74400000000005</v>
      </c>
      <c r="R36" s="11">
        <v>59.741000000000014</v>
      </c>
      <c r="S36" s="11">
        <v>61.132000000000104</v>
      </c>
      <c r="T36" s="11">
        <v>66.539999999999921</v>
      </c>
      <c r="U36" s="11">
        <v>65.494999999999905</v>
      </c>
      <c r="V36" s="11">
        <v>69.388999999999953</v>
      </c>
      <c r="W36" s="11">
        <v>66.924000000000035</v>
      </c>
      <c r="X36" s="11">
        <v>67.917000000000002</v>
      </c>
      <c r="Y36" s="11">
        <v>68.855000000000132</v>
      </c>
      <c r="Z36" s="11">
        <v>69.694000000000003</v>
      </c>
      <c r="AA36" s="11">
        <v>70.621999999999943</v>
      </c>
      <c r="AB36" s="11">
        <v>71.41000000000011</v>
      </c>
      <c r="AC36" s="11">
        <v>72.065999999999931</v>
      </c>
      <c r="AD36" s="11">
        <v>72.676999999999992</v>
      </c>
      <c r="AE36" s="11">
        <v>73.27300000000011</v>
      </c>
      <c r="AF36" s="11">
        <v>73.861000000000004</v>
      </c>
      <c r="AG36" s="11">
        <v>74.44099999999996</v>
      </c>
      <c r="AH36" s="11">
        <v>75.018000000000143</v>
      </c>
      <c r="AI36" s="11">
        <v>75.591000000000008</v>
      </c>
      <c r="AJ36" s="11">
        <v>76.167000000000129</v>
      </c>
      <c r="AK36" s="172">
        <v>76.748999999999981</v>
      </c>
      <c r="AL36" s="11">
        <v>77.338000000000079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597.23900000000049</v>
      </c>
      <c r="N38" s="11">
        <f t="shared" ref="N38:AL38" si="21">SUM(N5,N11,N16,N18,N23,N33)</f>
        <v>590.43100000000015</v>
      </c>
      <c r="O38" s="11">
        <f t="shared" si="21"/>
        <v>616.62899999999979</v>
      </c>
      <c r="P38" s="11">
        <f t="shared" si="21"/>
        <v>630.86400000000037</v>
      </c>
      <c r="Q38" s="11">
        <f t="shared" si="21"/>
        <v>659.31700000000023</v>
      </c>
      <c r="R38" s="11">
        <f t="shared" si="21"/>
        <v>671.34999999999991</v>
      </c>
      <c r="S38" s="11">
        <f t="shared" si="21"/>
        <v>678.28299999999979</v>
      </c>
      <c r="T38" s="11">
        <f t="shared" si="21"/>
        <v>711.63400000000001</v>
      </c>
      <c r="U38" s="11">
        <f t="shared" si="21"/>
        <v>717.95</v>
      </c>
      <c r="V38" s="11">
        <f t="shared" si="21"/>
        <v>734.24099999999942</v>
      </c>
      <c r="W38" s="11">
        <f t="shared" si="21"/>
        <v>729.60500000000002</v>
      </c>
      <c r="X38" s="11">
        <f t="shared" si="21"/>
        <v>732.98499999999979</v>
      </c>
      <c r="Y38" s="11">
        <f t="shared" si="21"/>
        <v>737.25999999999988</v>
      </c>
      <c r="Z38" s="11">
        <f t="shared" si="21"/>
        <v>743.97200000000021</v>
      </c>
      <c r="AA38" s="11">
        <f t="shared" si="21"/>
        <v>751.10800000000029</v>
      </c>
      <c r="AB38" s="11">
        <f t="shared" si="21"/>
        <v>755.73199999999963</v>
      </c>
      <c r="AC38" s="11">
        <f t="shared" si="21"/>
        <v>759.83799999999962</v>
      </c>
      <c r="AD38" s="11">
        <f t="shared" si="21"/>
        <v>763.57499999999982</v>
      </c>
      <c r="AE38" s="11">
        <f t="shared" si="21"/>
        <v>767.3420000000001</v>
      </c>
      <c r="AF38" s="11">
        <f t="shared" si="21"/>
        <v>771.05400000000031</v>
      </c>
      <c r="AG38" s="11">
        <f t="shared" si="21"/>
        <v>774.98499999999979</v>
      </c>
      <c r="AH38" s="11">
        <f t="shared" si="21"/>
        <v>778.86099999999988</v>
      </c>
      <c r="AI38" s="11">
        <f t="shared" si="21"/>
        <v>782.75800000000004</v>
      </c>
      <c r="AJ38" s="11">
        <f t="shared" si="21"/>
        <v>786.69200000000001</v>
      </c>
      <c r="AK38" s="11">
        <f t="shared" si="21"/>
        <v>790.62900000000047</v>
      </c>
      <c r="AL38" s="11">
        <f t="shared" si="21"/>
        <v>794.5890000000004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Hertfordshire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Hertfordshire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Hertfordshire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Hertfordshire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Hertfordshire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Hertfordshire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Hertfordshire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19.372160571981848</v>
      </c>
      <c r="N231" s="40">
        <f>'Ind T1'!D25</f>
        <v>18.993976192597373</v>
      </c>
      <c r="O231" s="40">
        <f>'Ind T1'!F25</f>
        <v>19.045066065601212</v>
      </c>
    </row>
    <row r="232" spans="1:15" x14ac:dyDescent="0.2">
      <c r="L232" t="str">
        <f>L23</f>
        <v>Business and other services</v>
      </c>
      <c r="M232" s="40">
        <f>'Ind T1'!B24</f>
        <v>39.955760780516862</v>
      </c>
      <c r="N232" s="40">
        <f>'Ind T1'!D24</f>
        <v>40.612249093687652</v>
      </c>
      <c r="O232" s="40">
        <f>'Ind T1'!F24</f>
        <v>40.795555941499273</v>
      </c>
    </row>
    <row r="233" spans="1:15" x14ac:dyDescent="0.2">
      <c r="L233" t="str">
        <f>L18</f>
        <v>Trade, accomod. and transport</v>
      </c>
      <c r="M233" s="40">
        <f>'Ind T1'!B23</f>
        <v>25.362031727117024</v>
      </c>
      <c r="N233" s="40">
        <f>'Ind T1'!D23</f>
        <v>24.959532897937954</v>
      </c>
      <c r="O233" s="40">
        <f>'Ind T1'!F23</f>
        <v>24.495305120005476</v>
      </c>
    </row>
    <row r="234" spans="1:15" x14ac:dyDescent="0.2">
      <c r="L234" t="str">
        <f>L16</f>
        <v>Construction</v>
      </c>
      <c r="M234" s="40">
        <f>'Ind T1'!B22</f>
        <v>8.2176212109927587</v>
      </c>
      <c r="N234" s="40">
        <f>'Ind T1'!D22</f>
        <v>9.1368617265506487</v>
      </c>
      <c r="O234" s="40">
        <f>'Ind T1'!F22</f>
        <v>10.405631087266494</v>
      </c>
    </row>
    <row r="235" spans="1:15" x14ac:dyDescent="0.2">
      <c r="L235" t="str">
        <f>L11</f>
        <v>Manufacturing</v>
      </c>
      <c r="M235" s="40">
        <f>'Ind T1'!B21</f>
        <v>5.7612273776718519</v>
      </c>
      <c r="N235" s="40">
        <f>'Ind T1'!D21</f>
        <v>5.1612859012753436</v>
      </c>
      <c r="O235" s="40">
        <f>'Ind T1'!F21</f>
        <v>4.1556074901615796</v>
      </c>
    </row>
    <row r="236" spans="1:15" x14ac:dyDescent="0.2">
      <c r="L236" t="str">
        <f>L5</f>
        <v>Primary sector and utilities</v>
      </c>
      <c r="M236" s="40">
        <f>'Ind T1'!B20</f>
        <v>1.3311983317196705</v>
      </c>
      <c r="N236" s="40">
        <f>'Ind T1'!D20</f>
        <v>1.1360941879510131</v>
      </c>
      <c r="O236" s="40">
        <f>'Ind T1'!F20</f>
        <v>1.102834295465956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Hertfordshire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8.5259999999999536</v>
      </c>
      <c r="O261" s="11">
        <f>'Ind T1'!F50</f>
        <v>12.749000000000024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28.06599999999986</v>
      </c>
      <c r="O262" s="11">
        <f>'Ind T1'!F49</f>
        <v>27.848000000000013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11.838000000000108</v>
      </c>
      <c r="O263" s="11">
        <f>'Ind T1'!F48</f>
        <v>12.531000000000176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11.493999999999986</v>
      </c>
      <c r="O264" s="11">
        <f>'Ind T1'!F47</f>
        <v>16.019000000000133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-1.0210000000000079</v>
      </c>
      <c r="O265" s="11">
        <f>'Ind T1'!F46</f>
        <v>-4.6369999999999578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-0.64800000000001745</v>
      </c>
      <c r="O266" s="11">
        <f>'Ind T1'!F45</f>
        <v>0.4740000000000002</v>
      </c>
    </row>
    <row r="268" spans="1:16" x14ac:dyDescent="0.2">
      <c r="L268" t="str">
        <f>L38</f>
        <v>All industries</v>
      </c>
      <c r="N268" s="11">
        <f>'Ind T1'!D14-'Ind T1'!B14</f>
        <v>58.255000000000109</v>
      </c>
      <c r="O268" s="11">
        <f>SUM(O261:O266)</f>
        <v>64.984000000000393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Hertfordshire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23.932044390098024</v>
      </c>
      <c r="C9" s="249">
        <f>SUM(C26,C43,C60,C77,C94,C111,C128,C145,C162,C179,C196,C213,C230,C247,C264,C281,C298,C315,C332,C349,C366,C383)</f>
        <v>48.747823661913785</v>
      </c>
      <c r="D9" s="249">
        <f>SUM(B9:C9)</f>
        <v>72.679868052011813</v>
      </c>
      <c r="E9" s="238"/>
      <c r="F9" s="249">
        <f>SUM(F26,F43,F60,F77,F94,F111,F128,F145,F162,F179,F196,F213,F230,F247,F264,F281,F298,F315,F332,F349,F366,F383)</f>
        <v>31.07178268161006</v>
      </c>
      <c r="G9" s="249">
        <f>SUM(G26,G43,G60,G77,G94,G111,G128,G145,G162,G179,G196,G213,G230,G247,G264,G281,G298,G315,G332,G349,G366,G383)</f>
        <v>56.117163300248144</v>
      </c>
      <c r="H9" s="249">
        <f>SUM(F9:G9)</f>
        <v>87.188945981858211</v>
      </c>
      <c r="I9" s="238"/>
      <c r="J9" s="249">
        <f>SUM(J26,J43,J60,J77,J94,J111,J128,J145,J162,J179,J196,J213,J230,J247,J264,J281,J298,J315,J332,J349,J366,J383)</f>
        <v>35.728344985633086</v>
      </c>
      <c r="K9" s="249">
        <f>SUM(K26,K43,K60,K77,K94,K111,K128,K145,K162,K179,K196,K213,K230,K247,K264,K281,K298,K315,K332,K349,K366,K383)</f>
        <v>57.21182267566698</v>
      </c>
      <c r="L9" s="249">
        <f>SUM(J9:K9)</f>
        <v>92.940167661300066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55.969800487413018</v>
      </c>
      <c r="C10" s="249">
        <f t="shared" si="0"/>
        <v>78.292222860345433</v>
      </c>
      <c r="D10" s="249">
        <f t="shared" ref="D10:D17" si="1">SUM(B10:C10)</f>
        <v>134.26202334775846</v>
      </c>
      <c r="E10" s="238"/>
      <c r="F10" s="249">
        <f t="shared" ref="F10:G17" si="2">SUM(F27,F44,F61,F78,F95,F112,F129,F146,F163,F180,F197,F214,F231,F248,F265,F282,F299,F316,F333,F350,F367,F384)</f>
        <v>72.836157518394714</v>
      </c>
      <c r="G10" s="249">
        <f t="shared" si="2"/>
        <v>92.027522052533413</v>
      </c>
      <c r="H10" s="249">
        <f t="shared" ref="H10:H17" si="3">SUM(F10:G10)</f>
        <v>164.86367957092813</v>
      </c>
      <c r="I10" s="238"/>
      <c r="J10" s="249">
        <f t="shared" ref="J10:K17" si="4">SUM(J27,J44,J61,J78,J95,J112,J129,J146,J163,J180,J197,J214,J231,J248,J265,J282,J299,J316,J333,J350,J367,J384)</f>
        <v>87.556080390053765</v>
      </c>
      <c r="K10" s="249">
        <f t="shared" si="4"/>
        <v>114.28074409875548</v>
      </c>
      <c r="L10" s="249">
        <f t="shared" ref="L10:L17" si="5">SUM(J10:K10)</f>
        <v>201.83682448880924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37.542015174052104</v>
      </c>
      <c r="C11" s="249">
        <f t="shared" si="0"/>
        <v>46.712084932753648</v>
      </c>
      <c r="D11" s="249">
        <f t="shared" si="1"/>
        <v>84.254100106805751</v>
      </c>
      <c r="E11" s="238"/>
      <c r="F11" s="249">
        <f t="shared" si="2"/>
        <v>45.585654480643704</v>
      </c>
      <c r="G11" s="249">
        <f t="shared" si="2"/>
        <v>54.346246149996475</v>
      </c>
      <c r="H11" s="249">
        <f t="shared" si="3"/>
        <v>99.931900630640172</v>
      </c>
      <c r="I11" s="238"/>
      <c r="J11" s="249">
        <f t="shared" si="4"/>
        <v>58.960037836444329</v>
      </c>
      <c r="K11" s="249">
        <f t="shared" si="4"/>
        <v>54.975622135378146</v>
      </c>
      <c r="L11" s="249">
        <f t="shared" si="5"/>
        <v>113.93565997182247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58.794885529164503</v>
      </c>
      <c r="C12" s="249">
        <f t="shared" si="0"/>
        <v>15.897606783723951</v>
      </c>
      <c r="D12" s="249">
        <f t="shared" si="1"/>
        <v>74.692492312888447</v>
      </c>
      <c r="E12" s="238"/>
      <c r="F12" s="249">
        <f t="shared" si="2"/>
        <v>58.004419986619752</v>
      </c>
      <c r="G12" s="249">
        <f t="shared" si="2"/>
        <v>17.85060546291524</v>
      </c>
      <c r="H12" s="249">
        <f t="shared" si="3"/>
        <v>75.855025449534992</v>
      </c>
      <c r="I12" s="238"/>
      <c r="J12" s="249">
        <f t="shared" si="4"/>
        <v>50.658705241070216</v>
      </c>
      <c r="K12" s="249">
        <f t="shared" si="4"/>
        <v>21.303258703896127</v>
      </c>
      <c r="L12" s="249">
        <f t="shared" si="5"/>
        <v>71.961963944966342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7.2576643387707156</v>
      </c>
      <c r="C13" s="249">
        <f t="shared" si="0"/>
        <v>60.469933828877515</v>
      </c>
      <c r="D13" s="249">
        <f t="shared" si="1"/>
        <v>67.727598167648225</v>
      </c>
      <c r="E13" s="238"/>
      <c r="F13" s="249">
        <f t="shared" si="2"/>
        <v>8.151260954125048</v>
      </c>
      <c r="G13" s="249">
        <f t="shared" si="2"/>
        <v>52.401678787640371</v>
      </c>
      <c r="H13" s="249">
        <f t="shared" si="3"/>
        <v>60.552939741765421</v>
      </c>
      <c r="I13" s="238"/>
      <c r="J13" s="249">
        <f t="shared" si="4"/>
        <v>10.305246933454194</v>
      </c>
      <c r="K13" s="249">
        <f t="shared" si="4"/>
        <v>52.682547241163761</v>
      </c>
      <c r="L13" s="249">
        <f t="shared" si="5"/>
        <v>62.987794174617953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45.176858434045812</v>
      </c>
      <c r="C14" s="249">
        <f t="shared" si="0"/>
        <v>10.893411976842371</v>
      </c>
      <c r="D14" s="249">
        <f t="shared" si="1"/>
        <v>56.070270410888185</v>
      </c>
      <c r="E14" s="238"/>
      <c r="F14" s="249">
        <f t="shared" si="2"/>
        <v>51.104383403229932</v>
      </c>
      <c r="G14" s="249">
        <f t="shared" si="2"/>
        <v>11.495996681244854</v>
      </c>
      <c r="H14" s="249">
        <f t="shared" si="3"/>
        <v>62.600380084474786</v>
      </c>
      <c r="I14" s="238"/>
      <c r="J14" s="249">
        <f t="shared" si="4"/>
        <v>54.610999982717686</v>
      </c>
      <c r="K14" s="249">
        <f t="shared" si="4"/>
        <v>14.58045794934845</v>
      </c>
      <c r="L14" s="249">
        <f t="shared" si="5"/>
        <v>69.191457932066129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36.353471419457172</v>
      </c>
      <c r="C15" s="249">
        <f t="shared" si="0"/>
        <v>23.608167400302456</v>
      </c>
      <c r="D15" s="249">
        <f t="shared" si="1"/>
        <v>59.961638819759628</v>
      </c>
      <c r="E15" s="238"/>
      <c r="F15" s="249">
        <f t="shared" si="2"/>
        <v>34.519973056579616</v>
      </c>
      <c r="G15" s="249">
        <f t="shared" si="2"/>
        <v>23.540703928763236</v>
      </c>
      <c r="H15" s="249">
        <f t="shared" si="3"/>
        <v>58.060676985342852</v>
      </c>
      <c r="I15" s="238"/>
      <c r="J15" s="249">
        <f t="shared" si="4"/>
        <v>33.463149813894312</v>
      </c>
      <c r="K15" s="249">
        <f t="shared" si="4"/>
        <v>25.436185549342046</v>
      </c>
      <c r="L15" s="249">
        <f t="shared" si="5"/>
        <v>58.899335363236361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5.2480424872934952</v>
      </c>
      <c r="C16" s="249">
        <f t="shared" si="0"/>
        <v>31.829036424510576</v>
      </c>
      <c r="D16" s="249">
        <f t="shared" si="1"/>
        <v>37.077078911804072</v>
      </c>
      <c r="E16" s="238"/>
      <c r="F16" s="249">
        <f t="shared" si="2"/>
        <v>5.0960205092858155</v>
      </c>
      <c r="G16" s="249">
        <f t="shared" si="2"/>
        <v>32.330308447789392</v>
      </c>
      <c r="H16" s="249">
        <f t="shared" si="3"/>
        <v>37.426328957075206</v>
      </c>
      <c r="I16" s="238"/>
      <c r="J16" s="249">
        <f t="shared" si="4"/>
        <v>6.9293956940155761</v>
      </c>
      <c r="K16" s="249">
        <f t="shared" si="4"/>
        <v>33.535320460349368</v>
      </c>
      <c r="L16" s="249">
        <f t="shared" si="5"/>
        <v>40.464716154364943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40.201488802989935</v>
      </c>
      <c r="C17" s="249">
        <f t="shared" si="0"/>
        <v>44.423441067445495</v>
      </c>
      <c r="D17" s="249">
        <f t="shared" si="1"/>
        <v>84.624929870435437</v>
      </c>
      <c r="E17" s="238"/>
      <c r="F17" s="249">
        <f t="shared" si="2"/>
        <v>39.477622464496832</v>
      </c>
      <c r="G17" s="249">
        <f t="shared" si="2"/>
        <v>43.647500133883533</v>
      </c>
      <c r="H17" s="249">
        <f t="shared" si="3"/>
        <v>83.125122598380358</v>
      </c>
      <c r="I17" s="238"/>
      <c r="J17" s="249">
        <f t="shared" si="4"/>
        <v>36.812189289431871</v>
      </c>
      <c r="K17" s="249">
        <f t="shared" si="4"/>
        <v>45.558891019384816</v>
      </c>
      <c r="L17" s="249">
        <f t="shared" si="5"/>
        <v>82.371080308816687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310.4762710632848</v>
      </c>
      <c r="C19" s="247">
        <f t="shared" ref="C19:L19" si="6">SUM(C9:C17)</f>
        <v>360.87372893671517</v>
      </c>
      <c r="D19" s="247">
        <f t="shared" si="6"/>
        <v>671.34999999999991</v>
      </c>
      <c r="E19" s="247"/>
      <c r="F19" s="247">
        <f t="shared" si="6"/>
        <v>345.84727505498546</v>
      </c>
      <c r="G19" s="247">
        <f t="shared" si="6"/>
        <v>383.75772494501462</v>
      </c>
      <c r="H19" s="247">
        <f t="shared" si="6"/>
        <v>729.60500000000013</v>
      </c>
      <c r="I19" s="247"/>
      <c r="J19" s="247">
        <f t="shared" si="6"/>
        <v>375.024150166715</v>
      </c>
      <c r="K19" s="247">
        <f t="shared" si="6"/>
        <v>419.56484983328522</v>
      </c>
      <c r="L19" s="247">
        <f t="shared" si="6"/>
        <v>794.58900000000017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3.4608500041915131E-2</v>
      </c>
      <c r="C26" s="302">
        <v>0.1698493966960517</v>
      </c>
      <c r="D26" s="302">
        <f>SUM(B26:C26)</f>
        <v>0.20445789673796683</v>
      </c>
      <c r="E26" s="303"/>
      <c r="F26" s="302">
        <v>6.5450280290630145E-2</v>
      </c>
      <c r="G26" s="302">
        <v>0.1656517432990316</v>
      </c>
      <c r="H26" s="302">
        <f>SUM(F26:G26)</f>
        <v>0.23110202358966175</v>
      </c>
      <c r="I26" s="303"/>
      <c r="J26" s="302">
        <v>5.1687711252990327E-2</v>
      </c>
      <c r="K26" s="302">
        <v>0.20765380567519851</v>
      </c>
      <c r="L26" s="302">
        <f>SUM(J26:K26)</f>
        <v>0.25934151692818885</v>
      </c>
      <c r="M26" s="236"/>
      <c r="N26" s="236"/>
    </row>
    <row r="27" spans="1:14" x14ac:dyDescent="0.2">
      <c r="A27" s="237" t="str">
        <f>name!E$5</f>
        <v>Professional occupations</v>
      </c>
      <c r="B27" s="302">
        <v>5.3109821280838569E-2</v>
      </c>
      <c r="C27" s="302">
        <v>8.8895028434931189E-2</v>
      </c>
      <c r="D27" s="302">
        <f t="shared" ref="D27:D34" si="7">SUM(B27:C27)</f>
        <v>0.14200484971576977</v>
      </c>
      <c r="E27" s="303"/>
      <c r="F27" s="302">
        <v>0.11955814764950096</v>
      </c>
      <c r="G27" s="302">
        <v>0.10723498431092365</v>
      </c>
      <c r="H27" s="302">
        <f t="shared" ref="H27:H34" si="8">SUM(F27:G27)</f>
        <v>0.22679313196042461</v>
      </c>
      <c r="I27" s="303"/>
      <c r="J27" s="302">
        <v>0.13733771689447183</v>
      </c>
      <c r="K27" s="302">
        <v>0.16542500476459668</v>
      </c>
      <c r="L27" s="302">
        <f t="shared" ref="L27:L34" si="9">SUM(J27:K27)</f>
        <v>0.30276272165906848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3.8666792015666966E-2</v>
      </c>
      <c r="C28" s="302">
        <v>6.4302453296867443E-2</v>
      </c>
      <c r="D28" s="302">
        <f t="shared" si="7"/>
        <v>0.1029692453125344</v>
      </c>
      <c r="E28" s="303"/>
      <c r="F28" s="302">
        <v>7.5633247987403451E-2</v>
      </c>
      <c r="G28" s="302">
        <v>7.0381692409278176E-2</v>
      </c>
      <c r="H28" s="302">
        <f t="shared" si="8"/>
        <v>0.14601494039668161</v>
      </c>
      <c r="I28" s="303"/>
      <c r="J28" s="302">
        <v>8.4112155785698667E-2</v>
      </c>
      <c r="K28" s="302">
        <v>7.8378400343097746E-2</v>
      </c>
      <c r="L28" s="302">
        <f t="shared" si="9"/>
        <v>0.16249055612879643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0.15730417667749066</v>
      </c>
      <c r="C29" s="302">
        <v>4.6422624631989838E-2</v>
      </c>
      <c r="D29" s="302">
        <f t="shared" si="7"/>
        <v>0.20372680130948051</v>
      </c>
      <c r="E29" s="303"/>
      <c r="F29" s="302">
        <v>0.20774661353290036</v>
      </c>
      <c r="G29" s="302">
        <v>3.2618554448346562E-2</v>
      </c>
      <c r="H29" s="302">
        <f t="shared" si="8"/>
        <v>0.24036516798124691</v>
      </c>
      <c r="I29" s="303"/>
      <c r="J29" s="302">
        <v>0.11112931838105758</v>
      </c>
      <c r="K29" s="302">
        <v>2.9366610502548861E-2</v>
      </c>
      <c r="L29" s="302">
        <f t="shared" si="9"/>
        <v>0.14049592888360643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0.22657072335083608</v>
      </c>
      <c r="C30" s="302">
        <v>1.6239616406208464</v>
      </c>
      <c r="D30" s="302">
        <f t="shared" si="7"/>
        <v>1.8505323639716824</v>
      </c>
      <c r="E30" s="303"/>
      <c r="F30" s="302">
        <v>0.26906554124731535</v>
      </c>
      <c r="G30" s="302">
        <v>0.79186519804371769</v>
      </c>
      <c r="H30" s="302">
        <f t="shared" si="8"/>
        <v>1.060930739291033</v>
      </c>
      <c r="I30" s="303"/>
      <c r="J30" s="302">
        <v>0.26012338611854202</v>
      </c>
      <c r="K30" s="302">
        <v>0.80947350584900024</v>
      </c>
      <c r="L30" s="302">
        <f t="shared" si="9"/>
        <v>1.0695968919675423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6.902881952271378E-2</v>
      </c>
      <c r="C31" s="302">
        <v>7.8573323563623121E-2</v>
      </c>
      <c r="D31" s="302">
        <f t="shared" si="7"/>
        <v>0.1476021430863369</v>
      </c>
      <c r="E31" s="303"/>
      <c r="F31" s="302">
        <v>8.9506854700756963E-2</v>
      </c>
      <c r="G31" s="302">
        <v>6.8238181744031956E-2</v>
      </c>
      <c r="H31" s="302">
        <f t="shared" si="8"/>
        <v>0.15774503644478893</v>
      </c>
      <c r="I31" s="303"/>
      <c r="J31" s="302">
        <v>6.2548933514488037E-2</v>
      </c>
      <c r="K31" s="302">
        <v>7.9623764689236196E-2</v>
      </c>
      <c r="L31" s="302">
        <f t="shared" si="9"/>
        <v>0.14217269820372425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3.8055959211396165E-2</v>
      </c>
      <c r="C32" s="302">
        <v>4.3515042102462272E-2</v>
      </c>
      <c r="D32" s="302">
        <f t="shared" si="7"/>
        <v>8.1571001313858443E-2</v>
      </c>
      <c r="E32" s="303"/>
      <c r="F32" s="302">
        <v>4.8460743075603954E-2</v>
      </c>
      <c r="G32" s="302">
        <v>2.7665477975919801E-2</v>
      </c>
      <c r="H32" s="302">
        <f t="shared" si="8"/>
        <v>7.6126221051523751E-2</v>
      </c>
      <c r="I32" s="303"/>
      <c r="J32" s="302">
        <v>2.78394364420625E-2</v>
      </c>
      <c r="K32" s="302">
        <v>3.342865132949293E-2</v>
      </c>
      <c r="L32" s="302">
        <f t="shared" si="9"/>
        <v>6.126808777155543E-2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2.3581187583873717E-2</v>
      </c>
      <c r="C33" s="302">
        <v>0.21322182005746843</v>
      </c>
      <c r="D33" s="302">
        <f t="shared" si="7"/>
        <v>0.23680300764134216</v>
      </c>
      <c r="E33" s="303"/>
      <c r="F33" s="302">
        <v>3.3884588881013485E-2</v>
      </c>
      <c r="G33" s="302">
        <v>0.15197404006442003</v>
      </c>
      <c r="H33" s="302">
        <f t="shared" si="8"/>
        <v>0.18585862894543351</v>
      </c>
      <c r="I33" s="303"/>
      <c r="J33" s="302">
        <v>2.2696062456780238E-2</v>
      </c>
      <c r="K33" s="302">
        <v>0.13267025206550848</v>
      </c>
      <c r="L33" s="302">
        <f t="shared" si="9"/>
        <v>0.15536631452228872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0.14717953109118009</v>
      </c>
      <c r="C34" s="302">
        <v>0.57415315981986026</v>
      </c>
      <c r="D34" s="302">
        <f t="shared" si="7"/>
        <v>0.72133269091104035</v>
      </c>
      <c r="E34" s="303"/>
      <c r="F34" s="302">
        <v>0.1677094289156123</v>
      </c>
      <c r="G34" s="302">
        <v>0.36535468142359073</v>
      </c>
      <c r="H34" s="302">
        <f t="shared" si="8"/>
        <v>0.53306411033920309</v>
      </c>
      <c r="I34" s="303"/>
      <c r="J34" s="302">
        <v>0.25011335191752632</v>
      </c>
      <c r="K34" s="302">
        <v>0.38639193201770167</v>
      </c>
      <c r="L34" s="302">
        <f t="shared" si="9"/>
        <v>0.63650528393522798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0.78810551077591118</v>
      </c>
      <c r="C36" s="311">
        <f t="shared" ref="C36:K36" si="10">SUM(C26:C34)</f>
        <v>2.9028944892241006</v>
      </c>
      <c r="D36" s="311">
        <f t="shared" si="10"/>
        <v>3.6910000000000123</v>
      </c>
      <c r="E36" s="311"/>
      <c r="F36" s="311">
        <f t="shared" si="10"/>
        <v>1.0770154462807371</v>
      </c>
      <c r="G36" s="311">
        <f t="shared" si="10"/>
        <v>1.7809845537192603</v>
      </c>
      <c r="H36" s="311">
        <f t="shared" si="10"/>
        <v>2.857999999999997</v>
      </c>
      <c r="I36" s="311"/>
      <c r="J36" s="311">
        <f t="shared" si="10"/>
        <v>1.0075880727636175</v>
      </c>
      <c r="K36" s="311">
        <f t="shared" si="10"/>
        <v>1.9224119272363813</v>
      </c>
      <c r="L36" s="311">
        <f>SUM(L26:L34)</f>
        <v>2.9299999999999984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1.6328485684353113E-3</v>
      </c>
      <c r="C43" s="302">
        <v>2.2662319768396381E-2</v>
      </c>
      <c r="D43" s="302">
        <f>SUM(B43:C43)</f>
        <v>2.4295168336831693E-2</v>
      </c>
      <c r="E43" s="303"/>
      <c r="F43" s="302">
        <v>1.1733961278656308E-3</v>
      </c>
      <c r="G43" s="302">
        <v>1.8278250233119658E-2</v>
      </c>
      <c r="H43" s="302">
        <f>SUM(F43:G43)</f>
        <v>1.945164636098529E-2</v>
      </c>
      <c r="I43" s="303"/>
      <c r="J43" s="302">
        <v>7.330830137402683E-4</v>
      </c>
      <c r="K43" s="302">
        <v>1.2219853458621888E-2</v>
      </c>
      <c r="L43" s="302">
        <f>SUM(J43:K43)</f>
        <v>1.2952936472362156E-2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3.7945198262382862E-3</v>
      </c>
      <c r="C44" s="302">
        <v>3.8411851383459476E-2</v>
      </c>
      <c r="D44" s="302">
        <f t="shared" ref="D44:D51" si="11">SUM(B44:C44)</f>
        <v>4.2206371209697766E-2</v>
      </c>
      <c r="E44" s="303"/>
      <c r="F44" s="302">
        <v>2.8222528530140226E-3</v>
      </c>
      <c r="G44" s="302">
        <v>3.1446126015185143E-2</v>
      </c>
      <c r="H44" s="302">
        <f t="shared" ref="H44:H51" si="12">SUM(F44:G44)</f>
        <v>3.4268378868199167E-2</v>
      </c>
      <c r="I44" s="303"/>
      <c r="J44" s="302">
        <v>1.9621276943308794E-3</v>
      </c>
      <c r="K44" s="302">
        <v>2.920638260681899E-2</v>
      </c>
      <c r="L44" s="302">
        <f t="shared" ref="L44:L51" si="13">SUM(J44:K44)</f>
        <v>3.1168510301149869E-2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2.5698920648546944E-3</v>
      </c>
      <c r="C45" s="302">
        <v>1.7034181526821453E-2</v>
      </c>
      <c r="D45" s="302">
        <f t="shared" si="11"/>
        <v>1.9604073591676149E-2</v>
      </c>
      <c r="E45" s="303"/>
      <c r="F45" s="302">
        <v>1.7380293883659042E-3</v>
      </c>
      <c r="G45" s="302">
        <v>1.3306344035540157E-2</v>
      </c>
      <c r="H45" s="302">
        <f t="shared" si="12"/>
        <v>1.5044373423906061E-2</v>
      </c>
      <c r="I45" s="303"/>
      <c r="J45" s="302">
        <v>1.3295020897589214E-3</v>
      </c>
      <c r="K45" s="302">
        <v>8.4852849509754122E-3</v>
      </c>
      <c r="L45" s="302">
        <f t="shared" si="13"/>
        <v>9.8147870407343345E-3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5.4305268418340311E-3</v>
      </c>
      <c r="C46" s="302">
        <v>5.3574450135373082E-3</v>
      </c>
      <c r="D46" s="302">
        <f t="shared" si="11"/>
        <v>1.078797185537134E-2</v>
      </c>
      <c r="E46" s="303"/>
      <c r="F46" s="302">
        <v>3.0222325876678941E-3</v>
      </c>
      <c r="G46" s="302">
        <v>3.7499141436776943E-3</v>
      </c>
      <c r="H46" s="302">
        <f t="shared" si="12"/>
        <v>6.772146731345588E-3</v>
      </c>
      <c r="I46" s="303"/>
      <c r="J46" s="302">
        <v>1.97493377915514E-3</v>
      </c>
      <c r="K46" s="302">
        <v>2.4595789390483461E-3</v>
      </c>
      <c r="L46" s="302">
        <f t="shared" si="13"/>
        <v>4.4345127182034861E-3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6.4182655015949702E-4</v>
      </c>
      <c r="C47" s="302">
        <v>3.3298124814747213E-2</v>
      </c>
      <c r="D47" s="302">
        <f t="shared" si="11"/>
        <v>3.3939951364906712E-2</v>
      </c>
      <c r="E47" s="303"/>
      <c r="F47" s="302">
        <v>3.3229561752902008E-4</v>
      </c>
      <c r="G47" s="302">
        <v>1.907680513277971E-2</v>
      </c>
      <c r="H47" s="302">
        <f>SUM(F47:G47)</f>
        <v>1.940910075030873E-2</v>
      </c>
      <c r="I47" s="303"/>
      <c r="J47" s="302">
        <v>2.281780350520372E-4</v>
      </c>
      <c r="K47" s="302">
        <v>1.0519318845881408E-2</v>
      </c>
      <c r="L47" s="302">
        <f t="shared" si="13"/>
        <v>1.0747496880933445E-2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4.2398882155592387E-3</v>
      </c>
      <c r="C48" s="302">
        <v>1.3078495214805526E-3</v>
      </c>
      <c r="D48" s="302">
        <f t="shared" si="11"/>
        <v>5.5477377370397908E-3</v>
      </c>
      <c r="E48" s="303"/>
      <c r="F48" s="302">
        <v>2.3679551201180454E-3</v>
      </c>
      <c r="G48" s="302">
        <v>8.4965803898803664E-4</v>
      </c>
      <c r="H48" s="302">
        <f t="shared" si="12"/>
        <v>3.2176131591060819E-3</v>
      </c>
      <c r="I48" s="303"/>
      <c r="J48" s="302">
        <v>1.3627696474017654E-3</v>
      </c>
      <c r="K48" s="302">
        <v>5.8190732912195733E-4</v>
      </c>
      <c r="L48" s="302">
        <f t="shared" si="13"/>
        <v>1.9446769765237228E-3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1.9875178517974688E-3</v>
      </c>
      <c r="C49" s="302">
        <v>2.9998868530032286E-3</v>
      </c>
      <c r="D49" s="302">
        <f t="shared" si="11"/>
        <v>4.9874047048006978E-3</v>
      </c>
      <c r="E49" s="303"/>
      <c r="F49" s="302">
        <v>1.0276008059791261E-3</v>
      </c>
      <c r="G49" s="302">
        <v>1.8073130724493988E-3</v>
      </c>
      <c r="H49" s="302">
        <f t="shared" si="12"/>
        <v>2.8349138784285249E-3</v>
      </c>
      <c r="I49" s="303"/>
      <c r="J49" s="302">
        <v>7.3280044442999089E-4</v>
      </c>
      <c r="K49" s="302">
        <v>1.2076905879224047E-3</v>
      </c>
      <c r="L49" s="302">
        <f t="shared" si="13"/>
        <v>1.9404910323523956E-3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3.82961698398971E-4</v>
      </c>
      <c r="C50" s="302">
        <v>5.1752509621935804E-2</v>
      </c>
      <c r="D50" s="302">
        <f t="shared" si="11"/>
        <v>5.2135471320334775E-2</v>
      </c>
      <c r="E50" s="303"/>
      <c r="F50" s="302">
        <v>1.634003954500951E-4</v>
      </c>
      <c r="G50" s="302">
        <v>3.0156237400752274E-2</v>
      </c>
      <c r="H50" s="302">
        <f t="shared" si="12"/>
        <v>3.0319637796202368E-2</v>
      </c>
      <c r="I50" s="303"/>
      <c r="J50" s="302">
        <v>1.8417205111518229E-4</v>
      </c>
      <c r="K50" s="302">
        <v>1.4458943420907439E-2</v>
      </c>
      <c r="L50" s="302">
        <f t="shared" si="13"/>
        <v>1.4643115472022622E-2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2.7978690800578585E-3</v>
      </c>
      <c r="C51" s="302">
        <v>2.4697980799283065E-2</v>
      </c>
      <c r="D51" s="302">
        <f t="shared" si="11"/>
        <v>2.7495849879340922E-2</v>
      </c>
      <c r="E51" s="303"/>
      <c r="F51" s="302">
        <v>1.2999193802340804E-3</v>
      </c>
      <c r="G51" s="302">
        <v>1.5382269651284058E-2</v>
      </c>
      <c r="H51" s="302">
        <f t="shared" si="12"/>
        <v>1.6682189031518139E-2</v>
      </c>
      <c r="I51" s="303"/>
      <c r="J51" s="302">
        <v>9.2774418157266325E-4</v>
      </c>
      <c r="K51" s="302">
        <v>1.1425728924145269E-2</v>
      </c>
      <c r="L51" s="302">
        <f t="shared" si="13"/>
        <v>1.2353473105717931E-2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2.3477850697335358E-2</v>
      </c>
      <c r="C53" s="311">
        <f t="shared" ref="C53:L53" si="14">SUM(C43:C51)</f>
        <v>0.19752214930266448</v>
      </c>
      <c r="D53" s="311">
        <f t="shared" si="14"/>
        <v>0.22099999999999984</v>
      </c>
      <c r="E53" s="311"/>
      <c r="F53" s="311">
        <f t="shared" si="14"/>
        <v>1.3947082276223819E-2</v>
      </c>
      <c r="G53" s="311">
        <f t="shared" si="14"/>
        <v>0.13405291772377612</v>
      </c>
      <c r="H53" s="311">
        <f t="shared" si="14"/>
        <v>0.14799999999999994</v>
      </c>
      <c r="I53" s="311"/>
      <c r="J53" s="311">
        <f t="shared" si="14"/>
        <v>9.4353109365568483E-3</v>
      </c>
      <c r="K53" s="311">
        <f t="shared" si="14"/>
        <v>9.0564689063443116E-2</v>
      </c>
      <c r="L53" s="311">
        <f t="shared" si="14"/>
        <v>9.9999999999999978E-2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7.740197237604951E-2</v>
      </c>
      <c r="C60" s="302">
        <v>0.13183161407210167</v>
      </c>
      <c r="D60" s="302">
        <f>SUM(B60:C60)</f>
        <v>0.20923358644815118</v>
      </c>
      <c r="E60" s="303"/>
      <c r="F60" s="302">
        <v>0.10441814855027018</v>
      </c>
      <c r="G60" s="302">
        <v>0.18528975493919905</v>
      </c>
      <c r="H60" s="302">
        <f>SUM(F60:G60)</f>
        <v>0.28970790348946923</v>
      </c>
      <c r="I60" s="303"/>
      <c r="J60" s="302">
        <v>0.1273003071859295</v>
      </c>
      <c r="K60" s="302">
        <v>0.18562799374891895</v>
      </c>
      <c r="L60" s="302">
        <f>SUM(J60:K60)</f>
        <v>0.31292830093484847</v>
      </c>
      <c r="M60" s="236"/>
      <c r="N60" s="236"/>
    </row>
    <row r="61" spans="1:14" x14ac:dyDescent="0.2">
      <c r="A61" s="237" t="str">
        <f>name!E$5</f>
        <v>Professional occupations</v>
      </c>
      <c r="B61" s="302">
        <v>6.8520198023449594E-2</v>
      </c>
      <c r="C61" s="302">
        <v>0.11283778574804675</v>
      </c>
      <c r="D61" s="302">
        <f t="shared" ref="D61:D68" si="15">SUM(B61:C61)</f>
        <v>0.18135798377149634</v>
      </c>
      <c r="E61" s="303"/>
      <c r="F61" s="302">
        <v>0.10744424684734651</v>
      </c>
      <c r="G61" s="302">
        <v>0.16661423446400872</v>
      </c>
      <c r="H61" s="302">
        <f t="shared" ref="H61:H68" si="16">SUM(F61:G61)</f>
        <v>0.27405848131135524</v>
      </c>
      <c r="I61" s="303"/>
      <c r="J61" s="302">
        <v>0.16547461493395113</v>
      </c>
      <c r="K61" s="302">
        <v>0.26429810416834154</v>
      </c>
      <c r="L61" s="302">
        <f t="shared" ref="L61:L68" si="17">SUM(J61:K61)</f>
        <v>0.42977271910229264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0.10599897990801872</v>
      </c>
      <c r="C62" s="302">
        <v>0.14676782899099816</v>
      </c>
      <c r="D62" s="302">
        <f t="shared" si="15"/>
        <v>0.25276680889901687</v>
      </c>
      <c r="E62" s="303"/>
      <c r="F62" s="302">
        <v>0.14364566765091966</v>
      </c>
      <c r="G62" s="302">
        <v>0.21922900560563613</v>
      </c>
      <c r="H62" s="302">
        <f t="shared" si="16"/>
        <v>0.36287467325655576</v>
      </c>
      <c r="I62" s="303"/>
      <c r="J62" s="302">
        <v>0.19771639969896659</v>
      </c>
      <c r="K62" s="302">
        <v>0.24778399606977961</v>
      </c>
      <c r="L62" s="302">
        <f t="shared" si="17"/>
        <v>0.44550039576874623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0.1421624246568122</v>
      </c>
      <c r="C63" s="302">
        <v>5.3246263512123401E-2</v>
      </c>
      <c r="D63" s="302">
        <f t="shared" si="15"/>
        <v>0.19540868816893558</v>
      </c>
      <c r="E63" s="303"/>
      <c r="F63" s="302">
        <v>0.135730277893957</v>
      </c>
      <c r="G63" s="302">
        <v>8.0796724356214988E-2</v>
      </c>
      <c r="H63" s="302">
        <f t="shared" si="16"/>
        <v>0.21652700225017199</v>
      </c>
      <c r="I63" s="303"/>
      <c r="J63" s="302">
        <v>0.14220266834153847</v>
      </c>
      <c r="K63" s="302">
        <v>9.9398944358251959E-2</v>
      </c>
      <c r="L63" s="302">
        <f t="shared" si="17"/>
        <v>0.24160161269979041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0.10222447223743621</v>
      </c>
      <c r="C64" s="302">
        <v>0.45001661330312764</v>
      </c>
      <c r="D64" s="302">
        <f t="shared" si="15"/>
        <v>0.55224108554056384</v>
      </c>
      <c r="E64" s="303"/>
      <c r="F64" s="302">
        <v>8.9957721102653432E-2</v>
      </c>
      <c r="G64" s="302">
        <v>0.43476098426250986</v>
      </c>
      <c r="H64" s="302">
        <f t="shared" si="16"/>
        <v>0.5247187053651633</v>
      </c>
      <c r="I64" s="303"/>
      <c r="J64" s="302">
        <v>7.2279971353135436E-2</v>
      </c>
      <c r="K64" s="302">
        <v>0.49228753131977998</v>
      </c>
      <c r="L64" s="302">
        <f t="shared" si="17"/>
        <v>0.56456750267291544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1.8331679404320757E-2</v>
      </c>
      <c r="C65" s="302">
        <v>1.0329104971032786E-2</v>
      </c>
      <c r="D65" s="302">
        <f t="shared" si="15"/>
        <v>2.8660784375353542E-2</v>
      </c>
      <c r="E65" s="303"/>
      <c r="F65" s="302">
        <v>1.5709955507120593E-2</v>
      </c>
      <c r="G65" s="302">
        <v>1.5172000177954241E-2</v>
      </c>
      <c r="H65" s="302">
        <f t="shared" si="16"/>
        <v>3.0881955685074833E-2</v>
      </c>
      <c r="I65" s="303"/>
      <c r="J65" s="302">
        <v>1.4380518321565566E-2</v>
      </c>
      <c r="K65" s="302">
        <v>1.5133189289609963E-2</v>
      </c>
      <c r="L65" s="302">
        <f t="shared" si="17"/>
        <v>2.9513707611175527E-2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7.1704513360597688E-2</v>
      </c>
      <c r="C66" s="302">
        <v>3.6056178006221344E-2</v>
      </c>
      <c r="D66" s="302">
        <f t="shared" si="15"/>
        <v>0.10776069136681904</v>
      </c>
      <c r="E66" s="303"/>
      <c r="F66" s="302">
        <v>7.5167356548169736E-2</v>
      </c>
      <c r="G66" s="302">
        <v>4.9526985372683144E-2</v>
      </c>
      <c r="H66" s="302">
        <f t="shared" si="16"/>
        <v>0.12469434192085288</v>
      </c>
      <c r="I66" s="303"/>
      <c r="J66" s="302">
        <v>8.0892693933397111E-2</v>
      </c>
      <c r="K66" s="302">
        <v>6.2788886170718497E-2</v>
      </c>
      <c r="L66" s="302">
        <f t="shared" si="17"/>
        <v>0.14368158010411561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0.19727447294708259</v>
      </c>
      <c r="C67" s="302">
        <v>0.83820703465304824</v>
      </c>
      <c r="D67" s="302">
        <f t="shared" si="15"/>
        <v>1.0354815076001309</v>
      </c>
      <c r="E67" s="303"/>
      <c r="F67" s="302">
        <v>0.18296267225952578</v>
      </c>
      <c r="G67" s="302">
        <v>0.90244107879749091</v>
      </c>
      <c r="H67" s="302">
        <f t="shared" si="16"/>
        <v>1.0854037510570167</v>
      </c>
      <c r="I67" s="303"/>
      <c r="J67" s="302">
        <v>0.1905051002526334</v>
      </c>
      <c r="K67" s="302">
        <v>0.88291965436273634</v>
      </c>
      <c r="L67" s="302">
        <f t="shared" si="17"/>
        <v>1.0734247546153697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0.20043883405850882</v>
      </c>
      <c r="C68" s="302">
        <v>0.16465002977102636</v>
      </c>
      <c r="D68" s="302">
        <f t="shared" si="15"/>
        <v>0.3650888638295352</v>
      </c>
      <c r="E68" s="303"/>
      <c r="F68" s="302">
        <v>0.17434798137950297</v>
      </c>
      <c r="G68" s="302">
        <v>0.2027852042848399</v>
      </c>
      <c r="H68" s="302">
        <f t="shared" si="16"/>
        <v>0.37713318566434284</v>
      </c>
      <c r="I68" s="303"/>
      <c r="J68" s="302">
        <v>0.27292093959427288</v>
      </c>
      <c r="K68" s="302">
        <v>0.24208848689647511</v>
      </c>
      <c r="L68" s="302">
        <f t="shared" si="17"/>
        <v>0.51500942649074799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0.98405754697227599</v>
      </c>
      <c r="C70" s="311">
        <f t="shared" ref="C70:L70" si="18">SUM(C60:C68)</f>
        <v>1.9439424530277263</v>
      </c>
      <c r="D70" s="311">
        <f t="shared" si="18"/>
        <v>2.9280000000000022</v>
      </c>
      <c r="E70" s="311"/>
      <c r="F70" s="311">
        <f t="shared" si="18"/>
        <v>1.0293840277394659</v>
      </c>
      <c r="G70" s="311">
        <f t="shared" si="18"/>
        <v>2.256615972260537</v>
      </c>
      <c r="H70" s="311">
        <f t="shared" si="18"/>
        <v>3.2860000000000027</v>
      </c>
      <c r="I70" s="311"/>
      <c r="J70" s="311">
        <f t="shared" si="18"/>
        <v>1.2636732136153903</v>
      </c>
      <c r="K70" s="311">
        <f t="shared" si="18"/>
        <v>2.4923267863846119</v>
      </c>
      <c r="L70" s="311">
        <f t="shared" si="18"/>
        <v>3.7560000000000024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0.18669157581097323</v>
      </c>
      <c r="C77" s="302">
        <v>1.0082950382794058</v>
      </c>
      <c r="D77" s="302">
        <f>SUM(B77:C77)</f>
        <v>1.1949866140903791</v>
      </c>
      <c r="E77" s="303"/>
      <c r="F77" s="302">
        <v>0.18528433044867851</v>
      </c>
      <c r="G77" s="302">
        <v>0.99403792117055578</v>
      </c>
      <c r="H77" s="302">
        <f>SUM(F77:G77)</f>
        <v>1.1793222516192343</v>
      </c>
      <c r="I77" s="303"/>
      <c r="J77" s="302">
        <v>0.1543910781722112</v>
      </c>
      <c r="K77" s="302">
        <v>0.78695744513031585</v>
      </c>
      <c r="L77" s="302">
        <f>SUM(J77:K77)</f>
        <v>0.94134852330252705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0.25728432539087875</v>
      </c>
      <c r="C78" s="302">
        <v>1.4543302305088728</v>
      </c>
      <c r="D78" s="302">
        <f t="shared" ref="D78:D85" si="19">SUM(B78:C78)</f>
        <v>1.7116145558997515</v>
      </c>
      <c r="E78" s="303"/>
      <c r="F78" s="302">
        <v>0.27199009994413459</v>
      </c>
      <c r="G78" s="302">
        <v>1.5533887358344483</v>
      </c>
      <c r="H78" s="302">
        <f t="shared" ref="H78:H85" si="20">SUM(F78:G78)</f>
        <v>1.825378835778583</v>
      </c>
      <c r="I78" s="303"/>
      <c r="J78" s="302">
        <v>0.24358255754943448</v>
      </c>
      <c r="K78" s="302">
        <v>1.6599083660694995</v>
      </c>
      <c r="L78" s="302">
        <f t="shared" ref="L78:L85" si="21">SUM(J78:K78)</f>
        <v>1.9034909236189339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0.25634189210769259</v>
      </c>
      <c r="C79" s="302">
        <v>0.81525988303650776</v>
      </c>
      <c r="D79" s="302">
        <f t="shared" si="19"/>
        <v>1.0716017751442004</v>
      </c>
      <c r="E79" s="303"/>
      <c r="F79" s="302">
        <v>0.23495375422244569</v>
      </c>
      <c r="G79" s="302">
        <v>0.83102468934794005</v>
      </c>
      <c r="H79" s="302">
        <f t="shared" si="20"/>
        <v>1.0659784435703856</v>
      </c>
      <c r="I79" s="303"/>
      <c r="J79" s="302">
        <v>0.20289722587818154</v>
      </c>
      <c r="K79" s="302">
        <v>0.67170901289962759</v>
      </c>
      <c r="L79" s="302">
        <f t="shared" si="21"/>
        <v>0.87460623877780908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0.44556403159012764</v>
      </c>
      <c r="C80" s="302">
        <v>0.14208199663259694</v>
      </c>
      <c r="D80" s="302">
        <f t="shared" si="19"/>
        <v>0.5876460282227246</v>
      </c>
      <c r="E80" s="303"/>
      <c r="F80" s="302">
        <v>0.35289438464292955</v>
      </c>
      <c r="G80" s="302">
        <v>0.14456284311146247</v>
      </c>
      <c r="H80" s="302">
        <f t="shared" si="20"/>
        <v>0.49745722775439205</v>
      </c>
      <c r="I80" s="303"/>
      <c r="J80" s="302">
        <v>0.21323984667463111</v>
      </c>
      <c r="K80" s="302">
        <v>0.14613969684352757</v>
      </c>
      <c r="L80" s="302">
        <f t="shared" si="21"/>
        <v>0.35937954351815871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6.5246406637061855E-2</v>
      </c>
      <c r="C81" s="302">
        <v>1.7346995086498811</v>
      </c>
      <c r="D81" s="302">
        <f t="shared" si="19"/>
        <v>1.799945915286943</v>
      </c>
      <c r="E81" s="303"/>
      <c r="F81" s="302">
        <v>5.4569852250390474E-2</v>
      </c>
      <c r="G81" s="302">
        <v>1.2251505230022375</v>
      </c>
      <c r="H81" s="302">
        <f t="shared" si="20"/>
        <v>1.2797203752526281</v>
      </c>
      <c r="I81" s="303"/>
      <c r="J81" s="302">
        <v>5.7439152416842776E-2</v>
      </c>
      <c r="K81" s="302">
        <v>0.8709636942059914</v>
      </c>
      <c r="L81" s="302">
        <f t="shared" si="21"/>
        <v>0.92840284662283423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6.633404873037646E-2</v>
      </c>
      <c r="C82" s="302">
        <v>1.8323818385615268E-2</v>
      </c>
      <c r="D82" s="302">
        <f t="shared" si="19"/>
        <v>8.4657867115991728E-2</v>
      </c>
      <c r="E82" s="303"/>
      <c r="F82" s="302">
        <v>4.6087998676890903E-2</v>
      </c>
      <c r="G82" s="302">
        <v>1.6661180516260296E-2</v>
      </c>
      <c r="H82" s="302">
        <f t="shared" si="20"/>
        <v>6.2749179193151206E-2</v>
      </c>
      <c r="I82" s="303"/>
      <c r="J82" s="302">
        <v>2.5136959419503443E-2</v>
      </c>
      <c r="K82" s="302">
        <v>1.5662864869788528E-2</v>
      </c>
      <c r="L82" s="302">
        <f t="shared" si="21"/>
        <v>4.0799824289291971E-2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0.10882228495403261</v>
      </c>
      <c r="C83" s="302">
        <v>0.12423314867668951</v>
      </c>
      <c r="D83" s="302">
        <f t="shared" si="19"/>
        <v>0.23305543363072212</v>
      </c>
      <c r="E83" s="303"/>
      <c r="F83" s="302">
        <v>8.5369981877762E-2</v>
      </c>
      <c r="G83" s="302">
        <v>0.1419154405128133</v>
      </c>
      <c r="H83" s="302">
        <f t="shared" si="20"/>
        <v>0.22728542239057531</v>
      </c>
      <c r="I83" s="303"/>
      <c r="J83" s="302">
        <v>6.1512853928593278E-2</v>
      </c>
      <c r="K83" s="302">
        <v>0.17154419061496676</v>
      </c>
      <c r="L83" s="302">
        <f t="shared" si="21"/>
        <v>0.23305704454356002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0.22058268391370886</v>
      </c>
      <c r="C84" s="302">
        <v>0.62074283713752165</v>
      </c>
      <c r="D84" s="302">
        <f t="shared" si="19"/>
        <v>0.84132552105123048</v>
      </c>
      <c r="E84" s="303"/>
      <c r="F84" s="302">
        <v>0.12903414968979127</v>
      </c>
      <c r="G84" s="302">
        <v>0.43678975666573244</v>
      </c>
      <c r="H84" s="302">
        <f t="shared" si="20"/>
        <v>0.56582390635552371</v>
      </c>
      <c r="I84" s="303"/>
      <c r="J84" s="302">
        <v>0.1085926933923588</v>
      </c>
      <c r="K84" s="302">
        <v>0.33095825842150511</v>
      </c>
      <c r="L84" s="302">
        <f t="shared" si="21"/>
        <v>0.43955095181386394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0.11589263718053132</v>
      </c>
      <c r="C85" s="302">
        <v>0.17827365237751924</v>
      </c>
      <c r="D85" s="302">
        <f t="shared" si="19"/>
        <v>0.29416628955805058</v>
      </c>
      <c r="E85" s="303"/>
      <c r="F85" s="302">
        <v>7.2617364490295391E-2</v>
      </c>
      <c r="G85" s="302">
        <v>0.12166699359523235</v>
      </c>
      <c r="H85" s="302">
        <f t="shared" si="20"/>
        <v>0.19428435808552774</v>
      </c>
      <c r="I85" s="303"/>
      <c r="J85" s="302">
        <v>9.8877237604947973E-2</v>
      </c>
      <c r="K85" s="302">
        <v>9.0486865908069231E-2</v>
      </c>
      <c r="L85" s="302">
        <f t="shared" si="21"/>
        <v>0.18936410351301719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1.7227598863153835</v>
      </c>
      <c r="C87" s="311">
        <f t="shared" ref="C87:D87" si="22">SUM(C77:C85)</f>
        <v>6.0962401136846101</v>
      </c>
      <c r="D87" s="311">
        <f t="shared" si="22"/>
        <v>7.8189999999999937</v>
      </c>
      <c r="E87" s="311"/>
      <c r="F87" s="311">
        <f t="shared" ref="F87:H87" si="23">SUM(F77:F85)</f>
        <v>1.4328019162433185</v>
      </c>
      <c r="G87" s="311">
        <f t="shared" si="23"/>
        <v>5.4651980837566825</v>
      </c>
      <c r="H87" s="311">
        <f t="shared" si="23"/>
        <v>6.8980000000000015</v>
      </c>
      <c r="I87" s="311"/>
      <c r="J87" s="311">
        <f t="shared" ref="J87:L87" si="24">SUM(J77:J85)</f>
        <v>1.1656696050367048</v>
      </c>
      <c r="K87" s="311">
        <f t="shared" si="24"/>
        <v>4.744330394963292</v>
      </c>
      <c r="L87" s="311">
        <f t="shared" si="24"/>
        <v>5.9099999999999957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0.72572232442486162</v>
      </c>
      <c r="C94" s="302">
        <v>2.8707161923229765</v>
      </c>
      <c r="D94" s="302">
        <f>SUM(B94:C94)</f>
        <v>3.5964385167478383</v>
      </c>
      <c r="E94" s="303"/>
      <c r="F94" s="302">
        <v>0.80425753105330067</v>
      </c>
      <c r="G94" s="302">
        <v>3.2293597165172825</v>
      </c>
      <c r="H94" s="302">
        <f>SUM(F94:G94)</f>
        <v>4.0336172475705832</v>
      </c>
      <c r="I94" s="303"/>
      <c r="J94" s="302">
        <v>0.67048713737398169</v>
      </c>
      <c r="K94" s="302">
        <v>2.5289252895143712</v>
      </c>
      <c r="L94" s="302">
        <f>SUM(J94:K94)</f>
        <v>3.1994124268883528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0.94968347735967817</v>
      </c>
      <c r="C95" s="302">
        <v>3.6153195098315809</v>
      </c>
      <c r="D95" s="302">
        <f t="shared" ref="D95:D102" si="25">SUM(B95:C95)</f>
        <v>4.5650029871912592</v>
      </c>
      <c r="E95" s="303"/>
      <c r="F95" s="302">
        <v>1.1665476229733389</v>
      </c>
      <c r="G95" s="302">
        <v>4.3733194326085094</v>
      </c>
      <c r="H95" s="302">
        <f t="shared" ref="H95:H102" si="26">SUM(F95:G95)</f>
        <v>5.5398670555818486</v>
      </c>
      <c r="I95" s="303"/>
      <c r="J95" s="302">
        <v>1.2002482550308025</v>
      </c>
      <c r="K95" s="302">
        <v>4.5928630253740632</v>
      </c>
      <c r="L95" s="302">
        <f t="shared" ref="L95:L102" si="27">SUM(J95:K95)</f>
        <v>5.7931112804048652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1.0815081659697399</v>
      </c>
      <c r="C96" s="302">
        <v>2.4663964338622186</v>
      </c>
      <c r="D96" s="302">
        <f t="shared" si="25"/>
        <v>3.5479045998319583</v>
      </c>
      <c r="E96" s="303"/>
      <c r="F96" s="302">
        <v>1.0877455772475246</v>
      </c>
      <c r="G96" s="302">
        <v>2.8897371300838821</v>
      </c>
      <c r="H96" s="302">
        <f t="shared" si="26"/>
        <v>3.977482707331407</v>
      </c>
      <c r="I96" s="303"/>
      <c r="J96" s="302">
        <v>1.0017386018701904</v>
      </c>
      <c r="K96" s="302">
        <v>2.3595681288118602</v>
      </c>
      <c r="L96" s="302">
        <f t="shared" si="27"/>
        <v>3.3613067306820508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1.7333875142949227</v>
      </c>
      <c r="C97" s="302">
        <v>0.64637263318494087</v>
      </c>
      <c r="D97" s="302">
        <f t="shared" si="25"/>
        <v>2.3797601474798635</v>
      </c>
      <c r="E97" s="303"/>
      <c r="F97" s="302">
        <v>1.4832461476065042</v>
      </c>
      <c r="G97" s="302">
        <v>0.7620888992249425</v>
      </c>
      <c r="H97" s="302">
        <f t="shared" si="26"/>
        <v>2.2453350468314466</v>
      </c>
      <c r="I97" s="303"/>
      <c r="J97" s="302">
        <v>1.0233865497493984</v>
      </c>
      <c r="K97" s="302">
        <v>0.7247811895063454</v>
      </c>
      <c r="L97" s="302">
        <f t="shared" si="27"/>
        <v>1.7481677392557438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0.47069528609056455</v>
      </c>
      <c r="C98" s="302">
        <v>6.3635329755833778</v>
      </c>
      <c r="D98" s="302">
        <f t="shared" si="25"/>
        <v>6.8342282616739425</v>
      </c>
      <c r="E98" s="303"/>
      <c r="F98" s="302">
        <v>0.33968653881312733</v>
      </c>
      <c r="G98" s="302">
        <v>5.1728928947114019</v>
      </c>
      <c r="H98" s="302">
        <f t="shared" si="26"/>
        <v>5.5125794335245288</v>
      </c>
      <c r="I98" s="303"/>
      <c r="J98" s="302">
        <v>0.28854678169802167</v>
      </c>
      <c r="K98" s="302">
        <v>3.787094385644231</v>
      </c>
      <c r="L98" s="302">
        <f t="shared" si="27"/>
        <v>4.075641167342253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0.21779535761713853</v>
      </c>
      <c r="C99" s="302">
        <v>0.18042188087871328</v>
      </c>
      <c r="D99" s="302">
        <f t="shared" si="25"/>
        <v>0.39821723849585178</v>
      </c>
      <c r="E99" s="303"/>
      <c r="F99" s="302">
        <v>0.16618712803196417</v>
      </c>
      <c r="G99" s="302">
        <v>0.23699338482119245</v>
      </c>
      <c r="H99" s="302">
        <f t="shared" si="26"/>
        <v>0.40318051285315659</v>
      </c>
      <c r="I99" s="303"/>
      <c r="J99" s="302">
        <v>0.1132115731244266</v>
      </c>
      <c r="K99" s="302">
        <v>0.2731410735886895</v>
      </c>
      <c r="L99" s="302">
        <f t="shared" si="27"/>
        <v>0.38635264671311609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0.46336977591369427</v>
      </c>
      <c r="C100" s="302">
        <v>0.44945646329869043</v>
      </c>
      <c r="D100" s="302">
        <f t="shared" si="25"/>
        <v>0.9128262392123847</v>
      </c>
      <c r="E100" s="303"/>
      <c r="F100" s="302">
        <v>0.39165122766989113</v>
      </c>
      <c r="G100" s="302">
        <v>0.51484149552572578</v>
      </c>
      <c r="H100" s="302">
        <f t="shared" si="26"/>
        <v>0.90649272319561691</v>
      </c>
      <c r="I100" s="303"/>
      <c r="J100" s="302">
        <v>0.32184821718931261</v>
      </c>
      <c r="K100" s="302">
        <v>0.48228620963063062</v>
      </c>
      <c r="L100" s="302">
        <f t="shared" si="27"/>
        <v>0.80413442681994329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0.61307303293267745</v>
      </c>
      <c r="C101" s="302">
        <v>3.1848251936129368</v>
      </c>
      <c r="D101" s="302">
        <f t="shared" si="25"/>
        <v>3.7978982265456143</v>
      </c>
      <c r="E101" s="303"/>
      <c r="F101" s="302">
        <v>0.4546724093046447</v>
      </c>
      <c r="G101" s="302">
        <v>2.8312806154276733</v>
      </c>
      <c r="H101" s="302">
        <f t="shared" si="26"/>
        <v>3.2859530247323181</v>
      </c>
      <c r="I101" s="303"/>
      <c r="J101" s="302">
        <v>0.34479114019945489</v>
      </c>
      <c r="K101" s="302">
        <v>2.1402083636986049</v>
      </c>
      <c r="L101" s="302">
        <f t="shared" si="27"/>
        <v>2.4849995038980599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0.74730079693132079</v>
      </c>
      <c r="C102" s="302">
        <v>1.151422985889893</v>
      </c>
      <c r="D102" s="302">
        <f t="shared" si="25"/>
        <v>1.8987237828212138</v>
      </c>
      <c r="E102" s="303"/>
      <c r="F102" s="302">
        <v>0.43244866491532347</v>
      </c>
      <c r="G102" s="302">
        <v>1.1360435834637896</v>
      </c>
      <c r="H102" s="302">
        <f t="shared" si="26"/>
        <v>1.5684922483791131</v>
      </c>
      <c r="I102" s="303"/>
      <c r="J102" s="302">
        <v>0.55004202249159184</v>
      </c>
      <c r="K102" s="302">
        <v>0.95083205550399563</v>
      </c>
      <c r="L102" s="302">
        <f t="shared" si="27"/>
        <v>1.5008740779955874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7.0025357315345973</v>
      </c>
      <c r="C104" s="311">
        <f t="shared" ref="C104:D104" si="28">SUM(C94:C102)</f>
        <v>20.928464268465333</v>
      </c>
      <c r="D104" s="311">
        <f t="shared" si="28"/>
        <v>27.930999999999933</v>
      </c>
      <c r="E104" s="311"/>
      <c r="F104" s="311">
        <f t="shared" ref="F104:H104" si="29">SUM(F94:F102)</f>
        <v>6.3264428476156196</v>
      </c>
      <c r="G104" s="311">
        <f t="shared" si="29"/>
        <v>21.1465571523844</v>
      </c>
      <c r="H104" s="311">
        <f t="shared" si="29"/>
        <v>27.473000000000017</v>
      </c>
      <c r="I104" s="311"/>
      <c r="J104" s="311">
        <f t="shared" ref="J104:L104" si="30">SUM(J94:J102)</f>
        <v>5.5143002787271813</v>
      </c>
      <c r="K104" s="311">
        <f t="shared" si="30"/>
        <v>17.83969972127279</v>
      </c>
      <c r="L104" s="311">
        <f t="shared" si="30"/>
        <v>23.353999999999971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5.3973022262333671E-2</v>
      </c>
      <c r="C111" s="302">
        <v>9.5710974767275553E-2</v>
      </c>
      <c r="D111" s="302">
        <f>SUM(B111:C111)</f>
        <v>0.14968399702960922</v>
      </c>
      <c r="E111" s="303"/>
      <c r="F111" s="302">
        <v>2.4106799406203173E-2</v>
      </c>
      <c r="G111" s="302">
        <v>0.11073363503639891</v>
      </c>
      <c r="H111" s="302">
        <f>SUM(F111:G111)</f>
        <v>0.13484043444260208</v>
      </c>
      <c r="I111" s="303"/>
      <c r="J111" s="302">
        <v>2.1941985174926189E-2</v>
      </c>
      <c r="K111" s="302">
        <v>0.11111321931431709</v>
      </c>
      <c r="L111" s="302">
        <f>SUM(J111:K111)</f>
        <v>0.13305520448924327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7.1139379161719737E-2</v>
      </c>
      <c r="C112" s="302">
        <v>0.21775117084842285</v>
      </c>
      <c r="D112" s="302">
        <f t="shared" ref="D112:D119" si="31">SUM(B112:C112)</f>
        <v>0.28889055001014258</v>
      </c>
      <c r="E112" s="303"/>
      <c r="F112" s="302">
        <v>4.5771153158214041E-2</v>
      </c>
      <c r="G112" s="302">
        <v>0.22439223049287516</v>
      </c>
      <c r="H112" s="302">
        <f t="shared" ref="H112:H119" si="32">SUM(F112:G112)</f>
        <v>0.27016338365108922</v>
      </c>
      <c r="I112" s="303"/>
      <c r="J112" s="302">
        <v>5.0304549407384644E-2</v>
      </c>
      <c r="K112" s="302">
        <v>0.22116986066782154</v>
      </c>
      <c r="L112" s="302">
        <f t="shared" ref="L112:L119" si="33">SUM(J112:K112)</f>
        <v>0.27147441007520617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6.6136268667233516E-2</v>
      </c>
      <c r="C113" s="302">
        <v>0.14673602463157931</v>
      </c>
      <c r="D113" s="302">
        <f t="shared" si="31"/>
        <v>0.21287229329881283</v>
      </c>
      <c r="E113" s="303"/>
      <c r="F113" s="302">
        <v>3.0225435450991562E-2</v>
      </c>
      <c r="G113" s="302">
        <v>0.13593554030837232</v>
      </c>
      <c r="H113" s="302">
        <f t="shared" si="32"/>
        <v>0.16616097575936389</v>
      </c>
      <c r="I113" s="303"/>
      <c r="J113" s="302">
        <v>2.9419517058642909E-2</v>
      </c>
      <c r="K113" s="302">
        <v>0.11594212690041632</v>
      </c>
      <c r="L113" s="302">
        <f t="shared" si="33"/>
        <v>0.14536164395905923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8.9112428132681248E-2</v>
      </c>
      <c r="C114" s="302">
        <v>6.1582085276587019E-2</v>
      </c>
      <c r="D114" s="302">
        <f t="shared" si="31"/>
        <v>0.15069451340926826</v>
      </c>
      <c r="E114" s="303"/>
      <c r="F114" s="302">
        <v>5.0957104312827302E-2</v>
      </c>
      <c r="G114" s="302">
        <v>5.5883864348027848E-2</v>
      </c>
      <c r="H114" s="302">
        <f t="shared" si="32"/>
        <v>0.10684096866085516</v>
      </c>
      <c r="I114" s="303"/>
      <c r="J114" s="302">
        <v>3.7553063333039663E-2</v>
      </c>
      <c r="K114" s="302">
        <v>5.3763245010136421E-2</v>
      </c>
      <c r="L114" s="302">
        <f t="shared" si="33"/>
        <v>9.1316308343176084E-2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3.7628484263861443E-2</v>
      </c>
      <c r="C115" s="302">
        <v>0.28163905341596274</v>
      </c>
      <c r="D115" s="302">
        <f t="shared" si="31"/>
        <v>0.31926753767982419</v>
      </c>
      <c r="E115" s="303"/>
      <c r="F115" s="302">
        <v>4.2668204710519771E-3</v>
      </c>
      <c r="G115" s="302">
        <v>0.18597896919490675</v>
      </c>
      <c r="H115" s="302">
        <f t="shared" si="32"/>
        <v>0.19024578966595873</v>
      </c>
      <c r="I115" s="303"/>
      <c r="J115" s="302">
        <v>4.6930635210823499E-3</v>
      </c>
      <c r="K115" s="302">
        <v>0.13603500740195656</v>
      </c>
      <c r="L115" s="302">
        <f t="shared" si="33"/>
        <v>0.14072807092303891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4.5674278851888767E-2</v>
      </c>
      <c r="C116" s="302">
        <v>2.017993519511542E-2</v>
      </c>
      <c r="D116" s="302">
        <f t="shared" si="31"/>
        <v>6.5854214047004186E-2</v>
      </c>
      <c r="E116" s="303"/>
      <c r="F116" s="302">
        <v>1.1076555498603065E-2</v>
      </c>
      <c r="G116" s="302">
        <v>1.5549023851471963E-2</v>
      </c>
      <c r="H116" s="302">
        <f t="shared" si="32"/>
        <v>2.6625579350075028E-2</v>
      </c>
      <c r="I116" s="303"/>
      <c r="J116" s="302">
        <v>9.7463250000025085E-3</v>
      </c>
      <c r="K116" s="302">
        <v>1.597031693469703E-2</v>
      </c>
      <c r="L116" s="302">
        <f t="shared" si="33"/>
        <v>2.5716641934699538E-2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8.6435696453982289E-2</v>
      </c>
      <c r="C117" s="302">
        <v>8.3699998046454907E-2</v>
      </c>
      <c r="D117" s="302">
        <f t="shared" si="31"/>
        <v>0.1701356945004372</v>
      </c>
      <c r="E117" s="303"/>
      <c r="F117" s="302">
        <v>5.1099721872769857E-2</v>
      </c>
      <c r="G117" s="302">
        <v>7.0524741502916155E-2</v>
      </c>
      <c r="H117" s="302">
        <f t="shared" si="32"/>
        <v>0.12162446337568601</v>
      </c>
      <c r="I117" s="303"/>
      <c r="J117" s="302">
        <v>4.7572897219336691E-2</v>
      </c>
      <c r="K117" s="302">
        <v>6.8579379181988032E-2</v>
      </c>
      <c r="L117" s="302">
        <f t="shared" si="33"/>
        <v>0.11615227640132472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6.9396823177344498E-3</v>
      </c>
      <c r="C118" s="302">
        <v>4.2386289694395736E-2</v>
      </c>
      <c r="D118" s="302">
        <f t="shared" si="31"/>
        <v>4.9325972012130188E-2</v>
      </c>
      <c r="E118" s="303"/>
      <c r="F118" s="302">
        <v>1.2853644212255429E-3</v>
      </c>
      <c r="G118" s="302">
        <v>4.7080551854514867E-2</v>
      </c>
      <c r="H118" s="302">
        <f t="shared" si="32"/>
        <v>4.8365916275740412E-2</v>
      </c>
      <c r="I118" s="303"/>
      <c r="J118" s="302">
        <v>1.4342221157231875E-3</v>
      </c>
      <c r="K118" s="302">
        <v>3.9547701887142662E-2</v>
      </c>
      <c r="L118" s="302">
        <f t="shared" si="33"/>
        <v>4.0981924002865849E-2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3.4047473378469369E-2</v>
      </c>
      <c r="C119" s="302">
        <v>2.722775463430073E-2</v>
      </c>
      <c r="D119" s="302">
        <f t="shared" si="31"/>
        <v>6.1275228012770099E-2</v>
      </c>
      <c r="E119" s="303"/>
      <c r="F119" s="302">
        <v>4.0105395049825918E-3</v>
      </c>
      <c r="G119" s="302">
        <v>2.2121949313648422E-2</v>
      </c>
      <c r="H119" s="302">
        <f t="shared" si="32"/>
        <v>2.6132488818631013E-2</v>
      </c>
      <c r="I119" s="303"/>
      <c r="J119" s="302">
        <v>3.1563934397117687E-3</v>
      </c>
      <c r="K119" s="302">
        <v>1.5057126431674221E-2</v>
      </c>
      <c r="L119" s="302">
        <f t="shared" si="33"/>
        <v>1.8213519871385989E-2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0.49108671348990451</v>
      </c>
      <c r="C121" s="311">
        <f t="shared" ref="C121:D121" si="34">SUM(C111:C119)</f>
        <v>0.97691328651009424</v>
      </c>
      <c r="D121" s="311">
        <f t="shared" si="34"/>
        <v>1.4679999999999989</v>
      </c>
      <c r="E121" s="311"/>
      <c r="F121" s="311">
        <f t="shared" ref="F121:H121" si="35">SUM(F111:F119)</f>
        <v>0.22279949409686908</v>
      </c>
      <c r="G121" s="311">
        <f t="shared" si="35"/>
        <v>0.86820050590313225</v>
      </c>
      <c r="H121" s="311">
        <f t="shared" si="35"/>
        <v>1.0910000000000015</v>
      </c>
      <c r="I121" s="311"/>
      <c r="J121" s="311">
        <f t="shared" ref="J121:L121" si="36">SUM(J111:J119)</f>
        <v>0.20582201626984992</v>
      </c>
      <c r="K121" s="311">
        <f t="shared" si="36"/>
        <v>0.7771779837301499</v>
      </c>
      <c r="L121" s="311">
        <f t="shared" si="36"/>
        <v>0.98299999999999987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7.6968765287300178E-2</v>
      </c>
      <c r="C128" s="302">
        <v>0.32328605590888221</v>
      </c>
      <c r="D128" s="302">
        <f>SUM(B128:C128)</f>
        <v>0.40025482119618239</v>
      </c>
      <c r="E128" s="303"/>
      <c r="F128" s="302">
        <v>9.3367147236825668E-2</v>
      </c>
      <c r="G128" s="302">
        <v>0.47570232223492087</v>
      </c>
      <c r="H128" s="302">
        <f>SUM(F128:G128)</f>
        <v>0.56906946947174653</v>
      </c>
      <c r="I128" s="303"/>
      <c r="J128" s="302">
        <v>0.10821044251151477</v>
      </c>
      <c r="K128" s="302">
        <v>0.49913636075777401</v>
      </c>
      <c r="L128" s="302">
        <f>SUM(J128:K128)</f>
        <v>0.6073468032692888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0.12696698656275238</v>
      </c>
      <c r="C129" s="302">
        <v>0.29788354525174476</v>
      </c>
      <c r="D129" s="302">
        <f t="shared" ref="D129:D136" si="37">SUM(B129:C129)</f>
        <v>0.42485053181449717</v>
      </c>
      <c r="E129" s="303"/>
      <c r="F129" s="302">
        <v>0.17822457182478479</v>
      </c>
      <c r="G129" s="302">
        <v>0.46461570402240548</v>
      </c>
      <c r="H129" s="302">
        <f t="shared" ref="H129:H136" si="38">SUM(F129:G129)</f>
        <v>0.64284027584719028</v>
      </c>
      <c r="I129" s="303"/>
      <c r="J129" s="302">
        <v>0.25877139898383994</v>
      </c>
      <c r="K129" s="302">
        <v>0.59170054705063335</v>
      </c>
      <c r="L129" s="302">
        <f t="shared" ref="L129:L136" si="39">SUM(J129:K129)</f>
        <v>0.85047194603447329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0.22587592232715223</v>
      </c>
      <c r="C130" s="302">
        <v>0.26011037891868338</v>
      </c>
      <c r="D130" s="302">
        <f t="shared" si="37"/>
        <v>0.48598630124583564</v>
      </c>
      <c r="E130" s="303"/>
      <c r="F130" s="302">
        <v>0.29262676721098685</v>
      </c>
      <c r="G130" s="302">
        <v>0.36186003136970268</v>
      </c>
      <c r="H130" s="302">
        <f t="shared" si="38"/>
        <v>0.65448679858068948</v>
      </c>
      <c r="I130" s="303"/>
      <c r="J130" s="302">
        <v>0.41645808525275163</v>
      </c>
      <c r="K130" s="302">
        <v>0.37297964658140137</v>
      </c>
      <c r="L130" s="302">
        <f t="shared" si="39"/>
        <v>0.789437731834153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0.2425830852080029</v>
      </c>
      <c r="C131" s="302">
        <v>5.3733369211004474E-2</v>
      </c>
      <c r="D131" s="302">
        <f t="shared" si="37"/>
        <v>0.29631645441900739</v>
      </c>
      <c r="E131" s="303"/>
      <c r="F131" s="302">
        <v>0.24440062809597873</v>
      </c>
      <c r="G131" s="302">
        <v>7.8754711842105071E-2</v>
      </c>
      <c r="H131" s="302">
        <f t="shared" si="38"/>
        <v>0.32315533993808382</v>
      </c>
      <c r="I131" s="303"/>
      <c r="J131" s="302">
        <v>0.21262043687687796</v>
      </c>
      <c r="K131" s="302">
        <v>0.10213921990496887</v>
      </c>
      <c r="L131" s="302">
        <f t="shared" si="39"/>
        <v>0.31475965678184681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4.5374984844861549E-2</v>
      </c>
      <c r="C132" s="302">
        <v>0.26912837677712503</v>
      </c>
      <c r="D132" s="302">
        <f t="shared" si="37"/>
        <v>0.31450336162198655</v>
      </c>
      <c r="E132" s="303"/>
      <c r="F132" s="302">
        <v>3.596907299074175E-2</v>
      </c>
      <c r="G132" s="302">
        <v>0.33312931929913042</v>
      </c>
      <c r="H132" s="302">
        <f t="shared" si="38"/>
        <v>0.36909839228987218</v>
      </c>
      <c r="I132" s="303"/>
      <c r="J132" s="302">
        <v>4.5000304610278923E-2</v>
      </c>
      <c r="K132" s="302">
        <v>0.31110661978279819</v>
      </c>
      <c r="L132" s="302">
        <f t="shared" si="39"/>
        <v>0.35610692439307712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6.583410390823255E-2</v>
      </c>
      <c r="C133" s="302">
        <v>3.610273798391659E-2</v>
      </c>
      <c r="D133" s="302">
        <f t="shared" si="37"/>
        <v>0.10193684189214913</v>
      </c>
      <c r="E133" s="303"/>
      <c r="F133" s="302">
        <v>6.2660574351083381E-2</v>
      </c>
      <c r="G133" s="302">
        <v>4.7125901851700271E-2</v>
      </c>
      <c r="H133" s="302">
        <f t="shared" si="38"/>
        <v>0.10978647620278364</v>
      </c>
      <c r="I133" s="303"/>
      <c r="J133" s="302">
        <v>8.3261749183590181E-2</v>
      </c>
      <c r="K133" s="302">
        <v>5.9810519378533343E-2</v>
      </c>
      <c r="L133" s="302">
        <f t="shared" si="39"/>
        <v>0.14307226856212352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7.0265329251058717E-2</v>
      </c>
      <c r="C134" s="302">
        <v>4.9876364643542954E-2</v>
      </c>
      <c r="D134" s="302">
        <f>SUM(B134:C134)</f>
        <v>0.12014169389460166</v>
      </c>
      <c r="E134" s="303"/>
      <c r="F134" s="302">
        <v>8.2147641891620035E-2</v>
      </c>
      <c r="G134" s="302">
        <v>7.215480350778955E-2</v>
      </c>
      <c r="H134" s="302">
        <f t="shared" si="38"/>
        <v>0.15430244539940957</v>
      </c>
      <c r="I134" s="303"/>
      <c r="J134" s="302">
        <v>9.3768531782354655E-2</v>
      </c>
      <c r="K134" s="302">
        <v>8.976137178206213E-2</v>
      </c>
      <c r="L134" s="302">
        <f t="shared" si="39"/>
        <v>0.18352990356441679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5.0078683350561357E-2</v>
      </c>
      <c r="C135" s="302">
        <v>0.69229467624417407</v>
      </c>
      <c r="D135" s="302">
        <f t="shared" si="37"/>
        <v>0.74237335959473538</v>
      </c>
      <c r="E135" s="303"/>
      <c r="F135" s="302">
        <v>4.2380182657531441E-2</v>
      </c>
      <c r="G135" s="302">
        <v>0.69344974328938769</v>
      </c>
      <c r="H135" s="302">
        <f t="shared" si="38"/>
        <v>0.73582992594691909</v>
      </c>
      <c r="I135" s="303"/>
      <c r="J135" s="302">
        <v>3.7236987957348353E-2</v>
      </c>
      <c r="K135" s="302">
        <v>0.7846005917531329</v>
      </c>
      <c r="L135" s="302">
        <f t="shared" si="39"/>
        <v>0.82183757971048121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7.6876928677507866E-2</v>
      </c>
      <c r="C136" s="302">
        <v>0.59375970564349656</v>
      </c>
      <c r="D136" s="302">
        <f t="shared" si="37"/>
        <v>0.6706366343210044</v>
      </c>
      <c r="E136" s="303"/>
      <c r="F136" s="302">
        <v>6.1252369462469154E-2</v>
      </c>
      <c r="G136" s="302">
        <v>0.57217850686084093</v>
      </c>
      <c r="H136" s="302">
        <f t="shared" si="38"/>
        <v>0.63343087632331008</v>
      </c>
      <c r="I136" s="303"/>
      <c r="J136" s="302">
        <v>9.2111307682239213E-2</v>
      </c>
      <c r="K136" s="302">
        <v>0.59132587816789806</v>
      </c>
      <c r="L136" s="302">
        <f t="shared" si="39"/>
        <v>0.68343718585013724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0.98082478941742968</v>
      </c>
      <c r="C138" s="311">
        <f t="shared" ref="C138" si="40">SUM(C128:C136)</f>
        <v>2.5761752105825697</v>
      </c>
      <c r="D138" s="311">
        <f>SUM(D128:D136)</f>
        <v>3.5569999999999995</v>
      </c>
      <c r="E138" s="311"/>
      <c r="F138" s="311">
        <f t="shared" ref="F138:H138" si="41">SUM(F128:F136)</f>
        <v>1.0930289557220219</v>
      </c>
      <c r="G138" s="311">
        <f t="shared" si="41"/>
        <v>3.0989710442779828</v>
      </c>
      <c r="H138" s="311">
        <f t="shared" si="41"/>
        <v>4.1920000000000046</v>
      </c>
      <c r="I138" s="311"/>
      <c r="J138" s="311">
        <f t="shared" ref="J138:L138" si="42">SUM(J128:J136)</f>
        <v>1.3474392448407957</v>
      </c>
      <c r="K138" s="311">
        <f t="shared" si="42"/>
        <v>3.4025607551592021</v>
      </c>
      <c r="L138" s="311">
        <f t="shared" si="42"/>
        <v>4.7499999999999982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0.87900069700875427</v>
      </c>
      <c r="C145" s="302">
        <v>5.6420203093122305</v>
      </c>
      <c r="D145" s="302">
        <f>SUM(B145:C145)</f>
        <v>6.5210210063209848</v>
      </c>
      <c r="E145" s="303"/>
      <c r="F145" s="302">
        <v>1.6481658822871654</v>
      </c>
      <c r="G145" s="302">
        <v>8.2093559747840334</v>
      </c>
      <c r="H145" s="302">
        <f>SUM(F145:G145)</f>
        <v>9.8575218570711982</v>
      </c>
      <c r="I145" s="303"/>
      <c r="J145" s="302">
        <v>2.2720187778397478</v>
      </c>
      <c r="K145" s="302">
        <v>9.5311057859502064</v>
      </c>
      <c r="L145" s="302">
        <f>SUM(J145:K145)</f>
        <v>11.803124563789954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0.81316950247824815</v>
      </c>
      <c r="C146" s="302">
        <v>5.496903924720451</v>
      </c>
      <c r="D146" s="302">
        <f t="shared" ref="D146:D153" si="43">SUM(B146:C146)</f>
        <v>6.3100734271986987</v>
      </c>
      <c r="E146" s="303"/>
      <c r="F146" s="302">
        <v>1.4255593004076732</v>
      </c>
      <c r="G146" s="302">
        <v>8.086398698940318</v>
      </c>
      <c r="H146" s="302">
        <f t="shared" ref="H146:H153" si="44">SUM(F146:G146)</f>
        <v>9.5119579993479917</v>
      </c>
      <c r="I146" s="303"/>
      <c r="J146" s="302">
        <v>2.2965048665784886</v>
      </c>
      <c r="K146" s="302">
        <v>12.261088841913663</v>
      </c>
      <c r="L146" s="302">
        <f t="shared" ref="L146:L153" si="45">SUM(J146:K146)</f>
        <v>14.557593708492153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0.78704920685357671</v>
      </c>
      <c r="C147" s="302">
        <v>3.1528932057979691</v>
      </c>
      <c r="D147" s="302">
        <f t="shared" si="43"/>
        <v>3.9399424126515457</v>
      </c>
      <c r="E147" s="303"/>
      <c r="F147" s="302">
        <v>1.210309783632014</v>
      </c>
      <c r="G147" s="302">
        <v>4.4312925689946043</v>
      </c>
      <c r="H147" s="302">
        <f t="shared" si="44"/>
        <v>5.6416023526266184</v>
      </c>
      <c r="I147" s="303"/>
      <c r="J147" s="302">
        <v>1.8042552673571344</v>
      </c>
      <c r="K147" s="302">
        <v>5.4916813478918325</v>
      </c>
      <c r="L147" s="302">
        <f t="shared" si="45"/>
        <v>7.2959366152489666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3.629098681616473</v>
      </c>
      <c r="C148" s="302">
        <v>1.3734675932894114</v>
      </c>
      <c r="D148" s="302">
        <f t="shared" si="43"/>
        <v>5.0025662749058846</v>
      </c>
      <c r="E148" s="303"/>
      <c r="F148" s="302">
        <v>4.4865807960814719</v>
      </c>
      <c r="G148" s="302">
        <v>1.8792996762932264</v>
      </c>
      <c r="H148" s="302">
        <f t="shared" si="44"/>
        <v>6.3658804723746982</v>
      </c>
      <c r="I148" s="303"/>
      <c r="J148" s="302">
        <v>4.6165980409758074</v>
      </c>
      <c r="K148" s="302">
        <v>2.7642924478748925</v>
      </c>
      <c r="L148" s="302">
        <f t="shared" si="45"/>
        <v>7.3808904888506994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0.15234492036433417</v>
      </c>
      <c r="C149" s="302">
        <v>22.164756425076451</v>
      </c>
      <c r="D149" s="302">
        <f t="shared" si="43"/>
        <v>22.317101345440786</v>
      </c>
      <c r="E149" s="303"/>
      <c r="F149" s="302">
        <v>0.57123283094145805</v>
      </c>
      <c r="G149" s="302">
        <v>22.706966458336669</v>
      </c>
      <c r="H149" s="302">
        <f t="shared" si="44"/>
        <v>23.278199289278128</v>
      </c>
      <c r="I149" s="303"/>
      <c r="J149" s="302">
        <v>0.95560036631247025</v>
      </c>
      <c r="K149" s="302">
        <v>24.788124212418285</v>
      </c>
      <c r="L149" s="302">
        <f t="shared" si="45"/>
        <v>25.743724578730756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3.2572848367777477E-2</v>
      </c>
      <c r="C150" s="302">
        <v>0.14113920218063541</v>
      </c>
      <c r="D150" s="302">
        <f t="shared" si="43"/>
        <v>0.17371205054841288</v>
      </c>
      <c r="E150" s="303"/>
      <c r="F150" s="302">
        <v>4.4523318268366002E-2</v>
      </c>
      <c r="G150" s="302">
        <v>0.19402933370947908</v>
      </c>
      <c r="H150" s="302">
        <f t="shared" si="44"/>
        <v>0.23855265197784509</v>
      </c>
      <c r="I150" s="303"/>
      <c r="J150" s="302">
        <v>5.0868425766244958E-2</v>
      </c>
      <c r="K150" s="302">
        <v>0.20996840117386001</v>
      </c>
      <c r="L150" s="302">
        <f t="shared" si="45"/>
        <v>0.26083682694010496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0.42433354154327196</v>
      </c>
      <c r="C151" s="302">
        <v>0.73329636774576612</v>
      </c>
      <c r="D151" s="302">
        <f t="shared" si="43"/>
        <v>1.1576299092890381</v>
      </c>
      <c r="E151" s="303"/>
      <c r="F151" s="302">
        <v>0.55328860100767074</v>
      </c>
      <c r="G151" s="302">
        <v>0.92807939936379968</v>
      </c>
      <c r="H151" s="302">
        <f t="shared" si="44"/>
        <v>1.4813680003714704</v>
      </c>
      <c r="I151" s="303"/>
      <c r="J151" s="302">
        <v>0.64220962291086814</v>
      </c>
      <c r="K151" s="302">
        <v>1.2624103926514016</v>
      </c>
      <c r="L151" s="302">
        <f t="shared" si="45"/>
        <v>1.9046200155622697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4.6622759058993067E-2</v>
      </c>
      <c r="C152" s="302">
        <v>5.5575222548930308</v>
      </c>
      <c r="D152" s="302">
        <f t="shared" si="43"/>
        <v>5.6041450139520235</v>
      </c>
      <c r="E152" s="303"/>
      <c r="F152" s="302">
        <v>5.6031365820924432E-2</v>
      </c>
      <c r="G152" s="302">
        <v>5.8393645368469969</v>
      </c>
      <c r="H152" s="302">
        <f t="shared" si="44"/>
        <v>5.8953959026679215</v>
      </c>
      <c r="I152" s="303"/>
      <c r="J152" s="302">
        <v>7.9153722258417811E-2</v>
      </c>
      <c r="K152" s="302">
        <v>7.3477697664029558</v>
      </c>
      <c r="L152" s="302">
        <f t="shared" si="45"/>
        <v>7.426923488661374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0.17128228892204456</v>
      </c>
      <c r="C153" s="302">
        <v>3.9715262707705197</v>
      </c>
      <c r="D153" s="302">
        <f t="shared" si="43"/>
        <v>4.1428085596925639</v>
      </c>
      <c r="E153" s="303"/>
      <c r="F153" s="302">
        <v>0.18732799253224983</v>
      </c>
      <c r="G153" s="302">
        <v>4.2051934817517482</v>
      </c>
      <c r="H153" s="302">
        <f t="shared" si="44"/>
        <v>4.3925214742839982</v>
      </c>
      <c r="I153" s="303"/>
      <c r="J153" s="302">
        <v>0.29749900713654448</v>
      </c>
      <c r="K153" s="302">
        <v>6.0108507065871546</v>
      </c>
      <c r="L153" s="302">
        <f t="shared" si="45"/>
        <v>6.3083497137236995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6.9354744462134734</v>
      </c>
      <c r="C155" s="311">
        <f t="shared" ref="C155:D155" si="46">SUM(C145:C153)</f>
        <v>48.233525553786464</v>
      </c>
      <c r="D155" s="311">
        <f t="shared" si="46"/>
        <v>55.168999999999933</v>
      </c>
      <c r="E155" s="311"/>
      <c r="F155" s="311">
        <f t="shared" ref="F155:H155" si="47">SUM(F145:F153)</f>
        <v>10.183019870978994</v>
      </c>
      <c r="G155" s="311">
        <f t="shared" si="47"/>
        <v>56.479980129020873</v>
      </c>
      <c r="H155" s="311">
        <f t="shared" si="47"/>
        <v>66.662999999999869</v>
      </c>
      <c r="I155" s="311"/>
      <c r="J155" s="311">
        <f t="shared" ref="J155:L155" si="48">SUM(J145:J153)</f>
        <v>13.014708097135726</v>
      </c>
      <c r="K155" s="311">
        <f t="shared" si="48"/>
        <v>69.66729190286425</v>
      </c>
      <c r="L155" s="311">
        <f t="shared" si="48"/>
        <v>82.681999999999974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3.9740669259108179</v>
      </c>
      <c r="C162" s="302">
        <v>10.338867555389513</v>
      </c>
      <c r="D162" s="302">
        <f>SUM(B162:C162)</f>
        <v>14.312934481300331</v>
      </c>
      <c r="E162" s="303"/>
      <c r="F162" s="302">
        <v>5.4235097525626621</v>
      </c>
      <c r="G162" s="302">
        <v>11.064655564506642</v>
      </c>
      <c r="H162" s="302">
        <f>SUM(F162:G162)</f>
        <v>16.488165317069303</v>
      </c>
      <c r="I162" s="303"/>
      <c r="J162" s="302">
        <v>6.0211381280430123</v>
      </c>
      <c r="K162" s="302">
        <v>11.19425064974665</v>
      </c>
      <c r="L162" s="302">
        <f>SUM(J162:K162)</f>
        <v>17.215388777789663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3.3707808683157801</v>
      </c>
      <c r="C163" s="302">
        <v>5.3680044416420172</v>
      </c>
      <c r="D163" s="302">
        <f t="shared" ref="D163:D170" si="49">SUM(B163:C163)</f>
        <v>8.7387853099577981</v>
      </c>
      <c r="E163" s="303"/>
      <c r="F163" s="302">
        <v>4.8429730990883435</v>
      </c>
      <c r="G163" s="302">
        <v>6.6676572759332835</v>
      </c>
      <c r="H163" s="302">
        <f t="shared" ref="H163:H170" si="50">SUM(F163:G163)</f>
        <v>11.510630375021627</v>
      </c>
      <c r="I163" s="303"/>
      <c r="J163" s="302">
        <v>6.0160066878664651</v>
      </c>
      <c r="K163" s="302">
        <v>8.7077002326154833</v>
      </c>
      <c r="L163" s="302">
        <f t="shared" ref="L163:L170" si="51">SUM(J163:K163)</f>
        <v>14.723706920481948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3.9670381104220329</v>
      </c>
      <c r="C164" s="302">
        <v>5.1611553442966365</v>
      </c>
      <c r="D164" s="302">
        <f t="shared" si="49"/>
        <v>9.1281934547186694</v>
      </c>
      <c r="E164" s="303"/>
      <c r="F164" s="302">
        <v>5.0045045558820425</v>
      </c>
      <c r="G164" s="302">
        <v>5.8710410892868037</v>
      </c>
      <c r="H164" s="302">
        <f t="shared" si="50"/>
        <v>10.875545645168845</v>
      </c>
      <c r="I164" s="303"/>
      <c r="J164" s="302">
        <v>5.8311904662894296</v>
      </c>
      <c r="K164" s="302">
        <v>6.1378855945619764</v>
      </c>
      <c r="L164" s="302">
        <f t="shared" si="51"/>
        <v>11.969076060851407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6.6118994279709202</v>
      </c>
      <c r="C165" s="302">
        <v>3.2967760007448379</v>
      </c>
      <c r="D165" s="302">
        <f t="shared" si="49"/>
        <v>9.9086754287157586</v>
      </c>
      <c r="E165" s="303"/>
      <c r="F165" s="302">
        <v>7.365109319130716</v>
      </c>
      <c r="G165" s="302">
        <v>3.7514027108351073</v>
      </c>
      <c r="H165" s="302">
        <f t="shared" si="50"/>
        <v>11.116512029965824</v>
      </c>
      <c r="I165" s="303"/>
      <c r="J165" s="302">
        <v>6.9872287419131522</v>
      </c>
      <c r="K165" s="302">
        <v>4.7934517543945239</v>
      </c>
      <c r="L165" s="302">
        <f t="shared" si="51"/>
        <v>11.780680496307676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1.4560551868931744</v>
      </c>
      <c r="C166" s="302">
        <v>9.4230405267611417</v>
      </c>
      <c r="D166" s="302">
        <f t="shared" si="49"/>
        <v>10.879095713654316</v>
      </c>
      <c r="E166" s="303"/>
      <c r="F166" s="302">
        <v>1.3821749013143607</v>
      </c>
      <c r="G166" s="302">
        <v>7.5080002330460269</v>
      </c>
      <c r="H166" s="302">
        <f t="shared" si="50"/>
        <v>8.890175134360387</v>
      </c>
      <c r="I166" s="303"/>
      <c r="J166" s="302">
        <v>1.52916292785015</v>
      </c>
      <c r="K166" s="302">
        <v>7.6631791499752291</v>
      </c>
      <c r="L166" s="302">
        <f t="shared" si="51"/>
        <v>9.1923420778253799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0.84998018537720677</v>
      </c>
      <c r="C167" s="302">
        <v>0.22735837847472762</v>
      </c>
      <c r="D167" s="302">
        <f t="shared" si="49"/>
        <v>1.0773385638519344</v>
      </c>
      <c r="E167" s="303"/>
      <c r="F167" s="302">
        <v>0.86162465680355294</v>
      </c>
      <c r="G167" s="302">
        <v>0.23915271269770819</v>
      </c>
      <c r="H167" s="302">
        <f t="shared" si="50"/>
        <v>1.100777369501261</v>
      </c>
      <c r="I167" s="303"/>
      <c r="J167" s="302">
        <v>1.0729234664977703</v>
      </c>
      <c r="K167" s="302">
        <v>0.27949618399993986</v>
      </c>
      <c r="L167" s="302">
        <f t="shared" si="51"/>
        <v>1.3524196504977102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22.477246113729869</v>
      </c>
      <c r="C168" s="302">
        <v>14.962934805791566</v>
      </c>
      <c r="D168" s="302">
        <f t="shared" si="49"/>
        <v>37.440180919521438</v>
      </c>
      <c r="E168" s="303"/>
      <c r="F168" s="302">
        <v>20.905067566789214</v>
      </c>
      <c r="G168" s="302">
        <v>14.39460349809293</v>
      </c>
      <c r="H168" s="302">
        <f t="shared" si="50"/>
        <v>35.299671064882148</v>
      </c>
      <c r="I168" s="303"/>
      <c r="J168" s="302">
        <v>17.224980895535012</v>
      </c>
      <c r="K168" s="302">
        <v>14.485734151573315</v>
      </c>
      <c r="L168" s="302">
        <f t="shared" si="51"/>
        <v>31.710715047108327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1.8968604216882397</v>
      </c>
      <c r="C169" s="302">
        <v>6.0421234707287779</v>
      </c>
      <c r="D169" s="302">
        <f t="shared" si="49"/>
        <v>7.9389838924170171</v>
      </c>
      <c r="E169" s="303"/>
      <c r="F169" s="302">
        <v>1.8352000727356867</v>
      </c>
      <c r="G169" s="302">
        <v>5.1751554188615323</v>
      </c>
      <c r="H169" s="302">
        <f t="shared" si="50"/>
        <v>7.0103554915972186</v>
      </c>
      <c r="I169" s="303"/>
      <c r="J169" s="302">
        <v>2.6870574541215362</v>
      </c>
      <c r="K169" s="302">
        <v>4.8446148899655199</v>
      </c>
      <c r="L169" s="302">
        <f t="shared" si="51"/>
        <v>7.5316723440870561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5.2816327832061853</v>
      </c>
      <c r="C170" s="302">
        <v>6.4541794526566001</v>
      </c>
      <c r="D170" s="302">
        <f t="shared" si="49"/>
        <v>11.735812235862785</v>
      </c>
      <c r="E170" s="303"/>
      <c r="F170" s="302">
        <v>4.5375883126305592</v>
      </c>
      <c r="G170" s="302">
        <v>5.2095792598029798</v>
      </c>
      <c r="H170" s="302">
        <f t="shared" si="50"/>
        <v>9.7471675724335398</v>
      </c>
      <c r="I170" s="303"/>
      <c r="J170" s="302">
        <v>4.8949594454941581</v>
      </c>
      <c r="K170" s="302">
        <v>4.5630391795567276</v>
      </c>
      <c r="L170" s="302">
        <f t="shared" si="51"/>
        <v>9.4579986250508856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49.885560023514223</v>
      </c>
      <c r="C172" s="311">
        <f t="shared" ref="C172:D172" si="52">SUM(C162:C170)</f>
        <v>61.274439976485809</v>
      </c>
      <c r="D172" s="311">
        <f t="shared" si="52"/>
        <v>111.16000000000004</v>
      </c>
      <c r="E172" s="311"/>
      <c r="F172" s="311">
        <f t="shared" ref="F172:H172" si="53">SUM(F162:F170)</f>
        <v>52.157752236937142</v>
      </c>
      <c r="G172" s="311">
        <f t="shared" si="53"/>
        <v>59.881247763063016</v>
      </c>
      <c r="H172" s="311">
        <f t="shared" si="53"/>
        <v>112.03900000000016</v>
      </c>
      <c r="I172" s="311"/>
      <c r="J172" s="311">
        <f t="shared" ref="J172:L172" si="54">SUM(J162:J170)</f>
        <v>52.264648213610684</v>
      </c>
      <c r="K172" s="311">
        <f t="shared" si="54"/>
        <v>62.669351786389363</v>
      </c>
      <c r="L172" s="311">
        <f t="shared" si="54"/>
        <v>114.93400000000005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0.30280819172886636</v>
      </c>
      <c r="C179" s="302">
        <v>1.5317807040682452</v>
      </c>
      <c r="D179" s="302">
        <f>SUM(B179:C179)</f>
        <v>1.8345888957971115</v>
      </c>
      <c r="E179" s="303"/>
      <c r="F179" s="302">
        <v>0.69484457335843675</v>
      </c>
      <c r="G179" s="302">
        <v>2.352845172246032</v>
      </c>
      <c r="H179" s="302">
        <f>SUM(F179:G179)</f>
        <v>3.0476897456044689</v>
      </c>
      <c r="I179" s="303"/>
      <c r="J179" s="302">
        <v>0.83673731651390204</v>
      </c>
      <c r="K179" s="302">
        <v>2.3542805154206348</v>
      </c>
      <c r="L179" s="302">
        <f>SUM(J179:K179)</f>
        <v>3.1910178319345368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0.29083797916774518</v>
      </c>
      <c r="C180" s="302">
        <v>1.069836204338994</v>
      </c>
      <c r="D180" s="302">
        <f t="shared" ref="D180:D187" si="55">SUM(B180:C180)</f>
        <v>1.3606741835067391</v>
      </c>
      <c r="E180" s="303"/>
      <c r="F180" s="302">
        <v>0.64904616820854555</v>
      </c>
      <c r="G180" s="302">
        <v>1.7885345105932431</v>
      </c>
      <c r="H180" s="302">
        <f t="shared" ref="H180:H187" si="56">SUM(F180:G180)</f>
        <v>2.4375806788017886</v>
      </c>
      <c r="I180" s="303"/>
      <c r="J180" s="302">
        <v>0.95482539544999301</v>
      </c>
      <c r="K180" s="302">
        <v>2.462757997018147</v>
      </c>
      <c r="L180" s="302">
        <f t="shared" ref="L180:L187" si="57">SUM(J180:K180)</f>
        <v>3.4175833924681402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0.31927447228801875</v>
      </c>
      <c r="C181" s="302">
        <v>0.97656939304971657</v>
      </c>
      <c r="D181" s="302">
        <f t="shared" si="55"/>
        <v>1.2958438653377353</v>
      </c>
      <c r="E181" s="303"/>
      <c r="F181" s="302">
        <v>0.57834578725350239</v>
      </c>
      <c r="G181" s="302">
        <v>1.5169189559125085</v>
      </c>
      <c r="H181" s="302">
        <f t="shared" si="56"/>
        <v>2.0952647431660107</v>
      </c>
      <c r="I181" s="303"/>
      <c r="J181" s="302">
        <v>0.74618815503938118</v>
      </c>
      <c r="K181" s="302">
        <v>1.6808446278247851</v>
      </c>
      <c r="L181" s="302">
        <f t="shared" si="57"/>
        <v>2.427032782864166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1.194086516097457</v>
      </c>
      <c r="C182" s="302">
        <v>0.99861783409448013</v>
      </c>
      <c r="D182" s="302">
        <f t="shared" si="55"/>
        <v>2.1927043501919372</v>
      </c>
      <c r="E182" s="303"/>
      <c r="F182" s="302">
        <v>1.6140032734195198</v>
      </c>
      <c r="G182" s="302">
        <v>1.4747530701114684</v>
      </c>
      <c r="H182" s="302">
        <f t="shared" si="56"/>
        <v>3.0887563435309882</v>
      </c>
      <c r="I182" s="303"/>
      <c r="J182" s="302">
        <v>1.6050747833210315</v>
      </c>
      <c r="K182" s="302">
        <v>1.8368865690976337</v>
      </c>
      <c r="L182" s="302">
        <f t="shared" si="57"/>
        <v>3.441961352418665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5.3098913806186157E-2</v>
      </c>
      <c r="C183" s="302">
        <v>1.2768652406301804</v>
      </c>
      <c r="D183" s="302">
        <f t="shared" si="55"/>
        <v>1.3299641544363665</v>
      </c>
      <c r="E183" s="303"/>
      <c r="F183" s="302">
        <v>8.7713104988393534E-2</v>
      </c>
      <c r="G183" s="302">
        <v>1.2927604530857391</v>
      </c>
      <c r="H183" s="302">
        <f t="shared" si="56"/>
        <v>1.3804735580741325</v>
      </c>
      <c r="I183" s="303"/>
      <c r="J183" s="302">
        <v>0.14405730311356807</v>
      </c>
      <c r="K183" s="302">
        <v>1.2753524252069346</v>
      </c>
      <c r="L183" s="302">
        <f t="shared" si="57"/>
        <v>1.4194097283205027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0.82778498509638243</v>
      </c>
      <c r="C184" s="302">
        <v>0.54189754389743994</v>
      </c>
      <c r="D184" s="302">
        <f t="shared" si="55"/>
        <v>1.3696825289938224</v>
      </c>
      <c r="E184" s="303"/>
      <c r="F184" s="302">
        <v>1.0210050445745635</v>
      </c>
      <c r="G184" s="302">
        <v>0.81590049497946093</v>
      </c>
      <c r="H184" s="302">
        <f t="shared" si="56"/>
        <v>1.8369055395540244</v>
      </c>
      <c r="I184" s="303"/>
      <c r="J184" s="302">
        <v>0.94158904013984768</v>
      </c>
      <c r="K184" s="302">
        <v>0.88549787826865223</v>
      </c>
      <c r="L184" s="302">
        <f t="shared" si="57"/>
        <v>1.8270869184084999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0.31703513164078184</v>
      </c>
      <c r="C185" s="302">
        <v>0.43940314482017245</v>
      </c>
      <c r="D185" s="302">
        <f t="shared" si="55"/>
        <v>0.7564382764609543</v>
      </c>
      <c r="E185" s="303"/>
      <c r="F185" s="302">
        <v>0.4518041583323027</v>
      </c>
      <c r="G185" s="302">
        <v>0.59924969470381129</v>
      </c>
      <c r="H185" s="302">
        <f t="shared" si="56"/>
        <v>1.051053853036114</v>
      </c>
      <c r="I185" s="303"/>
      <c r="J185" s="302">
        <v>0.50683693726822221</v>
      </c>
      <c r="K185" s="302">
        <v>0.74079530516940806</v>
      </c>
      <c r="L185" s="302">
        <f t="shared" si="57"/>
        <v>1.2476322424376303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0.55144216807497615</v>
      </c>
      <c r="C186" s="302">
        <v>7.7183191664738668</v>
      </c>
      <c r="D186" s="302">
        <f t="shared" si="55"/>
        <v>8.2697613345488428</v>
      </c>
      <c r="E186" s="303"/>
      <c r="F186" s="302">
        <v>0.86469731946046746</v>
      </c>
      <c r="G186" s="302">
        <v>9.5707475306567744</v>
      </c>
      <c r="H186" s="302">
        <f t="shared" si="56"/>
        <v>10.435444850117243</v>
      </c>
      <c r="I186" s="303"/>
      <c r="J186" s="302">
        <v>1.2328841206176042</v>
      </c>
      <c r="K186" s="302">
        <v>10.07220244657106</v>
      </c>
      <c r="L186" s="302">
        <f t="shared" si="57"/>
        <v>11.305086567188663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0.78081175569640604</v>
      </c>
      <c r="C187" s="302">
        <v>2.9875306550300817</v>
      </c>
      <c r="D187" s="302">
        <f t="shared" si="55"/>
        <v>3.768342410726488</v>
      </c>
      <c r="E187" s="303"/>
      <c r="F187" s="302">
        <v>0.90041830866192218</v>
      </c>
      <c r="G187" s="302">
        <v>3.0344123794532836</v>
      </c>
      <c r="H187" s="302">
        <f t="shared" si="56"/>
        <v>3.9348306881152055</v>
      </c>
      <c r="I187" s="303"/>
      <c r="J187" s="302">
        <v>1.0900703932903657</v>
      </c>
      <c r="K187" s="302">
        <v>2.946118790668852</v>
      </c>
      <c r="L187" s="302">
        <f t="shared" si="57"/>
        <v>4.0361891839592179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4.6371801135968198</v>
      </c>
      <c r="C189" s="311">
        <f t="shared" ref="C189:D189" si="58">SUM(C179:C187)</f>
        <v>17.540819886403177</v>
      </c>
      <c r="D189" s="311">
        <f t="shared" si="58"/>
        <v>22.177999999999997</v>
      </c>
      <c r="E189" s="311"/>
      <c r="F189" s="311">
        <f t="shared" ref="F189:H189" si="59">SUM(F179:F187)</f>
        <v>6.8618777382576539</v>
      </c>
      <c r="G189" s="311">
        <f t="shared" si="59"/>
        <v>22.446122261742321</v>
      </c>
      <c r="H189" s="311">
        <f t="shared" si="59"/>
        <v>29.307999999999979</v>
      </c>
      <c r="I189" s="311"/>
      <c r="J189" s="311">
        <f t="shared" ref="J189:L189" si="60">SUM(J179:J187)</f>
        <v>8.0582634447539156</v>
      </c>
      <c r="K189" s="311">
        <f t="shared" si="60"/>
        <v>24.254736555246108</v>
      </c>
      <c r="L189" s="311">
        <f t="shared" si="60"/>
        <v>32.313000000000024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0.81066731234441225</v>
      </c>
      <c r="C196" s="302">
        <v>2.0652170836566497</v>
      </c>
      <c r="D196" s="302">
        <f>SUM(B196:C196)</f>
        <v>2.8758843960010618</v>
      </c>
      <c r="E196" s="303"/>
      <c r="F196" s="302">
        <v>1.5259720856140835</v>
      </c>
      <c r="G196" s="302">
        <v>2.3397298998313283</v>
      </c>
      <c r="H196" s="302">
        <f>SUM(F196:G196)</f>
        <v>3.865701985445412</v>
      </c>
      <c r="I196" s="303"/>
      <c r="J196" s="302">
        <v>1.8452877833191283</v>
      </c>
      <c r="K196" s="302">
        <v>3.0804728821203442</v>
      </c>
      <c r="L196" s="302">
        <f>SUM(J196:K196)</f>
        <v>4.9257606654394728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0.35988448641245441</v>
      </c>
      <c r="C197" s="302">
        <v>0.45078846702936326</v>
      </c>
      <c r="D197" s="302">
        <f t="shared" ref="D197:D204" si="61">SUM(B197:C197)</f>
        <v>0.81067295344181767</v>
      </c>
      <c r="E197" s="303"/>
      <c r="F197" s="302">
        <v>0.60193668359862906</v>
      </c>
      <c r="G197" s="302">
        <v>0.61877444232729795</v>
      </c>
      <c r="H197" s="302">
        <f t="shared" ref="H197:H204" si="62">SUM(F197:G197)</f>
        <v>1.2207111259259271</v>
      </c>
      <c r="I197" s="303"/>
      <c r="J197" s="302">
        <v>0.85223245072706633</v>
      </c>
      <c r="K197" s="302">
        <v>0.85966294512205632</v>
      </c>
      <c r="L197" s="302">
        <f t="shared" ref="L197:L204" si="63">SUM(J197:K197)</f>
        <v>1.7118953958491225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0.58303212013313599</v>
      </c>
      <c r="C198" s="302">
        <v>0.40997273653594457</v>
      </c>
      <c r="D198" s="302">
        <f t="shared" si="61"/>
        <v>0.99300485666908056</v>
      </c>
      <c r="E198" s="303"/>
      <c r="F198" s="302">
        <v>0.85296443875839845</v>
      </c>
      <c r="G198" s="302">
        <v>0.51472141970962315</v>
      </c>
      <c r="H198" s="302">
        <f t="shared" si="62"/>
        <v>1.3676858584680216</v>
      </c>
      <c r="I198" s="303"/>
      <c r="J198" s="302">
        <v>1.3331013090332029</v>
      </c>
      <c r="K198" s="302">
        <v>0.67571429724709464</v>
      </c>
      <c r="L198" s="302">
        <f t="shared" si="63"/>
        <v>2.0088156062802973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1.2589256498098906</v>
      </c>
      <c r="C199" s="302">
        <v>0.37359081471866479</v>
      </c>
      <c r="D199" s="302">
        <f t="shared" si="61"/>
        <v>1.6325164645285555</v>
      </c>
      <c r="E199" s="303"/>
      <c r="F199" s="302">
        <v>1.4377660026877046</v>
      </c>
      <c r="G199" s="302">
        <v>0.47923495047151976</v>
      </c>
      <c r="H199" s="302">
        <f t="shared" si="62"/>
        <v>1.9170009531592243</v>
      </c>
      <c r="I199" s="303"/>
      <c r="J199" s="302">
        <v>1.9405670285981809</v>
      </c>
      <c r="K199" s="302">
        <v>0.74430190615646352</v>
      </c>
      <c r="L199" s="302">
        <f t="shared" si="63"/>
        <v>2.6848689347546442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1.4801812752351884</v>
      </c>
      <c r="C200" s="302">
        <v>4.7214112293993242</v>
      </c>
      <c r="D200" s="302">
        <f t="shared" si="61"/>
        <v>6.2015925046345126</v>
      </c>
      <c r="E200" s="303"/>
      <c r="F200" s="302">
        <v>1.7154643490586823</v>
      </c>
      <c r="G200" s="302">
        <v>3.6077539772215315</v>
      </c>
      <c r="H200" s="302">
        <f t="shared" si="62"/>
        <v>5.3232183262802142</v>
      </c>
      <c r="I200" s="303"/>
      <c r="J200" s="302">
        <v>1.7677524054946399</v>
      </c>
      <c r="K200" s="302">
        <v>3.9911757277515756</v>
      </c>
      <c r="L200" s="302">
        <f t="shared" si="63"/>
        <v>5.758928133246215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1.2360309572606676</v>
      </c>
      <c r="C201" s="302">
        <v>0.2827626400548604</v>
      </c>
      <c r="D201" s="302">
        <f t="shared" si="61"/>
        <v>1.518793597315528</v>
      </c>
      <c r="E201" s="303"/>
      <c r="F201" s="302">
        <v>1.3982403384819824</v>
      </c>
      <c r="G201" s="302">
        <v>0.35626223917073402</v>
      </c>
      <c r="H201" s="302">
        <f t="shared" si="62"/>
        <v>1.7545025776527163</v>
      </c>
      <c r="I201" s="303"/>
      <c r="J201" s="302">
        <v>1.6815062749682377</v>
      </c>
      <c r="K201" s="302">
        <v>0.47535966307196698</v>
      </c>
      <c r="L201" s="302">
        <f t="shared" si="63"/>
        <v>2.1568659380402044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1.2274355741640122</v>
      </c>
      <c r="C202" s="302">
        <v>1.1829889635361139</v>
      </c>
      <c r="D202" s="302">
        <f t="shared" si="61"/>
        <v>2.4104245377001261</v>
      </c>
      <c r="E202" s="303"/>
      <c r="F202" s="302">
        <v>1.6049612511816496</v>
      </c>
      <c r="G202" s="302">
        <v>1.4104376437055197</v>
      </c>
      <c r="H202" s="302">
        <f t="shared" si="62"/>
        <v>3.0153988948871691</v>
      </c>
      <c r="I202" s="303"/>
      <c r="J202" s="302">
        <v>2.8685872397758985</v>
      </c>
      <c r="K202" s="302">
        <v>1.8666853505569847</v>
      </c>
      <c r="L202" s="302">
        <f t="shared" si="63"/>
        <v>4.7352725903328832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0.21001232041355802</v>
      </c>
      <c r="C203" s="302">
        <v>0.80463448993343045</v>
      </c>
      <c r="D203" s="302">
        <f t="shared" si="61"/>
        <v>1.0146468103469886</v>
      </c>
      <c r="E203" s="303"/>
      <c r="F203" s="302">
        <v>0.19893843477247117</v>
      </c>
      <c r="G203" s="302">
        <v>0.96373202001694358</v>
      </c>
      <c r="H203" s="302">
        <f t="shared" si="62"/>
        <v>1.1626704547894147</v>
      </c>
      <c r="I203" s="303"/>
      <c r="J203" s="302">
        <v>0.48864608128548037</v>
      </c>
      <c r="K203" s="302">
        <v>1.3750978008856993</v>
      </c>
      <c r="L203" s="302">
        <f t="shared" si="63"/>
        <v>1.8637438821711796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12.41514609385929</v>
      </c>
      <c r="C204" s="302">
        <v>7.0573177855030282</v>
      </c>
      <c r="D204" s="302">
        <f t="shared" si="61"/>
        <v>19.472463879362319</v>
      </c>
      <c r="E204" s="303"/>
      <c r="F204" s="302">
        <v>13.893253490144046</v>
      </c>
      <c r="G204" s="302">
        <v>7.2388563332478588</v>
      </c>
      <c r="H204" s="302">
        <f t="shared" si="62"/>
        <v>21.132109823391904</v>
      </c>
      <c r="I204" s="303"/>
      <c r="J204" s="302">
        <v>14.219870993383521</v>
      </c>
      <c r="K204" s="302">
        <v>7.3239778605025769</v>
      </c>
      <c r="L204" s="302">
        <f t="shared" si="63"/>
        <v>21.543848853886097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19.581315789632608</v>
      </c>
      <c r="C206" s="311">
        <f t="shared" ref="C206:D206" si="64">SUM(C196:C204)</f>
        <v>17.348684210367377</v>
      </c>
      <c r="D206" s="311">
        <f t="shared" si="64"/>
        <v>36.929999999999993</v>
      </c>
      <c r="E206" s="311"/>
      <c r="F206" s="311">
        <f t="shared" ref="F206:H206" si="65">SUM(F196:F204)</f>
        <v>23.229497074297647</v>
      </c>
      <c r="G206" s="311">
        <f t="shared" si="65"/>
        <v>17.529502925702356</v>
      </c>
      <c r="H206" s="311">
        <f t="shared" si="65"/>
        <v>40.759</v>
      </c>
      <c r="I206" s="311"/>
      <c r="J206" s="311">
        <f t="shared" ref="J206:L206" si="66">SUM(J196:J204)</f>
        <v>26.997551566585358</v>
      </c>
      <c r="K206" s="311">
        <f t="shared" si="66"/>
        <v>20.392448433414764</v>
      </c>
      <c r="L206" s="311">
        <f t="shared" si="66"/>
        <v>47.390000000000114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0.65517195525555927</v>
      </c>
      <c r="C213" s="302">
        <v>0.79912807464708613</v>
      </c>
      <c r="D213" s="302">
        <f>SUM(B213:C213)</f>
        <v>1.4543000299026454</v>
      </c>
      <c r="E213" s="303"/>
      <c r="F213" s="302">
        <v>0.69544176909300814</v>
      </c>
      <c r="G213" s="302">
        <v>0.95051065896560094</v>
      </c>
      <c r="H213" s="302">
        <f>SUM(F213:G213)</f>
        <v>1.6459524280586091</v>
      </c>
      <c r="I213" s="303"/>
      <c r="J213" s="302">
        <v>0.68403360633466992</v>
      </c>
      <c r="K213" s="302">
        <v>0.86305868378202955</v>
      </c>
      <c r="L213" s="302">
        <f>SUM(J213:K213)</f>
        <v>1.5470922901166995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0.65718559250227415</v>
      </c>
      <c r="C214" s="302">
        <v>1.1760545642901628</v>
      </c>
      <c r="D214" s="302">
        <f t="shared" ref="D214:D221" si="67">SUM(B214:C214)</f>
        <v>1.8332401567924368</v>
      </c>
      <c r="E214" s="303"/>
      <c r="F214" s="302">
        <v>0.75954636591277491</v>
      </c>
      <c r="G214" s="302">
        <v>1.541031167080493</v>
      </c>
      <c r="H214" s="302">
        <f t="shared" ref="H214:H221" si="68">SUM(F214:G214)</f>
        <v>2.3005775329932678</v>
      </c>
      <c r="I214" s="303"/>
      <c r="J214" s="302">
        <v>0.80155657040478123</v>
      </c>
      <c r="K214" s="302">
        <v>1.7241170802576067</v>
      </c>
      <c r="L214" s="302">
        <f t="shared" ref="L214:L221" si="69">SUM(J214:K214)</f>
        <v>2.5256736506623878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1.227965266309178</v>
      </c>
      <c r="C215" s="302">
        <v>1.1513777047973239</v>
      </c>
      <c r="D215" s="302">
        <f t="shared" si="67"/>
        <v>2.3793429711065022</v>
      </c>
      <c r="E215" s="303"/>
      <c r="F215" s="302">
        <v>1.1072412438581425</v>
      </c>
      <c r="G215" s="302">
        <v>1.2768353264895607</v>
      </c>
      <c r="H215" s="302">
        <f t="shared" si="68"/>
        <v>2.3840765703477032</v>
      </c>
      <c r="I215" s="303"/>
      <c r="J215" s="302">
        <v>1.095687182836975</v>
      </c>
      <c r="K215" s="302">
        <v>1.0884364650966758</v>
      </c>
      <c r="L215" s="302">
        <f t="shared" si="69"/>
        <v>2.1841236479336508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0.72007204708020212</v>
      </c>
      <c r="C216" s="302">
        <v>0.13622884541969832</v>
      </c>
      <c r="D216" s="302">
        <f t="shared" si="67"/>
        <v>0.85630089249990049</v>
      </c>
      <c r="E216" s="303"/>
      <c r="F216" s="302">
        <v>0.61279971775330877</v>
      </c>
      <c r="G216" s="302">
        <v>0.14357739813987563</v>
      </c>
      <c r="H216" s="302">
        <f t="shared" si="68"/>
        <v>0.75637711589318446</v>
      </c>
      <c r="I216" s="303"/>
      <c r="J216" s="302">
        <v>0.4044388604000751</v>
      </c>
      <c r="K216" s="302">
        <v>0.12702567908304371</v>
      </c>
      <c r="L216" s="302">
        <f t="shared" si="69"/>
        <v>0.53146453948311878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0.20612294626153807</v>
      </c>
      <c r="C217" s="302">
        <v>0.55244659905818028</v>
      </c>
      <c r="D217" s="302">
        <f t="shared" si="67"/>
        <v>0.75856954531971832</v>
      </c>
      <c r="E217" s="303"/>
      <c r="F217" s="302">
        <v>0.17529762608453311</v>
      </c>
      <c r="G217" s="302">
        <v>0.46602368756693285</v>
      </c>
      <c r="H217" s="302">
        <f t="shared" si="68"/>
        <v>0.64132131365146594</v>
      </c>
      <c r="I217" s="303"/>
      <c r="J217" s="302">
        <v>0.19226963754232598</v>
      </c>
      <c r="K217" s="302">
        <v>0.3752381028007043</v>
      </c>
      <c r="L217" s="302">
        <f t="shared" si="69"/>
        <v>0.56750774034303031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0.23800493533217124</v>
      </c>
      <c r="C218" s="302">
        <v>9.2928427358320478E-2</v>
      </c>
      <c r="D218" s="302">
        <f t="shared" si="67"/>
        <v>0.33093336269049173</v>
      </c>
      <c r="E218" s="303"/>
      <c r="F218" s="302">
        <v>0.15610615336698089</v>
      </c>
      <c r="G218" s="302">
        <v>8.8881253516132686E-2</v>
      </c>
      <c r="H218" s="302">
        <f t="shared" si="68"/>
        <v>0.24498740688311357</v>
      </c>
      <c r="I218" s="303"/>
      <c r="J218" s="302">
        <v>0.13429777508141613</v>
      </c>
      <c r="K218" s="302">
        <v>8.6681908738977201E-2</v>
      </c>
      <c r="L218" s="302">
        <f t="shared" si="69"/>
        <v>0.22097968382039335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0.32754489547407045</v>
      </c>
      <c r="C219" s="302">
        <v>0.15408230382776128</v>
      </c>
      <c r="D219" s="302">
        <f t="shared" si="67"/>
        <v>0.48162719930183173</v>
      </c>
      <c r="E219" s="303"/>
      <c r="F219" s="302">
        <v>0.28907832291100449</v>
      </c>
      <c r="G219" s="302">
        <v>0.14984529537467173</v>
      </c>
      <c r="H219" s="302">
        <f t="shared" si="68"/>
        <v>0.43892361828567622</v>
      </c>
      <c r="I219" s="303"/>
      <c r="J219" s="302">
        <v>0.27528107113983469</v>
      </c>
      <c r="K219" s="302">
        <v>0.15585920604565343</v>
      </c>
      <c r="L219" s="302">
        <f t="shared" si="69"/>
        <v>0.43114027718548809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5.4220064511936714E-2</v>
      </c>
      <c r="C220" s="302">
        <v>0.16416191313678696</v>
      </c>
      <c r="D220" s="302">
        <f t="shared" si="67"/>
        <v>0.21838197764872369</v>
      </c>
      <c r="E220" s="303"/>
      <c r="F220" s="302">
        <v>4.8321553710801962E-2</v>
      </c>
      <c r="G220" s="302">
        <v>0.1541339998672181</v>
      </c>
      <c r="H220" s="302">
        <f t="shared" si="68"/>
        <v>0.20245555357802006</v>
      </c>
      <c r="I220" s="303"/>
      <c r="J220" s="302">
        <v>3.0911523912883772E-2</v>
      </c>
      <c r="K220" s="302">
        <v>0.1499545390208594</v>
      </c>
      <c r="L220" s="302">
        <f t="shared" si="69"/>
        <v>0.18086606293374316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0.56973659141830058</v>
      </c>
      <c r="C221" s="302">
        <v>0.51756727331945385</v>
      </c>
      <c r="D221" s="302">
        <f t="shared" si="67"/>
        <v>1.0873038647377544</v>
      </c>
      <c r="E221" s="303"/>
      <c r="F221" s="302">
        <v>0.35292915207322101</v>
      </c>
      <c r="G221" s="302">
        <v>0.36039930823573479</v>
      </c>
      <c r="H221" s="302">
        <f t="shared" si="68"/>
        <v>0.7133284603089558</v>
      </c>
      <c r="I221" s="303"/>
      <c r="J221" s="302">
        <v>0.3604237353434489</v>
      </c>
      <c r="K221" s="302">
        <v>0.35572837217801873</v>
      </c>
      <c r="L221" s="302">
        <f t="shared" si="69"/>
        <v>0.71615210752146763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4.6560242941452312</v>
      </c>
      <c r="C223" s="311">
        <f t="shared" ref="C223:D223" si="70">SUM(C213:C221)</f>
        <v>4.7439757058547736</v>
      </c>
      <c r="D223" s="311">
        <f t="shared" si="70"/>
        <v>9.4000000000000057</v>
      </c>
      <c r="E223" s="311"/>
      <c r="F223" s="311">
        <f t="shared" ref="F223:H223" si="71">SUM(F213:F221)</f>
        <v>4.1967619047637754</v>
      </c>
      <c r="G223" s="311">
        <f t="shared" si="71"/>
        <v>5.1312380952362195</v>
      </c>
      <c r="H223" s="311">
        <f t="shared" si="71"/>
        <v>9.3279999999999959</v>
      </c>
      <c r="I223" s="311"/>
      <c r="J223" s="311">
        <f t="shared" ref="J223:L223" si="72">SUM(J213:J221)</f>
        <v>3.9788999629964108</v>
      </c>
      <c r="K223" s="311">
        <f t="shared" si="72"/>
        <v>4.926100037003569</v>
      </c>
      <c r="L223" s="311">
        <f t="shared" si="72"/>
        <v>8.9049999999999816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1.0550258062537778</v>
      </c>
      <c r="C230" s="302">
        <v>3.1395953023224163</v>
      </c>
      <c r="D230" s="302">
        <f>SUM(B230:C230)</f>
        <v>4.194621108576194</v>
      </c>
      <c r="E230" s="303"/>
      <c r="F230" s="302">
        <v>1.2888644467129284</v>
      </c>
      <c r="G230" s="302">
        <v>3.1823424872375035</v>
      </c>
      <c r="H230" s="302">
        <f>SUM(F230:G230)</f>
        <v>4.4712069339504321</v>
      </c>
      <c r="I230" s="303"/>
      <c r="J230" s="302">
        <v>1.4258220376594144</v>
      </c>
      <c r="K230" s="302">
        <v>2.785995570590281</v>
      </c>
      <c r="L230" s="302">
        <f>SUM(J230:K230)</f>
        <v>4.2118176082496959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2.1299950938507459</v>
      </c>
      <c r="C231" s="302">
        <v>10.036577299879731</v>
      </c>
      <c r="D231" s="302">
        <f t="shared" ref="D231:D238" si="73">SUM(B231:C231)</f>
        <v>12.166572393730476</v>
      </c>
      <c r="E231" s="303"/>
      <c r="F231" s="302">
        <v>2.8384005795432694</v>
      </c>
      <c r="G231" s="302">
        <v>10.066981107844287</v>
      </c>
      <c r="H231" s="302">
        <f t="shared" ref="H231:H238" si="74">SUM(F231:G231)</f>
        <v>12.905381687387557</v>
      </c>
      <c r="I231" s="303"/>
      <c r="J231" s="302">
        <v>3.7496454448717387</v>
      </c>
      <c r="K231" s="302">
        <v>12.337228510339644</v>
      </c>
      <c r="L231" s="302">
        <f t="shared" ref="L231:L238" si="75">SUM(J231:K231)</f>
        <v>16.086873955211381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1.3761220813364621</v>
      </c>
      <c r="C232" s="302">
        <v>3.0347648873816331</v>
      </c>
      <c r="D232" s="302">
        <f t="shared" si="73"/>
        <v>4.4108869687180956</v>
      </c>
      <c r="E232" s="303"/>
      <c r="F232" s="302">
        <v>1.5540852234875602</v>
      </c>
      <c r="G232" s="302">
        <v>2.9701310685999744</v>
      </c>
      <c r="H232" s="302">
        <f t="shared" si="74"/>
        <v>4.5242162920875346</v>
      </c>
      <c r="I232" s="303"/>
      <c r="J232" s="302">
        <v>1.7650379355715249</v>
      </c>
      <c r="K232" s="302">
        <v>2.6426190004537791</v>
      </c>
      <c r="L232" s="302">
        <f t="shared" si="75"/>
        <v>4.4076569360253037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1.285543468351706</v>
      </c>
      <c r="C233" s="302">
        <v>0.46306250158632184</v>
      </c>
      <c r="D233" s="302">
        <f t="shared" si="73"/>
        <v>1.7486059699380279</v>
      </c>
      <c r="E233" s="303"/>
      <c r="F233" s="302">
        <v>1.1751696299345893</v>
      </c>
      <c r="G233" s="302">
        <v>0.47068466579797352</v>
      </c>
      <c r="H233" s="302">
        <f t="shared" si="74"/>
        <v>1.6458542957325628</v>
      </c>
      <c r="I233" s="303"/>
      <c r="J233" s="302">
        <v>0.91487219038999146</v>
      </c>
      <c r="K233" s="302">
        <v>0.48696573010269589</v>
      </c>
      <c r="L233" s="302">
        <f t="shared" si="75"/>
        <v>1.4018379204926874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0.10401981592148397</v>
      </c>
      <c r="C234" s="302">
        <v>1.6631359469365601</v>
      </c>
      <c r="D234" s="302">
        <f t="shared" si="73"/>
        <v>1.7671557628580441</v>
      </c>
      <c r="E234" s="303"/>
      <c r="F234" s="302">
        <v>0.11862248170894188</v>
      </c>
      <c r="G234" s="302">
        <v>1.2889915620291035</v>
      </c>
      <c r="H234" s="302">
        <f t="shared" si="74"/>
        <v>1.4076140437380453</v>
      </c>
      <c r="I234" s="303"/>
      <c r="J234" s="302">
        <v>0.15398835896929425</v>
      </c>
      <c r="K234" s="302">
        <v>1.1080665373987839</v>
      </c>
      <c r="L234" s="302">
        <f t="shared" si="75"/>
        <v>1.2620548963680782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0.29253211516318328</v>
      </c>
      <c r="C235" s="302">
        <v>0.27859700488622363</v>
      </c>
      <c r="D235" s="302">
        <f t="shared" si="73"/>
        <v>0.57112912004940686</v>
      </c>
      <c r="E235" s="303"/>
      <c r="F235" s="302">
        <v>0.23695944465716748</v>
      </c>
      <c r="G235" s="302">
        <v>0.26803471521294148</v>
      </c>
      <c r="H235" s="302">
        <f t="shared" si="74"/>
        <v>0.50499415987010898</v>
      </c>
      <c r="I235" s="303"/>
      <c r="J235" s="302">
        <v>0.26812588047090397</v>
      </c>
      <c r="K235" s="302">
        <v>0.33324989586789905</v>
      </c>
      <c r="L235" s="302">
        <f t="shared" si="75"/>
        <v>0.60137577633880301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0.58094078061954857</v>
      </c>
      <c r="C236" s="302">
        <v>0.41811104981510561</v>
      </c>
      <c r="D236" s="302">
        <f t="shared" si="73"/>
        <v>0.99905183043465418</v>
      </c>
      <c r="E236" s="303"/>
      <c r="F236" s="302">
        <v>0.54902758054436718</v>
      </c>
      <c r="G236" s="302">
        <v>0.45515955924405999</v>
      </c>
      <c r="H236" s="302">
        <f t="shared" si="74"/>
        <v>1.0041871397884272</v>
      </c>
      <c r="I236" s="303"/>
      <c r="J236" s="302">
        <v>0.57435805267071927</v>
      </c>
      <c r="K236" s="302">
        <v>0.53685658936537173</v>
      </c>
      <c r="L236" s="302">
        <f t="shared" si="75"/>
        <v>1.1112146420360909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5.5292547164896733E-2</v>
      </c>
      <c r="C237" s="302">
        <v>0.18923514243985334</v>
      </c>
      <c r="D237" s="302">
        <f t="shared" si="73"/>
        <v>0.24452768960475008</v>
      </c>
      <c r="E237" s="303"/>
      <c r="F237" s="302">
        <v>3.8162606685457005E-2</v>
      </c>
      <c r="G237" s="302">
        <v>0.21971439968665615</v>
      </c>
      <c r="H237" s="302">
        <f t="shared" si="74"/>
        <v>0.25787700637211314</v>
      </c>
      <c r="I237" s="303"/>
      <c r="J237" s="302">
        <v>4.3127600756936224E-2</v>
      </c>
      <c r="K237" s="302">
        <v>0.24351248198959818</v>
      </c>
      <c r="L237" s="302">
        <f t="shared" si="75"/>
        <v>0.28664008274653441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0.13608740151196141</v>
      </c>
      <c r="C238" s="302">
        <v>0.32236175457835659</v>
      </c>
      <c r="D238" s="302">
        <f t="shared" si="73"/>
        <v>0.458449156090318</v>
      </c>
      <c r="E238" s="303"/>
      <c r="F238" s="302">
        <v>9.3861030710835028E-2</v>
      </c>
      <c r="G238" s="302">
        <v>0.20080741036234639</v>
      </c>
      <c r="H238" s="302">
        <f t="shared" si="74"/>
        <v>0.29466844107318141</v>
      </c>
      <c r="I238" s="303"/>
      <c r="J238" s="302">
        <v>0.10329055704278031</v>
      </c>
      <c r="K238" s="302">
        <v>0.19723762548862764</v>
      </c>
      <c r="L238" s="302">
        <f t="shared" si="75"/>
        <v>0.30052818253140795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7.0155591101737667</v>
      </c>
      <c r="C240" s="311">
        <f t="shared" ref="C240:D240" si="76">SUM(C230:C238)</f>
        <v>19.5454408898262</v>
      </c>
      <c r="D240" s="311">
        <f t="shared" si="76"/>
        <v>26.560999999999968</v>
      </c>
      <c r="E240" s="311"/>
      <c r="F240" s="311">
        <f t="shared" ref="F240:H240" si="77">SUM(F230:F238)</f>
        <v>7.8931530239851169</v>
      </c>
      <c r="G240" s="311">
        <f t="shared" si="77"/>
        <v>19.122846976014849</v>
      </c>
      <c r="H240" s="311">
        <f t="shared" si="77"/>
        <v>27.015999999999959</v>
      </c>
      <c r="I240" s="311"/>
      <c r="J240" s="311">
        <f t="shared" ref="J240:L240" si="78">SUM(J230:J238)</f>
        <v>8.9982680584033048</v>
      </c>
      <c r="K240" s="311">
        <f t="shared" si="78"/>
        <v>20.671731941596679</v>
      </c>
      <c r="L240" s="311">
        <f t="shared" si="78"/>
        <v>29.669999999999984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0.73905776363705056</v>
      </c>
      <c r="C247" s="302">
        <v>1.6456840579726131</v>
      </c>
      <c r="D247" s="302">
        <f>SUM(B247:C247)</f>
        <v>2.3847418216096639</v>
      </c>
      <c r="E247" s="303"/>
      <c r="F247" s="302">
        <v>1.1347284257497654</v>
      </c>
      <c r="G247" s="302">
        <v>1.7360775009582248</v>
      </c>
      <c r="H247" s="302">
        <f>SUM(F247:G247)</f>
        <v>2.8708059267079902</v>
      </c>
      <c r="I247" s="303"/>
      <c r="J247" s="302">
        <v>1.0559401893784903</v>
      </c>
      <c r="K247" s="302">
        <v>1.3571977851562553</v>
      </c>
      <c r="L247" s="302">
        <f>SUM(J247:K247)</f>
        <v>2.4131379745347457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0.9409693010029555</v>
      </c>
      <c r="C248" s="302">
        <v>2.1446875449926281</v>
      </c>
      <c r="D248" s="302">
        <f t="shared" ref="D248:D255" si="79">SUM(B248:C248)</f>
        <v>3.0856568459955835</v>
      </c>
      <c r="E248" s="303"/>
      <c r="F248" s="302">
        <v>1.7391704143983602</v>
      </c>
      <c r="G248" s="302">
        <v>2.2305422575827136</v>
      </c>
      <c r="H248" s="302">
        <f t="shared" ref="H248:H255" si="80">SUM(F248:G248)</f>
        <v>3.9697126719810738</v>
      </c>
      <c r="I248" s="303"/>
      <c r="J248" s="302">
        <v>1.8835957794123415</v>
      </c>
      <c r="K248" s="302">
        <v>2.4011669511136398</v>
      </c>
      <c r="L248" s="302">
        <f t="shared" ref="L248:L255" si="81">SUM(J248:K248)</f>
        <v>4.2847627305259817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1.4129811541312347</v>
      </c>
      <c r="C249" s="302">
        <v>2.1168703984051822</v>
      </c>
      <c r="D249" s="302">
        <f t="shared" si="79"/>
        <v>3.5298515525364169</v>
      </c>
      <c r="E249" s="303"/>
      <c r="F249" s="302">
        <v>2.1518614297698822</v>
      </c>
      <c r="G249" s="302">
        <v>2.2152396830017778</v>
      </c>
      <c r="H249" s="302">
        <f t="shared" si="80"/>
        <v>4.3671011127716604</v>
      </c>
      <c r="I249" s="303"/>
      <c r="J249" s="302">
        <v>2.0348111261476483</v>
      </c>
      <c r="K249" s="302">
        <v>1.8068398650597788</v>
      </c>
      <c r="L249" s="302">
        <f t="shared" si="81"/>
        <v>3.8416509912074268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2.7883345135551405</v>
      </c>
      <c r="C250" s="302">
        <v>0.70492769337838224</v>
      </c>
      <c r="D250" s="302">
        <f t="shared" si="79"/>
        <v>3.4932622069335229</v>
      </c>
      <c r="E250" s="303"/>
      <c r="F250" s="302">
        <v>2.8708485505635686</v>
      </c>
      <c r="G250" s="302">
        <v>0.70892237933853042</v>
      </c>
      <c r="H250" s="302">
        <f t="shared" si="80"/>
        <v>3.5797709299020992</v>
      </c>
      <c r="I250" s="303"/>
      <c r="J250" s="302">
        <v>1.9285883939086386</v>
      </c>
      <c r="K250" s="302">
        <v>0.52878383669894846</v>
      </c>
      <c r="L250" s="302">
        <f t="shared" si="81"/>
        <v>2.4573722306075871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4.060177732800873E-2</v>
      </c>
      <c r="C251" s="302">
        <v>0.30927308404937504</v>
      </c>
      <c r="D251" s="302">
        <f t="shared" si="79"/>
        <v>0.34987486137738377</v>
      </c>
      <c r="E251" s="303"/>
      <c r="F251" s="302">
        <v>6.526727371526235E-2</v>
      </c>
      <c r="G251" s="302">
        <v>0.17652546807849473</v>
      </c>
      <c r="H251" s="302">
        <f t="shared" si="80"/>
        <v>0.24179274179375709</v>
      </c>
      <c r="I251" s="303"/>
      <c r="J251" s="302">
        <v>6.3389063070842785E-2</v>
      </c>
      <c r="K251" s="302">
        <v>0.13962793691539713</v>
      </c>
      <c r="L251" s="302">
        <f t="shared" si="81"/>
        <v>0.2030169999862399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5.97226379277674E-2</v>
      </c>
      <c r="C252" s="302">
        <v>5.7895178382354494E-2</v>
      </c>
      <c r="D252" s="302">
        <f t="shared" si="79"/>
        <v>0.11761781631012189</v>
      </c>
      <c r="E252" s="303"/>
      <c r="F252" s="302">
        <v>0.13688115866287484</v>
      </c>
      <c r="G252" s="302">
        <v>6.8981125016484984E-2</v>
      </c>
      <c r="H252" s="302">
        <f t="shared" si="80"/>
        <v>0.20586228367935983</v>
      </c>
      <c r="I252" s="303"/>
      <c r="J252" s="302">
        <v>0.14054187676695981</v>
      </c>
      <c r="K252" s="302">
        <v>7.2065476710461263E-2</v>
      </c>
      <c r="L252" s="302">
        <f t="shared" si="81"/>
        <v>0.21260735347742107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0.7320895695435361</v>
      </c>
      <c r="C253" s="302">
        <v>0.31835239963049972</v>
      </c>
      <c r="D253" s="302">
        <f t="shared" si="79"/>
        <v>1.0504419691740359</v>
      </c>
      <c r="E253" s="303"/>
      <c r="F253" s="302">
        <v>0.83776115741076562</v>
      </c>
      <c r="G253" s="302">
        <v>0.284218380758122</v>
      </c>
      <c r="H253" s="302">
        <f t="shared" si="80"/>
        <v>1.1219795381688877</v>
      </c>
      <c r="I253" s="303"/>
      <c r="J253" s="302">
        <v>0.63700102663168912</v>
      </c>
      <c r="K253" s="302">
        <v>0.26182727591950483</v>
      </c>
      <c r="L253" s="302">
        <f t="shared" si="81"/>
        <v>0.89882830255119395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2.5933767070773488E-2</v>
      </c>
      <c r="C254" s="302">
        <v>0.11139924077038768</v>
      </c>
      <c r="D254" s="302">
        <f t="shared" si="79"/>
        <v>0.13733300784116118</v>
      </c>
      <c r="E254" s="303"/>
      <c r="F254" s="302">
        <v>3.0632772764673421E-2</v>
      </c>
      <c r="G254" s="302">
        <v>8.0238672351445495E-2</v>
      </c>
      <c r="H254" s="302">
        <f t="shared" si="80"/>
        <v>0.11087144511611892</v>
      </c>
      <c r="I254" s="303"/>
      <c r="J254" s="302">
        <v>3.6816701671784274E-2</v>
      </c>
      <c r="K254" s="302">
        <v>7.8711297053156437E-2</v>
      </c>
      <c r="L254" s="302">
        <f t="shared" si="81"/>
        <v>0.11552799872494071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8.619606240899097E-2</v>
      </c>
      <c r="C255" s="302">
        <v>0.13202385581312268</v>
      </c>
      <c r="D255" s="302">
        <f t="shared" si="79"/>
        <v>0.21821991822211365</v>
      </c>
      <c r="E255" s="303"/>
      <c r="F255" s="302">
        <v>9.0492965244015108E-2</v>
      </c>
      <c r="G255" s="302">
        <v>9.7610384635022779E-2</v>
      </c>
      <c r="H255" s="302">
        <f t="shared" si="80"/>
        <v>0.18810334987903787</v>
      </c>
      <c r="I255" s="303"/>
      <c r="J255" s="302">
        <v>8.905556618533321E-2</v>
      </c>
      <c r="K255" s="302">
        <v>8.2039852199129654E-2</v>
      </c>
      <c r="L255" s="302">
        <f t="shared" si="81"/>
        <v>0.17109541838446285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6.8258865466054575</v>
      </c>
      <c r="C257" s="311">
        <f t="shared" ref="C257:D257" si="82">SUM(C247:C255)</f>
        <v>7.5411134533945452</v>
      </c>
      <c r="D257" s="311">
        <f t="shared" si="82"/>
        <v>14.367000000000003</v>
      </c>
      <c r="E257" s="311"/>
      <c r="F257" s="311">
        <f t="shared" ref="F257:H257" si="83">SUM(F247:F255)</f>
        <v>9.0576441482791701</v>
      </c>
      <c r="G257" s="311">
        <f t="shared" si="83"/>
        <v>7.5983558517208172</v>
      </c>
      <c r="H257" s="311">
        <f t="shared" si="83"/>
        <v>16.655999999999985</v>
      </c>
      <c r="I257" s="311"/>
      <c r="J257" s="311">
        <f t="shared" ref="J257:L257" si="84">SUM(J247:J255)</f>
        <v>7.8697397231737289</v>
      </c>
      <c r="K257" s="311">
        <f t="shared" si="84"/>
        <v>6.7282602768262709</v>
      </c>
      <c r="L257" s="311">
        <f t="shared" si="84"/>
        <v>14.598000000000001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1.0251920876368195</v>
      </c>
      <c r="C264" s="302">
        <v>1.105329417003347</v>
      </c>
      <c r="D264" s="302">
        <f>SUM(B264:C264)</f>
        <v>2.1305215046401664</v>
      </c>
      <c r="E264" s="303"/>
      <c r="F264" s="302">
        <v>1.0904092648132933</v>
      </c>
      <c r="G264" s="302">
        <v>1.5241897190488478</v>
      </c>
      <c r="H264" s="302">
        <f>SUM(F264:G264)</f>
        <v>2.6145989838621411</v>
      </c>
      <c r="I264" s="303"/>
      <c r="J264" s="302">
        <v>1.2078010956467184</v>
      </c>
      <c r="K264" s="302">
        <v>1.668464935297258</v>
      </c>
      <c r="L264" s="302">
        <f>SUM(J264:K264)</f>
        <v>2.8762660309439765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0.70115261081831592</v>
      </c>
      <c r="C265" s="302">
        <v>0.77771489733589694</v>
      </c>
      <c r="D265" s="302">
        <f t="shared" ref="D265:D272" si="85">SUM(B265:C265)</f>
        <v>1.4788675081542129</v>
      </c>
      <c r="E265" s="303"/>
      <c r="F265" s="302">
        <v>0.88880333725718086</v>
      </c>
      <c r="G265" s="302">
        <v>1.2318300000774294</v>
      </c>
      <c r="H265" s="302">
        <f t="shared" ref="H265:H272" si="86">SUM(F265:G265)</f>
        <v>2.1206333373346102</v>
      </c>
      <c r="I265" s="303"/>
      <c r="J265" s="302">
        <v>1.1172279408971257</v>
      </c>
      <c r="K265" s="302">
        <v>1.5718977971460273</v>
      </c>
      <c r="L265" s="302">
        <f t="shared" ref="L265:L272" si="87">SUM(J265:K265)</f>
        <v>2.689125738043153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0.79271628155845131</v>
      </c>
      <c r="C266" s="302">
        <v>0.69189127191342548</v>
      </c>
      <c r="D266" s="302">
        <f t="shared" si="85"/>
        <v>1.4846075534718768</v>
      </c>
      <c r="E266" s="303"/>
      <c r="F266" s="302">
        <v>0.91269022986933479</v>
      </c>
      <c r="G266" s="302">
        <v>0.97780664792544147</v>
      </c>
      <c r="H266" s="302">
        <f t="shared" si="86"/>
        <v>1.8904968777947762</v>
      </c>
      <c r="I266" s="303"/>
      <c r="J266" s="302">
        <v>1.3420418670521523</v>
      </c>
      <c r="K266" s="302">
        <v>1.0915181874235693</v>
      </c>
      <c r="L266" s="302">
        <f t="shared" si="87"/>
        <v>2.4335600544757217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1.9020471628993634</v>
      </c>
      <c r="C267" s="302">
        <v>0.18054863598052726</v>
      </c>
      <c r="D267" s="302">
        <f t="shared" si="85"/>
        <v>2.0825957988798907</v>
      </c>
      <c r="E267" s="303"/>
      <c r="F267" s="302">
        <v>1.7456491224305897</v>
      </c>
      <c r="G267" s="302">
        <v>0.23165039852015906</v>
      </c>
      <c r="H267" s="302">
        <f t="shared" si="86"/>
        <v>1.9772995209507487</v>
      </c>
      <c r="I267" s="303"/>
      <c r="J267" s="302">
        <v>1.5988062127482972</v>
      </c>
      <c r="K267" s="302">
        <v>0.29874675030896719</v>
      </c>
      <c r="L267" s="302">
        <f t="shared" si="87"/>
        <v>1.8975529630572643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0.18613919950649399</v>
      </c>
      <c r="C268" s="302">
        <v>0.60105129691273773</v>
      </c>
      <c r="D268" s="302">
        <f t="shared" si="85"/>
        <v>0.78719049641923178</v>
      </c>
      <c r="E268" s="303"/>
      <c r="F268" s="302">
        <v>0.19055908008311842</v>
      </c>
      <c r="G268" s="302">
        <v>0.51987185869855201</v>
      </c>
      <c r="H268" s="302">
        <f t="shared" si="86"/>
        <v>0.71043093878167041</v>
      </c>
      <c r="I268" s="303"/>
      <c r="J268" s="302">
        <v>0.3450046072453325</v>
      </c>
      <c r="K268" s="302">
        <v>0.57732885073176443</v>
      </c>
      <c r="L268" s="302">
        <f t="shared" si="87"/>
        <v>0.92233345797709698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0.24009239687046638</v>
      </c>
      <c r="C269" s="302">
        <v>0.10241497745576847</v>
      </c>
      <c r="D269" s="302">
        <f t="shared" si="85"/>
        <v>0.34250737432623485</v>
      </c>
      <c r="E269" s="303"/>
      <c r="F269" s="302">
        <v>0.22314267719851871</v>
      </c>
      <c r="G269" s="302">
        <v>0.12698114714149056</v>
      </c>
      <c r="H269" s="302">
        <f t="shared" si="86"/>
        <v>0.35012382434000927</v>
      </c>
      <c r="I269" s="303"/>
      <c r="J269" s="302">
        <v>0.30887738716477181</v>
      </c>
      <c r="K269" s="302">
        <v>0.15030625481775672</v>
      </c>
      <c r="L269" s="302">
        <f t="shared" si="87"/>
        <v>0.45918364198252853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1.1373345673829856</v>
      </c>
      <c r="C270" s="302">
        <v>0.25414984950549119</v>
      </c>
      <c r="D270" s="302">
        <f t="shared" si="85"/>
        <v>1.3914844168884768</v>
      </c>
      <c r="E270" s="303"/>
      <c r="F270" s="302">
        <v>0.95058958397887527</v>
      </c>
      <c r="G270" s="302">
        <v>0.29141563296721273</v>
      </c>
      <c r="H270" s="302">
        <f t="shared" si="86"/>
        <v>1.242005216946088</v>
      </c>
      <c r="I270" s="303"/>
      <c r="J270" s="302">
        <v>1.1235650663729004</v>
      </c>
      <c r="K270" s="302">
        <v>0.33344063789510486</v>
      </c>
      <c r="L270" s="302">
        <f t="shared" si="87"/>
        <v>1.4570057042680054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2.4084108822483113E-2</v>
      </c>
      <c r="C271" s="302">
        <v>0.1085229538949456</v>
      </c>
      <c r="D271" s="302">
        <f t="shared" si="85"/>
        <v>0.1326070627174287</v>
      </c>
      <c r="E271" s="303"/>
      <c r="F271" s="302">
        <v>1.9271806644974986E-2</v>
      </c>
      <c r="G271" s="302">
        <v>0.111683057253218</v>
      </c>
      <c r="H271" s="302">
        <f t="shared" si="86"/>
        <v>0.130954863898193</v>
      </c>
      <c r="I271" s="303"/>
      <c r="J271" s="302">
        <v>3.72017070063108E-2</v>
      </c>
      <c r="K271" s="302">
        <v>9.1008347391314179E-2</v>
      </c>
      <c r="L271" s="302">
        <f t="shared" si="87"/>
        <v>0.12821005439762498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0.28440297474411275</v>
      </c>
      <c r="C272" s="302">
        <v>0.14821530975838657</v>
      </c>
      <c r="D272" s="302">
        <f t="shared" si="85"/>
        <v>0.43261828450249928</v>
      </c>
      <c r="E272" s="303"/>
      <c r="F272" s="302">
        <v>0.2155019988162469</v>
      </c>
      <c r="G272" s="302">
        <v>0.14295443727553211</v>
      </c>
      <c r="H272" s="302">
        <f t="shared" si="86"/>
        <v>0.35845643609177902</v>
      </c>
      <c r="I272" s="303"/>
      <c r="J272" s="302">
        <v>0.16511601839177592</v>
      </c>
      <c r="K272" s="302">
        <v>0.16164633646286017</v>
      </c>
      <c r="L272" s="302">
        <f t="shared" si="87"/>
        <v>0.32676235485463612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6.2931613902394909</v>
      </c>
      <c r="C274" s="311">
        <f t="shared" ref="C274:D274" si="88">SUM(C264:C272)</f>
        <v>3.9698386097605258</v>
      </c>
      <c r="D274" s="311">
        <f t="shared" si="88"/>
        <v>10.263000000000018</v>
      </c>
      <c r="E274" s="311"/>
      <c r="F274" s="311">
        <f t="shared" ref="F274:H274" si="89">SUM(F264:F272)</f>
        <v>6.2366171010921327</v>
      </c>
      <c r="G274" s="311">
        <f t="shared" si="89"/>
        <v>5.1583828989078828</v>
      </c>
      <c r="H274" s="311">
        <f t="shared" si="89"/>
        <v>11.395000000000017</v>
      </c>
      <c r="I274" s="311"/>
      <c r="J274" s="311">
        <f t="shared" ref="J274:L274" si="90">SUM(J264:J272)</f>
        <v>7.2456419025253851</v>
      </c>
      <c r="K274" s="311">
        <f t="shared" si="90"/>
        <v>5.9443580974746233</v>
      </c>
      <c r="L274" s="311">
        <f t="shared" si="90"/>
        <v>13.190000000000007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4.5012849783511673</v>
      </c>
      <c r="C281" s="302">
        <v>6.7431657619582497</v>
      </c>
      <c r="D281" s="302">
        <f>SUM(B281:C281)</f>
        <v>11.244450740309418</v>
      </c>
      <c r="E281" s="303"/>
      <c r="F281" s="302">
        <v>4.7734140658512034</v>
      </c>
      <c r="G281" s="302">
        <v>8.0519519970664337</v>
      </c>
      <c r="H281" s="302">
        <f>SUM(F281:G281)</f>
        <v>12.825366062917638</v>
      </c>
      <c r="I281" s="303"/>
      <c r="J281" s="302">
        <v>5.9431359827342733</v>
      </c>
      <c r="K281" s="302">
        <v>8.1647933893542586</v>
      </c>
      <c r="L281" s="302">
        <f>SUM(J281:K281)</f>
        <v>14.107929372088531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10.509614417104515</v>
      </c>
      <c r="C282" s="302">
        <v>20.916381270839004</v>
      </c>
      <c r="D282" s="302">
        <f t="shared" ref="D282:D289" si="91">SUM(B282:C282)</f>
        <v>31.425995687943519</v>
      </c>
      <c r="E282" s="303"/>
      <c r="F282" s="302">
        <v>12.141563339980895</v>
      </c>
      <c r="G282" s="302">
        <v>26.07446301587543</v>
      </c>
      <c r="H282" s="302">
        <f t="shared" ref="H282:H289" si="92">SUM(F282:G282)</f>
        <v>38.216026355856329</v>
      </c>
      <c r="I282" s="303"/>
      <c r="J282" s="302">
        <v>16.678668611440148</v>
      </c>
      <c r="K282" s="302">
        <v>31.683335224947982</v>
      </c>
      <c r="L282" s="302">
        <f t="shared" ref="L282:L289" si="93">SUM(J282:K282)</f>
        <v>48.362003836388126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7.177332598653682</v>
      </c>
      <c r="C283" s="302">
        <v>8.2976608916834866</v>
      </c>
      <c r="D283" s="302">
        <f t="shared" si="91"/>
        <v>15.47499349033717</v>
      </c>
      <c r="E283" s="303"/>
      <c r="F283" s="302">
        <v>6.988205843795118</v>
      </c>
      <c r="G283" s="302">
        <v>10.160762988330422</v>
      </c>
      <c r="H283" s="302">
        <f t="shared" si="92"/>
        <v>17.14896883212554</v>
      </c>
      <c r="I283" s="303"/>
      <c r="J283" s="302">
        <v>9.367661830090416</v>
      </c>
      <c r="K283" s="302">
        <v>10.25809087265138</v>
      </c>
      <c r="L283" s="302">
        <f t="shared" si="93"/>
        <v>19.625752702741796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12.489694567418267</v>
      </c>
      <c r="C284" s="302">
        <v>2.0269424894008803</v>
      </c>
      <c r="D284" s="302">
        <f t="shared" si="91"/>
        <v>14.516637056819148</v>
      </c>
      <c r="E284" s="303"/>
      <c r="F284" s="302">
        <v>10.48171011549665</v>
      </c>
      <c r="G284" s="302">
        <v>2.2997747353994873</v>
      </c>
      <c r="H284" s="302">
        <f t="shared" si="92"/>
        <v>12.781484850896138</v>
      </c>
      <c r="I284" s="303"/>
      <c r="J284" s="302">
        <v>8.6520026732890685</v>
      </c>
      <c r="K284" s="302">
        <v>2.1748197680970085</v>
      </c>
      <c r="L284" s="302">
        <f t="shared" si="93"/>
        <v>10.826822441386078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0.37899052894926127</v>
      </c>
      <c r="C285" s="302">
        <v>2.318995009874568</v>
      </c>
      <c r="D285" s="302">
        <f t="shared" si="91"/>
        <v>2.6979855388238292</v>
      </c>
      <c r="E285" s="303"/>
      <c r="F285" s="302">
        <v>0.32711932311908876</v>
      </c>
      <c r="G285" s="302">
        <v>1.8164670425952989</v>
      </c>
      <c r="H285" s="302">
        <f t="shared" si="92"/>
        <v>2.1435863657143877</v>
      </c>
      <c r="I285" s="303"/>
      <c r="J285" s="302">
        <v>0.60289114114928888</v>
      </c>
      <c r="K285" s="302">
        <v>1.7083382454924518</v>
      </c>
      <c r="L285" s="302">
        <f t="shared" si="93"/>
        <v>2.3112293866417408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1.5786580990817383</v>
      </c>
      <c r="C286" s="302">
        <v>0.53283881808833022</v>
      </c>
      <c r="D286" s="302">
        <f t="shared" si="91"/>
        <v>2.1114969171700686</v>
      </c>
      <c r="E286" s="303"/>
      <c r="F286" s="302">
        <v>1.6662739151929999</v>
      </c>
      <c r="G286" s="302">
        <v>0.64439209271055353</v>
      </c>
      <c r="H286" s="302">
        <f t="shared" si="92"/>
        <v>2.3106660079035537</v>
      </c>
      <c r="I286" s="303"/>
      <c r="J286" s="302">
        <v>2.0850785199901369</v>
      </c>
      <c r="K286" s="302">
        <v>0.93385938906620358</v>
      </c>
      <c r="L286" s="302">
        <f t="shared" si="93"/>
        <v>3.0189379090563406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2.4963162322235348</v>
      </c>
      <c r="C287" s="302">
        <v>0.84959925107923673</v>
      </c>
      <c r="D287" s="302">
        <f t="shared" si="91"/>
        <v>3.3459154833027718</v>
      </c>
      <c r="E287" s="303"/>
      <c r="F287" s="302">
        <v>1.9308274657875162</v>
      </c>
      <c r="G287" s="302">
        <v>0.85781229077377197</v>
      </c>
      <c r="H287" s="302">
        <f t="shared" si="92"/>
        <v>2.7886397565612882</v>
      </c>
      <c r="I287" s="303"/>
      <c r="J287" s="302">
        <v>2.0161978834521284</v>
      </c>
      <c r="K287" s="302">
        <v>1.0508525412023482</v>
      </c>
      <c r="L287" s="302">
        <f t="shared" si="93"/>
        <v>3.0670504246544765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0.24732056315951167</v>
      </c>
      <c r="C288" s="302">
        <v>0.905575080948538</v>
      </c>
      <c r="D288" s="302">
        <f t="shared" si="91"/>
        <v>1.1528956441080496</v>
      </c>
      <c r="E288" s="303"/>
      <c r="F288" s="302">
        <v>0.17372099209347261</v>
      </c>
      <c r="G288" s="302">
        <v>0.80194909001523973</v>
      </c>
      <c r="H288" s="302">
        <f t="shared" si="92"/>
        <v>0.97567008210871231</v>
      </c>
      <c r="I288" s="303"/>
      <c r="J288" s="302">
        <v>0.23355014956324396</v>
      </c>
      <c r="K288" s="302">
        <v>0.81953405318377504</v>
      </c>
      <c r="L288" s="302">
        <f t="shared" si="93"/>
        <v>1.0530842027470191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1.4751999190875522</v>
      </c>
      <c r="C289" s="302">
        <v>1.1924295220985415</v>
      </c>
      <c r="D289" s="302">
        <f t="shared" si="91"/>
        <v>2.6676294411860937</v>
      </c>
      <c r="E289" s="303"/>
      <c r="F289" s="302">
        <v>1.1998225129697011</v>
      </c>
      <c r="G289" s="302">
        <v>1.1097691729467292</v>
      </c>
      <c r="H289" s="302">
        <f t="shared" si="92"/>
        <v>2.3095916859164305</v>
      </c>
      <c r="I289" s="303"/>
      <c r="J289" s="302">
        <v>1.0644752767108772</v>
      </c>
      <c r="K289" s="302">
        <v>1.1937144475850032</v>
      </c>
      <c r="L289" s="302">
        <f t="shared" si="93"/>
        <v>2.2581897242958804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40.854411904029227</v>
      </c>
      <c r="C291" s="311">
        <f t="shared" ref="C291:D291" si="94">SUM(C281:C289)</f>
        <v>43.783588095970835</v>
      </c>
      <c r="D291" s="311">
        <f t="shared" si="94"/>
        <v>84.638000000000076</v>
      </c>
      <c r="E291" s="311"/>
      <c r="F291" s="311">
        <f t="shared" ref="F291:H291" si="95">SUM(F281:F289)</f>
        <v>39.682657574286651</v>
      </c>
      <c r="G291" s="311">
        <f t="shared" si="95"/>
        <v>51.817342425713363</v>
      </c>
      <c r="H291" s="311">
        <f t="shared" si="95"/>
        <v>91.500000000000014</v>
      </c>
      <c r="I291" s="311"/>
      <c r="J291" s="311">
        <f t="shared" ref="J291:L291" si="96">SUM(J281:J289)</f>
        <v>46.64366206841958</v>
      </c>
      <c r="K291" s="311">
        <f t="shared" si="96"/>
        <v>57.987337931580406</v>
      </c>
      <c r="L291" s="311">
        <f t="shared" si="96"/>
        <v>104.63099999999999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3.0483105698402433</v>
      </c>
      <c r="C298" s="302">
        <v>6.0353639032632511</v>
      </c>
      <c r="D298" s="302">
        <f>SUM(B298:C298)</f>
        <v>9.0836744731034944</v>
      </c>
      <c r="E298" s="303"/>
      <c r="F298" s="302">
        <v>3.6642587288792621</v>
      </c>
      <c r="G298" s="302">
        <v>6.8174400899799599</v>
      </c>
      <c r="H298" s="302">
        <f>SUM(F298:G298)</f>
        <v>10.481698818859222</v>
      </c>
      <c r="I298" s="303"/>
      <c r="J298" s="302">
        <v>4.0034517803129575</v>
      </c>
      <c r="K298" s="302">
        <v>7.0219996475087978</v>
      </c>
      <c r="L298" s="302">
        <f>SUM(J298:K298)</f>
        <v>11.025451427821755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3.0879537400594637</v>
      </c>
      <c r="C299" s="302">
        <v>5.9838842260762766</v>
      </c>
      <c r="D299" s="302">
        <f t="shared" ref="D299:D306" si="97">SUM(B299:C299)</f>
        <v>9.0718379661357407</v>
      </c>
      <c r="E299" s="303"/>
      <c r="F299" s="302">
        <v>4.1230021248984103</v>
      </c>
      <c r="G299" s="302">
        <v>7.6525685215544801</v>
      </c>
      <c r="H299" s="302">
        <f t="shared" ref="H299:H306" si="98">SUM(F299:G299)</f>
        <v>11.775570646452891</v>
      </c>
      <c r="I299" s="303"/>
      <c r="J299" s="302">
        <v>5.3335142460935838</v>
      </c>
      <c r="K299" s="302">
        <v>10.838167004050572</v>
      </c>
      <c r="L299" s="302">
        <f t="shared" ref="L299:L306" si="99">SUM(J299:K299)</f>
        <v>16.171681250144154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4.923220397000958</v>
      </c>
      <c r="C300" s="302">
        <v>8.111710153225296</v>
      </c>
      <c r="D300" s="302">
        <f t="shared" si="97"/>
        <v>13.034930550226253</v>
      </c>
      <c r="E300" s="303"/>
      <c r="F300" s="302">
        <v>5.6118547400557581</v>
      </c>
      <c r="G300" s="302">
        <v>9.6271892933040917</v>
      </c>
      <c r="H300" s="302">
        <f t="shared" si="98"/>
        <v>15.23904403335985</v>
      </c>
      <c r="I300" s="303"/>
      <c r="J300" s="302">
        <v>7.0404551029493483</v>
      </c>
      <c r="K300" s="302">
        <v>10.087374917775847</v>
      </c>
      <c r="L300" s="302">
        <f t="shared" si="99"/>
        <v>17.127830020725195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6.8853038890399061</v>
      </c>
      <c r="C301" s="302">
        <v>2.2455505711838812</v>
      </c>
      <c r="D301" s="302">
        <f t="shared" si="97"/>
        <v>9.1308544602237873</v>
      </c>
      <c r="E301" s="303"/>
      <c r="F301" s="302">
        <v>7.4036813734806346</v>
      </c>
      <c r="G301" s="302">
        <v>2.5465083751313573</v>
      </c>
      <c r="H301" s="302">
        <f t="shared" si="98"/>
        <v>9.9501897486119919</v>
      </c>
      <c r="I301" s="303"/>
      <c r="J301" s="302">
        <v>8.2261509998416091</v>
      </c>
      <c r="K301" s="302">
        <v>3.5131809858018679</v>
      </c>
      <c r="L301" s="302">
        <f t="shared" si="99"/>
        <v>11.739331985643478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0.62394405321149971</v>
      </c>
      <c r="C302" s="302">
        <v>3.5580656583860826</v>
      </c>
      <c r="D302" s="302">
        <f t="shared" si="97"/>
        <v>4.1820097115975825</v>
      </c>
      <c r="E302" s="303"/>
      <c r="F302" s="302">
        <v>0.64746236026630843</v>
      </c>
      <c r="G302" s="302">
        <v>2.565093253031558</v>
      </c>
      <c r="H302" s="302">
        <f t="shared" si="98"/>
        <v>3.2125556132978663</v>
      </c>
      <c r="I302" s="303"/>
      <c r="J302" s="302">
        <v>1.1294782381836668</v>
      </c>
      <c r="K302" s="302">
        <v>2.4277955893103251</v>
      </c>
      <c r="L302" s="302">
        <f t="shared" si="99"/>
        <v>3.5572738274939919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4.4726421702485517</v>
      </c>
      <c r="C303" s="302">
        <v>1.5395576806087883</v>
      </c>
      <c r="D303" s="302">
        <f t="shared" si="97"/>
        <v>6.01219985085734</v>
      </c>
      <c r="E303" s="303"/>
      <c r="F303" s="302">
        <v>4.8408425248130289</v>
      </c>
      <c r="G303" s="302">
        <v>2.0368467651821796</v>
      </c>
      <c r="H303" s="302">
        <f t="shared" si="98"/>
        <v>6.8776892899952085</v>
      </c>
      <c r="I303" s="303"/>
      <c r="J303" s="302">
        <v>5.9443887770162398</v>
      </c>
      <c r="K303" s="302">
        <v>2.6942742164912268</v>
      </c>
      <c r="L303" s="302">
        <f t="shared" si="99"/>
        <v>8.6386629935074666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2.8665905249778225</v>
      </c>
      <c r="C304" s="302">
        <v>2.0885281296320728</v>
      </c>
      <c r="D304" s="302">
        <f t="shared" si="97"/>
        <v>4.9551186546098958</v>
      </c>
      <c r="E304" s="303"/>
      <c r="F304" s="302">
        <v>3.00988943094359</v>
      </c>
      <c r="G304" s="302">
        <v>2.2357113031113975</v>
      </c>
      <c r="H304" s="302">
        <f t="shared" si="98"/>
        <v>5.2456007340549871</v>
      </c>
      <c r="I304" s="303"/>
      <c r="J304" s="302">
        <v>3.9991846402476474</v>
      </c>
      <c r="K304" s="302">
        <v>2.7122834375878364</v>
      </c>
      <c r="L304" s="302">
        <f t="shared" si="99"/>
        <v>6.7114680778354838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0.43399035846167977</v>
      </c>
      <c r="C305" s="302">
        <v>3.1086905620388667</v>
      </c>
      <c r="D305" s="302">
        <f t="shared" si="97"/>
        <v>3.5426809205005467</v>
      </c>
      <c r="E305" s="303"/>
      <c r="F305" s="302">
        <v>0.37579152844368691</v>
      </c>
      <c r="G305" s="302">
        <v>3.1756980816534224</v>
      </c>
      <c r="H305" s="302">
        <f t="shared" si="98"/>
        <v>3.5514896100971094</v>
      </c>
      <c r="I305" s="303"/>
      <c r="J305" s="302">
        <v>0.63305404796126108</v>
      </c>
      <c r="K305" s="302">
        <v>3.1552113614286683</v>
      </c>
      <c r="L305" s="302">
        <f t="shared" si="99"/>
        <v>3.7882654093899295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10.864911953487974</v>
      </c>
      <c r="C306" s="302">
        <v>15.11678145925732</v>
      </c>
      <c r="D306" s="302">
        <f t="shared" si="97"/>
        <v>25.981693412745294</v>
      </c>
      <c r="E306" s="303"/>
      <c r="F306" s="302">
        <v>11.175731319448744</v>
      </c>
      <c r="G306" s="302">
        <v>16.826430185822119</v>
      </c>
      <c r="H306" s="302">
        <f t="shared" si="98"/>
        <v>28.002161505270863</v>
      </c>
      <c r="I306" s="303"/>
      <c r="J306" s="302">
        <v>9.9095838747550804</v>
      </c>
      <c r="K306" s="302">
        <v>18.232451132683494</v>
      </c>
      <c r="L306" s="302">
        <f t="shared" si="99"/>
        <v>28.142035007438572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37.2068676563281</v>
      </c>
      <c r="C308" s="311">
        <f t="shared" ref="C308:D308" si="100">SUM(C298:C306)</f>
        <v>47.788132343671833</v>
      </c>
      <c r="D308" s="311">
        <f t="shared" si="100"/>
        <v>84.994999999999933</v>
      </c>
      <c r="E308" s="311"/>
      <c r="F308" s="311">
        <f t="shared" ref="F308:H308" si="101">SUM(F298:F306)</f>
        <v>40.852514131229427</v>
      </c>
      <c r="G308" s="311">
        <f t="shared" si="101"/>
        <v>53.483485868770565</v>
      </c>
      <c r="H308" s="311">
        <f t="shared" si="101"/>
        <v>94.335999999999999</v>
      </c>
      <c r="I308" s="311"/>
      <c r="J308" s="311">
        <f t="shared" ref="J308:L308" si="102">SUM(J298:J306)</f>
        <v>46.219261707361383</v>
      </c>
      <c r="K308" s="311">
        <f t="shared" si="102"/>
        <v>60.682738292638639</v>
      </c>
      <c r="L308" s="311">
        <f t="shared" si="102"/>
        <v>106.90200000000004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0.47899423047864731</v>
      </c>
      <c r="C315" s="302">
        <v>0.85427037964210928</v>
      </c>
      <c r="D315" s="302">
        <f>SUM(B315:C315)</f>
        <v>1.3332646101207566</v>
      </c>
      <c r="E315" s="303"/>
      <c r="F315" s="302">
        <v>0.49408978610207221</v>
      </c>
      <c r="G315" s="302">
        <v>0.75834680771106255</v>
      </c>
      <c r="H315" s="302">
        <f>SUM(F315:G315)</f>
        <v>1.2524365938131348</v>
      </c>
      <c r="I315" s="303"/>
      <c r="J315" s="302">
        <v>0.59571595767929286</v>
      </c>
      <c r="K315" s="302">
        <v>0.83189877427814474</v>
      </c>
      <c r="L315" s="302">
        <f>SUM(J315:K315)</f>
        <v>1.4276147319574375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1.5591864507557425</v>
      </c>
      <c r="C316" s="302">
        <v>1.2843110084692684</v>
      </c>
      <c r="D316" s="302">
        <f t="shared" ref="D316:D323" si="103">SUM(B316:C316)</f>
        <v>2.8434974592250111</v>
      </c>
      <c r="E316" s="303"/>
      <c r="F316" s="302">
        <v>1.6509829689793118</v>
      </c>
      <c r="G316" s="302">
        <v>1.2195207377797299</v>
      </c>
      <c r="H316" s="302">
        <f t="shared" ref="H316:H323" si="104">SUM(F316:G316)</f>
        <v>2.8705037067590418</v>
      </c>
      <c r="I316" s="303"/>
      <c r="J316" s="302">
        <v>2.1845742051847181</v>
      </c>
      <c r="K316" s="302">
        <v>1.754636231629348</v>
      </c>
      <c r="L316" s="302">
        <f t="shared" ref="L316:L323" si="105">SUM(J316:K316)</f>
        <v>3.9392104368140659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2.1174737300031969</v>
      </c>
      <c r="C317" s="302">
        <v>2.9200467395791589</v>
      </c>
      <c r="D317" s="302">
        <f t="shared" si="103"/>
        <v>5.0375204695823559</v>
      </c>
      <c r="E317" s="303"/>
      <c r="F317" s="302">
        <v>2.0481375482165776</v>
      </c>
      <c r="G317" s="302">
        <v>2.5943845533686596</v>
      </c>
      <c r="H317" s="302">
        <f t="shared" si="104"/>
        <v>4.6425221015852376</v>
      </c>
      <c r="I317" s="303"/>
      <c r="J317" s="302">
        <v>2.8374001601141523</v>
      </c>
      <c r="K317" s="302">
        <v>2.4016682046818922</v>
      </c>
      <c r="L317" s="302">
        <f t="shared" si="105"/>
        <v>5.2390683647960445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4.6192180347093581</v>
      </c>
      <c r="C318" s="302">
        <v>1.1506297074739942</v>
      </c>
      <c r="D318" s="302">
        <f t="shared" si="103"/>
        <v>5.7698477421833525</v>
      </c>
      <c r="E318" s="303"/>
      <c r="F318" s="302">
        <v>3.3492018109336019</v>
      </c>
      <c r="G318" s="302">
        <v>1.0080569808138422</v>
      </c>
      <c r="H318" s="302">
        <f t="shared" si="104"/>
        <v>4.3572587917474443</v>
      </c>
      <c r="I318" s="303"/>
      <c r="J318" s="302">
        <v>3.1795169011330491</v>
      </c>
      <c r="K318" s="302">
        <v>1.2837837203171518</v>
      </c>
      <c r="L318" s="302">
        <f t="shared" si="105"/>
        <v>4.4633006214502009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3.6655399702489003E-2</v>
      </c>
      <c r="C319" s="302">
        <v>0.27189098949042667</v>
      </c>
      <c r="D319" s="302">
        <f t="shared" si="103"/>
        <v>0.30854638919291566</v>
      </c>
      <c r="E319" s="303"/>
      <c r="F319" s="302">
        <v>3.1898808643485765E-2</v>
      </c>
      <c r="G319" s="302">
        <v>0.13736877418095425</v>
      </c>
      <c r="H319" s="302">
        <f t="shared" si="104"/>
        <v>0.16926758282444002</v>
      </c>
      <c r="I319" s="303"/>
      <c r="J319" s="302">
        <v>7.8411129445394717E-2</v>
      </c>
      <c r="K319" s="302">
        <v>0.14496097875687039</v>
      </c>
      <c r="L319" s="302">
        <f t="shared" si="105"/>
        <v>0.22337210820226511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0.3853962835670347</v>
      </c>
      <c r="C320" s="302">
        <v>0.19630228775926975</v>
      </c>
      <c r="D320" s="302">
        <f t="shared" si="103"/>
        <v>0.58169857132630443</v>
      </c>
      <c r="E320" s="303"/>
      <c r="F320" s="302">
        <v>0.28896137410769035</v>
      </c>
      <c r="G320" s="302">
        <v>0.15966638991849058</v>
      </c>
      <c r="H320" s="302">
        <f t="shared" si="104"/>
        <v>0.44862776402618093</v>
      </c>
      <c r="I320" s="303"/>
      <c r="J320" s="302">
        <v>0.34773392787251656</v>
      </c>
      <c r="K320" s="302">
        <v>0.20141813465132147</v>
      </c>
      <c r="L320" s="302">
        <f t="shared" si="105"/>
        <v>0.54915206252383797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0.37955280427179</v>
      </c>
      <c r="C321" s="302">
        <v>0.14078026424386819</v>
      </c>
      <c r="D321" s="302">
        <f t="shared" si="103"/>
        <v>0.52033306851565819</v>
      </c>
      <c r="E321" s="303"/>
      <c r="F321" s="302">
        <v>0.29872166888751095</v>
      </c>
      <c r="G321" s="302">
        <v>0.10571601293059948</v>
      </c>
      <c r="H321" s="302">
        <f t="shared" si="104"/>
        <v>0.40443768181811046</v>
      </c>
      <c r="I321" s="303"/>
      <c r="J321" s="302">
        <v>0.36202667150173956</v>
      </c>
      <c r="K321" s="302">
        <v>0.15849571228173015</v>
      </c>
      <c r="L321" s="302">
        <f t="shared" si="105"/>
        <v>0.52052238378346971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2.9010203040220901E-2</v>
      </c>
      <c r="C322" s="302">
        <v>0.15995221049438718</v>
      </c>
      <c r="D322" s="302">
        <f t="shared" si="103"/>
        <v>0.18896241353460808</v>
      </c>
      <c r="E322" s="303"/>
      <c r="F322" s="302">
        <v>1.503757566067836E-2</v>
      </c>
      <c r="G322" s="302">
        <v>9.7242133014513954E-2</v>
      </c>
      <c r="H322" s="302">
        <f t="shared" si="104"/>
        <v>0.11227970867519231</v>
      </c>
      <c r="I322" s="303"/>
      <c r="J322" s="302">
        <v>3.1901700434817139E-2</v>
      </c>
      <c r="K322" s="302">
        <v>0.11595143551370091</v>
      </c>
      <c r="L322" s="302">
        <f t="shared" si="105"/>
        <v>0.14785313594851804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0.38759768689905755</v>
      </c>
      <c r="C323" s="302">
        <v>0.3497315894200006</v>
      </c>
      <c r="D323" s="302">
        <f t="shared" si="103"/>
        <v>0.7373292763190582</v>
      </c>
      <c r="E323" s="303"/>
      <c r="F323" s="302">
        <v>0.23198692624586761</v>
      </c>
      <c r="G323" s="302">
        <v>0.22567914250536017</v>
      </c>
      <c r="H323" s="302">
        <f t="shared" si="104"/>
        <v>0.45766606875122778</v>
      </c>
      <c r="I323" s="303"/>
      <c r="J323" s="302">
        <v>0.21717063620215199</v>
      </c>
      <c r="K323" s="302">
        <v>0.24873551832202576</v>
      </c>
      <c r="L323" s="302">
        <f t="shared" si="105"/>
        <v>0.46590615452417772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9.9930848234275373</v>
      </c>
      <c r="C325" s="311">
        <f t="shared" ref="C325:D325" si="106">SUM(C315:C323)</f>
        <v>7.3279151765724819</v>
      </c>
      <c r="D325" s="311">
        <f t="shared" si="106"/>
        <v>17.321000000000023</v>
      </c>
      <c r="E325" s="311"/>
      <c r="F325" s="311">
        <f t="shared" ref="F325:H325" si="107">SUM(F315:F323)</f>
        <v>8.4090184677767965</v>
      </c>
      <c r="G325" s="311">
        <f t="shared" si="107"/>
        <v>6.3059815322232131</v>
      </c>
      <c r="H325" s="311">
        <f t="shared" si="107"/>
        <v>14.715000000000012</v>
      </c>
      <c r="I325" s="311"/>
      <c r="J325" s="311">
        <f t="shared" ref="J325:L325" si="108">SUM(J315:J323)</f>
        <v>9.8344512895678307</v>
      </c>
      <c r="K325" s="311">
        <f t="shared" si="108"/>
        <v>7.1415487104321844</v>
      </c>
      <c r="L325" s="311">
        <f t="shared" si="108"/>
        <v>16.97600000000002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0.71973387189511895</v>
      </c>
      <c r="C332" s="302">
        <v>0.7462676914441323</v>
      </c>
      <c r="D332" s="302">
        <f>SUM(B332:C332)</f>
        <v>1.4660015633392511</v>
      </c>
      <c r="E332" s="303"/>
      <c r="F332" s="302">
        <v>0.90770084100522652</v>
      </c>
      <c r="G332" s="302">
        <v>0.72516940229330551</v>
      </c>
      <c r="H332" s="302">
        <f>SUM(F332:G332)</f>
        <v>1.632870243298532</v>
      </c>
      <c r="I332" s="303"/>
      <c r="J332" s="302">
        <v>0.95490154348318013</v>
      </c>
      <c r="K332" s="302">
        <v>0.6633572819153104</v>
      </c>
      <c r="L332" s="302">
        <f>SUM(J332:K332)</f>
        <v>1.6182588253984904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15.936142939747189</v>
      </c>
      <c r="C333" s="302">
        <v>9.4366415458660526</v>
      </c>
      <c r="D333" s="302">
        <f t="shared" ref="D333:D340" si="109">SUM(B333:C333)</f>
        <v>25.372784485613241</v>
      </c>
      <c r="E333" s="303"/>
      <c r="F333" s="302">
        <v>19.867836348976603</v>
      </c>
      <c r="G333" s="302">
        <v>9.7150605248454358</v>
      </c>
      <c r="H333" s="302">
        <f t="shared" ref="H333:H340" si="110">SUM(F333:G333)</f>
        <v>29.582896873822037</v>
      </c>
      <c r="I333" s="303"/>
      <c r="J333" s="302">
        <v>21.677660499610159</v>
      </c>
      <c r="K333" s="302">
        <v>10.330236387456976</v>
      </c>
      <c r="L333" s="302">
        <f t="shared" ref="L333:L340" si="111">SUM(J333:K333)</f>
        <v>32.007896887067133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2.5761526141805571</v>
      </c>
      <c r="C334" s="302">
        <v>1.4024898932826202</v>
      </c>
      <c r="D334" s="302">
        <f t="shared" si="109"/>
        <v>3.978642507463177</v>
      </c>
      <c r="E334" s="303"/>
      <c r="F334" s="302">
        <v>2.9467627808083217</v>
      </c>
      <c r="G334" s="302">
        <v>1.38041863275902</v>
      </c>
      <c r="H334" s="302">
        <f t="shared" si="110"/>
        <v>4.3271814135673417</v>
      </c>
      <c r="I334" s="303"/>
      <c r="J334" s="302">
        <v>4.0383006619836799</v>
      </c>
      <c r="K334" s="302">
        <v>1.175599506091864</v>
      </c>
      <c r="L334" s="302">
        <f t="shared" si="111"/>
        <v>5.2139001680755435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3.4221071355533077</v>
      </c>
      <c r="C335" s="302">
        <v>0.48119691763690048</v>
      </c>
      <c r="D335" s="302">
        <f t="shared" si="109"/>
        <v>3.9033040531902081</v>
      </c>
      <c r="E335" s="303"/>
      <c r="F335" s="302">
        <v>3.385634740454718</v>
      </c>
      <c r="G335" s="302">
        <v>0.41466589404871074</v>
      </c>
      <c r="H335" s="302">
        <f t="shared" si="110"/>
        <v>3.8003006345034289</v>
      </c>
      <c r="I335" s="303"/>
      <c r="J335" s="302">
        <v>1.6022238502504391</v>
      </c>
      <c r="K335" s="302">
        <v>0.38394494648347216</v>
      </c>
      <c r="L335" s="302">
        <f t="shared" si="111"/>
        <v>1.9861687967339112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0.4318424006372299</v>
      </c>
      <c r="C336" s="302">
        <v>0.39858458867582625</v>
      </c>
      <c r="D336" s="302">
        <f t="shared" si="109"/>
        <v>0.83042698931305614</v>
      </c>
      <c r="E336" s="303"/>
      <c r="F336" s="302">
        <v>0.37997210696830058</v>
      </c>
      <c r="G336" s="302">
        <v>0.24883205824442703</v>
      </c>
      <c r="H336" s="302">
        <f t="shared" si="110"/>
        <v>0.62880416521272764</v>
      </c>
      <c r="I336" s="303"/>
      <c r="J336" s="302">
        <v>0.20624097971063879</v>
      </c>
      <c r="K336" s="302">
        <v>0.17059143581230768</v>
      </c>
      <c r="L336" s="302">
        <f t="shared" si="111"/>
        <v>0.37683241552294644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10.811942774438336</v>
      </c>
      <c r="C337" s="302">
        <v>1.2314642545616352</v>
      </c>
      <c r="D337" s="302">
        <f t="shared" si="109"/>
        <v>12.043407028999971</v>
      </c>
      <c r="E337" s="303"/>
      <c r="F337" s="302">
        <v>11.170978586969838</v>
      </c>
      <c r="G337" s="302">
        <v>1.1644684906928555</v>
      </c>
      <c r="H337" s="302">
        <f t="shared" si="110"/>
        <v>12.335447077662693</v>
      </c>
      <c r="I337" s="303"/>
      <c r="J337" s="302">
        <v>11.745337476778296</v>
      </c>
      <c r="K337" s="302">
        <v>1.2631339238192467</v>
      </c>
      <c r="L337" s="302">
        <f t="shared" si="111"/>
        <v>13.008471400597543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0.29777411101385542</v>
      </c>
      <c r="C338" s="302">
        <v>8.5793202647828401E-2</v>
      </c>
      <c r="D338" s="302">
        <f t="shared" si="109"/>
        <v>0.38356731366168384</v>
      </c>
      <c r="E338" s="303"/>
      <c r="F338" s="302">
        <v>0.28607490773419947</v>
      </c>
      <c r="G338" s="302">
        <v>6.6625660344546131E-2</v>
      </c>
      <c r="H338" s="302">
        <f t="shared" si="110"/>
        <v>0.35270056807874561</v>
      </c>
      <c r="I338" s="303"/>
      <c r="J338" s="302">
        <v>0.27594202521761574</v>
      </c>
      <c r="K338" s="302">
        <v>7.1023287156849593E-2</v>
      </c>
      <c r="L338" s="302">
        <f t="shared" si="111"/>
        <v>0.34696531237446532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0.23696130000288235</v>
      </c>
      <c r="C339" s="302">
        <v>0.51360601241140214</v>
      </c>
      <c r="D339" s="302">
        <f t="shared" si="109"/>
        <v>0.75056731241428443</v>
      </c>
      <c r="E339" s="303"/>
      <c r="F339" s="302">
        <v>0.20716157200185276</v>
      </c>
      <c r="G339" s="302">
        <v>0.48183977925406318</v>
      </c>
      <c r="H339" s="302">
        <f t="shared" si="110"/>
        <v>0.68900135125591588</v>
      </c>
      <c r="I339" s="303"/>
      <c r="J339" s="302">
        <v>0.20795398906877968</v>
      </c>
      <c r="K339" s="302">
        <v>0.45423022692411613</v>
      </c>
      <c r="L339" s="302">
        <f t="shared" si="111"/>
        <v>0.66218421599289579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3.5105636388548405</v>
      </c>
      <c r="C340" s="302">
        <v>0.75373510715032987</v>
      </c>
      <c r="D340" s="302">
        <f t="shared" si="109"/>
        <v>4.2642987460051707</v>
      </c>
      <c r="E340" s="303"/>
      <c r="F340" s="302">
        <v>3.0840916974076276</v>
      </c>
      <c r="G340" s="302">
        <v>0.50870597519097827</v>
      </c>
      <c r="H340" s="302">
        <f t="shared" si="110"/>
        <v>3.5927976725986057</v>
      </c>
      <c r="I340" s="303"/>
      <c r="J340" s="302">
        <v>1.5387594746193176</v>
      </c>
      <c r="K340" s="302">
        <v>0.25656250361771499</v>
      </c>
      <c r="L340" s="302">
        <f t="shared" si="111"/>
        <v>1.7953219782370327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37.943220786323316</v>
      </c>
      <c r="C342" s="311">
        <f t="shared" ref="C342:D342" si="112">SUM(C332:C340)</f>
        <v>15.049779213676727</v>
      </c>
      <c r="D342" s="311">
        <f t="shared" si="112"/>
        <v>52.993000000000038</v>
      </c>
      <c r="E342" s="311"/>
      <c r="F342" s="311">
        <f t="shared" ref="F342:H342" si="113">SUM(F332:F340)</f>
        <v>42.236213582326684</v>
      </c>
      <c r="G342" s="311">
        <f t="shared" si="113"/>
        <v>14.705786417673341</v>
      </c>
      <c r="H342" s="311">
        <f t="shared" si="113"/>
        <v>56.942000000000029</v>
      </c>
      <c r="I342" s="311"/>
      <c r="J342" s="311">
        <f t="shared" ref="J342:L342" si="114">SUM(J332:J340)</f>
        <v>42.247320500722111</v>
      </c>
      <c r="K342" s="311">
        <f t="shared" si="114"/>
        <v>14.768679499277857</v>
      </c>
      <c r="L342" s="311">
        <f t="shared" si="114"/>
        <v>57.01599999999997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1.7320785648786339</v>
      </c>
      <c r="C349" s="302">
        <v>1.0807126591219924</v>
      </c>
      <c r="D349" s="302">
        <f>SUM(B349:C349)</f>
        <v>2.8127912240006263</v>
      </c>
      <c r="E349" s="303"/>
      <c r="F349" s="302">
        <v>2.3875710762098139</v>
      </c>
      <c r="G349" s="302">
        <v>0.98444466003841136</v>
      </c>
      <c r="H349" s="302">
        <f>SUM(F349:G349)</f>
        <v>3.3720157362482253</v>
      </c>
      <c r="I349" s="303"/>
      <c r="J349" s="302">
        <v>2.9111328282508988</v>
      </c>
      <c r="K349" s="302">
        <v>0.99061550431747603</v>
      </c>
      <c r="L349" s="302">
        <f>SUM(J349:K349)</f>
        <v>3.9017483325683751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11.533488234626825</v>
      </c>
      <c r="C350" s="302">
        <v>4.3337268338734631</v>
      </c>
      <c r="D350" s="302">
        <f t="shared" ref="D350:D357" si="115">SUM(B350:C350)</f>
        <v>15.867215068500288</v>
      </c>
      <c r="E350" s="303"/>
      <c r="F350" s="302">
        <v>15.114731179764178</v>
      </c>
      <c r="G350" s="302">
        <v>4.4864599845121873</v>
      </c>
      <c r="H350" s="302">
        <f t="shared" ref="H350:H357" si="116">SUM(F350:G350)</f>
        <v>19.601191164276365</v>
      </c>
      <c r="I350" s="303"/>
      <c r="J350" s="302">
        <v>17.508860793621743</v>
      </c>
      <c r="K350" s="302">
        <v>5.028473465316285</v>
      </c>
      <c r="L350" s="302">
        <f t="shared" ref="L350:L357" si="117">SUM(J350:K350)</f>
        <v>22.537334258938028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5.675594222834401</v>
      </c>
      <c r="C351" s="302">
        <v>1.6393528013487937</v>
      </c>
      <c r="D351" s="302">
        <f t="shared" si="115"/>
        <v>7.3149470241831942</v>
      </c>
      <c r="E351" s="303"/>
      <c r="F351" s="302">
        <v>7.2818849952534652</v>
      </c>
      <c r="G351" s="302">
        <v>1.5601196321657411</v>
      </c>
      <c r="H351" s="302">
        <f t="shared" si="116"/>
        <v>8.8420046274192057</v>
      </c>
      <c r="I351" s="303"/>
      <c r="J351" s="302">
        <v>12.704826787936948</v>
      </c>
      <c r="K351" s="302">
        <v>1.9115499200760535</v>
      </c>
      <c r="L351" s="302">
        <f t="shared" si="117"/>
        <v>14.616376708013002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6.4785042201248917</v>
      </c>
      <c r="C352" s="302">
        <v>0.93477207801164908</v>
      </c>
      <c r="D352" s="302">
        <f t="shared" si="115"/>
        <v>7.413276298136541</v>
      </c>
      <c r="E352" s="303"/>
      <c r="F352" s="302">
        <v>6.6868279662821131</v>
      </c>
      <c r="G352" s="302">
        <v>0.76780227097712439</v>
      </c>
      <c r="H352" s="302">
        <f t="shared" si="116"/>
        <v>7.4546302372592379</v>
      </c>
      <c r="I352" s="303"/>
      <c r="J352" s="302">
        <v>4.9971145109746704</v>
      </c>
      <c r="K352" s="302">
        <v>0.74839013981947822</v>
      </c>
      <c r="L352" s="302">
        <f t="shared" si="117"/>
        <v>5.7455046507941487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0.40645893410823636</v>
      </c>
      <c r="C353" s="302">
        <v>0.52315509030748508</v>
      </c>
      <c r="D353" s="302">
        <f t="shared" si="115"/>
        <v>0.92961402441572138</v>
      </c>
      <c r="E353" s="303"/>
      <c r="F353" s="302">
        <v>0.39437753430876349</v>
      </c>
      <c r="G353" s="302">
        <v>0.32048584048802803</v>
      </c>
      <c r="H353" s="302">
        <f t="shared" si="116"/>
        <v>0.71486337479679152</v>
      </c>
      <c r="I353" s="303"/>
      <c r="J353" s="302">
        <v>0.37076666855035301</v>
      </c>
      <c r="K353" s="302">
        <v>0.27608061008525558</v>
      </c>
      <c r="L353" s="302">
        <f t="shared" si="117"/>
        <v>0.64684727863560854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18.452362120031914</v>
      </c>
      <c r="C354" s="302">
        <v>3.5951788627361894</v>
      </c>
      <c r="D354" s="302">
        <f t="shared" si="115"/>
        <v>22.047540982768105</v>
      </c>
      <c r="E354" s="303"/>
      <c r="F354" s="302">
        <v>20.83038002625187</v>
      </c>
      <c r="G354" s="302">
        <v>3.2825205723631075</v>
      </c>
      <c r="H354" s="302">
        <f t="shared" si="116"/>
        <v>24.112900598614978</v>
      </c>
      <c r="I354" s="303"/>
      <c r="J354" s="302">
        <v>22.863248664910689</v>
      </c>
      <c r="K354" s="302">
        <v>4.7711456874359746</v>
      </c>
      <c r="L354" s="302">
        <f t="shared" si="117"/>
        <v>27.634394352346664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0.75714592205465603</v>
      </c>
      <c r="C355" s="302">
        <v>0.17859941471346158</v>
      </c>
      <c r="D355" s="302">
        <f t="shared" si="115"/>
        <v>0.93574533676811766</v>
      </c>
      <c r="E355" s="303"/>
      <c r="F355" s="302">
        <v>0.79203238926620378</v>
      </c>
      <c r="G355" s="302">
        <v>0.12761507100605271</v>
      </c>
      <c r="H355" s="302">
        <f t="shared" si="116"/>
        <v>0.91964746027225652</v>
      </c>
      <c r="I355" s="303"/>
      <c r="J355" s="302">
        <v>0.89714248305474309</v>
      </c>
      <c r="K355" s="302">
        <v>0.13203597014724788</v>
      </c>
      <c r="L355" s="302">
        <f t="shared" si="117"/>
        <v>1.029178453201991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0.10519665802278305</v>
      </c>
      <c r="C356" s="302">
        <v>0.17659923094719598</v>
      </c>
      <c r="D356" s="302">
        <f t="shared" si="115"/>
        <v>0.28179588896997904</v>
      </c>
      <c r="E356" s="303"/>
      <c r="F356" s="302">
        <v>9.4426138042326913E-2</v>
      </c>
      <c r="G356" s="302">
        <v>0.1139516718609421</v>
      </c>
      <c r="H356" s="302">
        <f t="shared" si="116"/>
        <v>0.20837780990326901</v>
      </c>
      <c r="I356" s="303"/>
      <c r="J356" s="302">
        <v>8.0919621151132146E-2</v>
      </c>
      <c r="K356" s="302">
        <v>7.4083088145180193E-2</v>
      </c>
      <c r="L356" s="302">
        <f t="shared" si="117"/>
        <v>0.15500270929631232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1.2277451514941777</v>
      </c>
      <c r="C357" s="302">
        <v>0.91032900076327927</v>
      </c>
      <c r="D357" s="302">
        <f t="shared" si="115"/>
        <v>2.1380741522574569</v>
      </c>
      <c r="E357" s="303"/>
      <c r="F357" s="302">
        <v>1.1211069321539044</v>
      </c>
      <c r="G357" s="302">
        <v>0.57726205905583783</v>
      </c>
      <c r="H357" s="302">
        <f t="shared" si="116"/>
        <v>1.6983689912097422</v>
      </c>
      <c r="I357" s="303"/>
      <c r="J357" s="302">
        <v>0.64994480817858913</v>
      </c>
      <c r="K357" s="302">
        <v>0.42166844802734399</v>
      </c>
      <c r="L357" s="302">
        <f t="shared" si="117"/>
        <v>1.0716132562059331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46.368574028176518</v>
      </c>
      <c r="C359" s="311">
        <f t="shared" ref="C359:D359" si="118">SUM(C349:C357)</f>
        <v>13.37242597182351</v>
      </c>
      <c r="D359" s="311">
        <f t="shared" si="118"/>
        <v>59.741000000000028</v>
      </c>
      <c r="E359" s="311"/>
      <c r="F359" s="311">
        <f t="shared" ref="F359:H359" si="119">SUM(F349:F357)</f>
        <v>54.703338237532648</v>
      </c>
      <c r="G359" s="311">
        <f t="shared" si="119"/>
        <v>12.220661762467433</v>
      </c>
      <c r="H359" s="311">
        <f t="shared" si="119"/>
        <v>66.924000000000078</v>
      </c>
      <c r="I359" s="311"/>
      <c r="J359" s="311">
        <f t="shared" ref="J359:L359" si="120">SUM(J349:J357)</f>
        <v>62.983957166629764</v>
      </c>
      <c r="K359" s="311">
        <f t="shared" si="120"/>
        <v>14.354042833370295</v>
      </c>
      <c r="L359" s="311">
        <f t="shared" si="120"/>
        <v>77.338000000000065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1.4617245318506302</v>
      </c>
      <c r="C366" s="302">
        <v>0.86913363598607019</v>
      </c>
      <c r="D366" s="302">
        <f>SUM(B366:C366)</f>
        <v>2.3308581678367002</v>
      </c>
      <c r="E366" s="303"/>
      <c r="F366" s="302">
        <v>2.129624445228961</v>
      </c>
      <c r="G366" s="302">
        <v>1.1998919949175137</v>
      </c>
      <c r="H366" s="302">
        <f>SUM(F366:G366)</f>
        <v>3.3295164401464747</v>
      </c>
      <c r="I366" s="303"/>
      <c r="J366" s="302">
        <v>2.5749891667894689</v>
      </c>
      <c r="K366" s="302">
        <v>1.2604758214836849</v>
      </c>
      <c r="L366" s="302">
        <f>SUM(J366:K366)</f>
        <v>3.835464988273154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0.83442243467727928</v>
      </c>
      <c r="C367" s="302">
        <v>1.1959472774081545</v>
      </c>
      <c r="D367" s="302">
        <f t="shared" ref="D367:D374" si="121">SUM(B367:C367)</f>
        <v>2.0303697120854336</v>
      </c>
      <c r="E367" s="303"/>
      <c r="F367" s="302">
        <v>1.5771793677274493</v>
      </c>
      <c r="G367" s="302">
        <v>1.987763166595844</v>
      </c>
      <c r="H367" s="302">
        <f t="shared" ref="H367:H374" si="122">SUM(F367:G367)</f>
        <v>3.5649425343232934</v>
      </c>
      <c r="I367" s="303"/>
      <c r="J367" s="302">
        <v>1.5141795144360062</v>
      </c>
      <c r="K367" s="302">
        <v>2.6599648180836994</v>
      </c>
      <c r="L367" s="302">
        <f t="shared" ref="L367:L374" si="123">SUM(J367:K367)</f>
        <v>4.1741443325197061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1.370891114794877</v>
      </c>
      <c r="C368" s="302">
        <v>2.393768335084157</v>
      </c>
      <c r="D368" s="302">
        <f t="shared" si="121"/>
        <v>3.764659449879034</v>
      </c>
      <c r="E368" s="303"/>
      <c r="F368" s="302">
        <v>3.111046255220264</v>
      </c>
      <c r="G368" s="302">
        <v>3.7741125303369127</v>
      </c>
      <c r="H368" s="302">
        <f t="shared" si="122"/>
        <v>6.8851587855571772</v>
      </c>
      <c r="I368" s="303"/>
      <c r="J368" s="302">
        <v>2.7671670520151004</v>
      </c>
      <c r="K368" s="302">
        <v>3.6273985528813868</v>
      </c>
      <c r="L368" s="302">
        <f t="shared" si="123"/>
        <v>6.3945656048964867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1.2041977433762467</v>
      </c>
      <c r="C369" s="302">
        <v>0.24183810007846479</v>
      </c>
      <c r="D369" s="302">
        <f t="shared" si="121"/>
        <v>1.4460358434547116</v>
      </c>
      <c r="E369" s="303"/>
      <c r="F369" s="302">
        <v>1.330924259513858</v>
      </c>
      <c r="G369" s="302">
        <v>0.34712239385754551</v>
      </c>
      <c r="H369" s="302">
        <f t="shared" si="122"/>
        <v>1.6780466533714034</v>
      </c>
      <c r="I369" s="303"/>
      <c r="J369" s="302">
        <v>0.87025621446678803</v>
      </c>
      <c r="K369" s="302">
        <v>0.28672706931344927</v>
      </c>
      <c r="L369" s="302">
        <f t="shared" si="123"/>
        <v>1.1569832837802374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0.3933049231560764</v>
      </c>
      <c r="C370" s="302">
        <v>1.0121185667048254</v>
      </c>
      <c r="D370" s="302">
        <f t="shared" si="121"/>
        <v>1.4054234898609017</v>
      </c>
      <c r="E370" s="303"/>
      <c r="F370" s="302">
        <v>0.74104967989183546</v>
      </c>
      <c r="G370" s="302">
        <v>1.087456158100097</v>
      </c>
      <c r="H370" s="302">
        <f t="shared" si="122"/>
        <v>1.8285058379919326</v>
      </c>
      <c r="I370" s="303"/>
      <c r="J370" s="302">
        <v>1.1864932787091047</v>
      </c>
      <c r="K370" s="302">
        <v>1.0470816678571684</v>
      </c>
      <c r="L370" s="302">
        <f t="shared" si="123"/>
        <v>2.2335749465662733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0.86657495315973354</v>
      </c>
      <c r="C371" s="302">
        <v>0.54254041833695654</v>
      </c>
      <c r="D371" s="302">
        <f t="shared" si="121"/>
        <v>1.4091153714966902</v>
      </c>
      <c r="E371" s="303"/>
      <c r="F371" s="302">
        <v>0.8990191192504019</v>
      </c>
      <c r="G371" s="302">
        <v>0.69077634795689902</v>
      </c>
      <c r="H371" s="302">
        <f t="shared" si="122"/>
        <v>1.5897954672073009</v>
      </c>
      <c r="I371" s="303"/>
      <c r="J371" s="302">
        <v>0.65121026134173454</v>
      </c>
      <c r="K371" s="302">
        <v>0.81802919978024813</v>
      </c>
      <c r="L371" s="302">
        <f t="shared" si="123"/>
        <v>1.4692394611219828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0.55962051532061252</v>
      </c>
      <c r="C372" s="302">
        <v>0.3126324746106825</v>
      </c>
      <c r="D372" s="302">
        <f t="shared" si="121"/>
        <v>0.87225298993129496</v>
      </c>
      <c r="E372" s="303"/>
      <c r="F372" s="302">
        <v>0.60174683178581811</v>
      </c>
      <c r="G372" s="302">
        <v>0.40986355652810491</v>
      </c>
      <c r="H372" s="302">
        <f t="shared" si="122"/>
        <v>1.0116103883139229</v>
      </c>
      <c r="I372" s="303"/>
      <c r="J372" s="302">
        <v>0.6996654596997145</v>
      </c>
      <c r="K372" s="302">
        <v>0.45244724055253493</v>
      </c>
      <c r="L372" s="302">
        <f t="shared" si="123"/>
        <v>1.1521127002522493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2.1094951018293128E-2</v>
      </c>
      <c r="C373" s="302">
        <v>0.13394571825860555</v>
      </c>
      <c r="D373" s="302">
        <f t="shared" si="121"/>
        <v>0.15504066927689866</v>
      </c>
      <c r="E373" s="303"/>
      <c r="F373" s="302">
        <v>3.5238849076290525E-2</v>
      </c>
      <c r="G373" s="302">
        <v>0.15412026964878542</v>
      </c>
      <c r="H373" s="302">
        <f t="shared" si="122"/>
        <v>0.18935911872507594</v>
      </c>
      <c r="I373" s="303"/>
      <c r="J373" s="302">
        <v>4.0839897219305199E-2</v>
      </c>
      <c r="K373" s="302">
        <v>0.13745070020603428</v>
      </c>
      <c r="L373" s="302">
        <f t="shared" si="123"/>
        <v>0.17829059742533948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0.79495401474111516</v>
      </c>
      <c r="C374" s="302">
        <v>0.86029029143723368</v>
      </c>
      <c r="D374" s="302">
        <f t="shared" si="121"/>
        <v>1.6552443061783488</v>
      </c>
      <c r="E374" s="303"/>
      <c r="F374" s="302">
        <v>0.69659300033894223</v>
      </c>
      <c r="G374" s="302">
        <v>0.93647177402450044</v>
      </c>
      <c r="H374" s="302">
        <f t="shared" si="122"/>
        <v>1.6330647743634428</v>
      </c>
      <c r="I374" s="303"/>
      <c r="J374" s="302">
        <v>0.42977303629599012</v>
      </c>
      <c r="K374" s="302">
        <v>0.74185104886859565</v>
      </c>
      <c r="L374" s="302">
        <f t="shared" si="123"/>
        <v>1.1716240851645858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7.5067851820948643</v>
      </c>
      <c r="C376" s="311">
        <f t="shared" ref="C376:D376" si="124">SUM(C366:C374)</f>
        <v>7.5622148179051498</v>
      </c>
      <c r="D376" s="311">
        <f t="shared" si="124"/>
        <v>15.069000000000011</v>
      </c>
      <c r="E376" s="311"/>
      <c r="F376" s="311">
        <f t="shared" ref="F376:H376" si="125">SUM(F366:F374)</f>
        <v>11.12242180803382</v>
      </c>
      <c r="G376" s="311">
        <f t="shared" si="125"/>
        <v>10.587578191966202</v>
      </c>
      <c r="H376" s="311">
        <f t="shared" si="125"/>
        <v>21.710000000000026</v>
      </c>
      <c r="I376" s="311"/>
      <c r="J376" s="311">
        <f t="shared" ref="J376:L376" si="126">SUM(J366:J374)</f>
        <v>10.734573880973212</v>
      </c>
      <c r="K376" s="311">
        <f t="shared" si="126"/>
        <v>11.031426119026802</v>
      </c>
      <c r="L376" s="311">
        <f t="shared" si="126"/>
        <v>21.766000000000012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1.3919278942556566</v>
      </c>
      <c r="C383" s="302">
        <v>1.5289355343107927</v>
      </c>
      <c r="D383" s="302">
        <f>SUM(B383:C383)</f>
        <v>2.9208634285664492</v>
      </c>
      <c r="E383" s="303"/>
      <c r="F383" s="302">
        <v>1.9351299050284028</v>
      </c>
      <c r="G383" s="302">
        <v>1.0411580272327345</v>
      </c>
      <c r="H383" s="302">
        <f>SUM(F383:G383)</f>
        <v>2.9762879322611373</v>
      </c>
      <c r="I383" s="303"/>
      <c r="J383" s="302">
        <v>2.2614870469626345</v>
      </c>
      <c r="K383" s="302">
        <v>1.1122214811461308</v>
      </c>
      <c r="L383" s="302">
        <f>SUM(J383:K383)</f>
        <v>3.3737085281087653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1.714518128287934</v>
      </c>
      <c r="C384" s="302">
        <v>2.7953342315769132</v>
      </c>
      <c r="D384" s="302">
        <f t="shared" ref="D384:D391" si="127">SUM(B384:C384)</f>
        <v>4.5098523598648477</v>
      </c>
      <c r="E384" s="303"/>
      <c r="F384" s="302">
        <v>2.7230681444027507</v>
      </c>
      <c r="G384" s="302">
        <v>1.7389251932428575</v>
      </c>
      <c r="H384" s="302">
        <f t="shared" ref="H384:H391" si="128">SUM(F384:G384)</f>
        <v>4.461993337645608</v>
      </c>
      <c r="I384" s="303"/>
      <c r="J384" s="302">
        <v>2.9293461629651718</v>
      </c>
      <c r="K384" s="302">
        <v>2.1357393210425788</v>
      </c>
      <c r="L384" s="302">
        <f t="shared" ref="L384:L391" si="129">SUM(J384:K384)</f>
        <v>5.065085484007751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1.4580738904919845</v>
      </c>
      <c r="C385" s="302">
        <v>1.3349539921086273</v>
      </c>
      <c r="D385" s="302">
        <f t="shared" si="127"/>
        <v>2.7930278826006116</v>
      </c>
      <c r="E385" s="303"/>
      <c r="F385" s="302">
        <v>2.3591911456246861</v>
      </c>
      <c r="G385" s="302">
        <v>0.9537973266509745</v>
      </c>
      <c r="H385" s="302">
        <f t="shared" si="128"/>
        <v>3.3129884722756606</v>
      </c>
      <c r="I385" s="303"/>
      <c r="J385" s="302">
        <v>2.3182414443930419</v>
      </c>
      <c r="K385" s="302">
        <v>1.0435541791030687</v>
      </c>
      <c r="L385" s="302">
        <f t="shared" si="129"/>
        <v>3.3617956234961106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1.4903082841595017</v>
      </c>
      <c r="C386" s="302">
        <v>0.28066058326307863</v>
      </c>
      <c r="D386" s="302">
        <f t="shared" si="127"/>
        <v>1.7709688674225803</v>
      </c>
      <c r="E386" s="303"/>
      <c r="F386" s="302">
        <v>1.5805159197839385</v>
      </c>
      <c r="G386" s="302">
        <v>0.16869405170453794</v>
      </c>
      <c r="H386" s="302">
        <f t="shared" si="128"/>
        <v>1.7492099714884763</v>
      </c>
      <c r="I386" s="303"/>
      <c r="J386" s="302">
        <v>1.3931590217237246</v>
      </c>
      <c r="K386" s="302">
        <v>0.17390891528170471</v>
      </c>
      <c r="L386" s="302">
        <f t="shared" si="129"/>
        <v>1.5670679370054295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0.35952187971473282</v>
      </c>
      <c r="C387" s="302">
        <v>0.91886728344928026</v>
      </c>
      <c r="D387" s="302">
        <f t="shared" si="127"/>
        <v>1.2783891631640132</v>
      </c>
      <c r="E387" s="303"/>
      <c r="F387" s="302">
        <v>0.52920165053970658</v>
      </c>
      <c r="G387" s="302">
        <v>0.49622726929028071</v>
      </c>
      <c r="H387" s="302">
        <f t="shared" si="128"/>
        <v>1.0254289198299873</v>
      </c>
      <c r="I387" s="303"/>
      <c r="J387" s="302">
        <v>0.85142999035416855</v>
      </c>
      <c r="K387" s="302">
        <v>0.57212570760106551</v>
      </c>
      <c r="L387" s="302">
        <f t="shared" si="129"/>
        <v>1.423555697955234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4.3453227958726481</v>
      </c>
      <c r="C388" s="302">
        <v>1.1852976515613733</v>
      </c>
      <c r="D388" s="302">
        <f t="shared" si="127"/>
        <v>5.5306204474340213</v>
      </c>
      <c r="E388" s="303"/>
      <c r="F388" s="302">
        <v>6.93584804274355</v>
      </c>
      <c r="G388" s="302">
        <v>0.9585136699747363</v>
      </c>
      <c r="H388" s="302">
        <f t="shared" si="128"/>
        <v>7.8943617127182861</v>
      </c>
      <c r="I388" s="303"/>
      <c r="J388" s="302">
        <v>6.0656233997409403</v>
      </c>
      <c r="K388" s="302">
        <v>0.94604809937503787</v>
      </c>
      <c r="L388" s="302">
        <f t="shared" si="129"/>
        <v>7.0116714991159785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0.9318700585002675</v>
      </c>
      <c r="C389" s="302">
        <v>0.69907869707576231</v>
      </c>
      <c r="D389" s="302">
        <f t="shared" si="127"/>
        <v>1.6309487555760298</v>
      </c>
      <c r="E389" s="303"/>
      <c r="F389" s="302">
        <v>0.72417786627714109</v>
      </c>
      <c r="G389" s="302">
        <v>0.34591467238833828</v>
      </c>
      <c r="H389" s="302">
        <f t="shared" si="128"/>
        <v>1.0700925386654794</v>
      </c>
      <c r="I389" s="303"/>
      <c r="J389" s="302">
        <v>0.72600330747609154</v>
      </c>
      <c r="K389" s="302">
        <v>0.30584207193897961</v>
      </c>
      <c r="L389" s="302">
        <f t="shared" si="129"/>
        <v>1.031845379415071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0.19808759203823118</v>
      </c>
      <c r="C390" s="302">
        <v>0.49131861611902367</v>
      </c>
      <c r="D390" s="302">
        <f t="shared" si="127"/>
        <v>0.68940620815725484</v>
      </c>
      <c r="E390" s="303"/>
      <c r="F390" s="302">
        <v>0.25900515376286765</v>
      </c>
      <c r="G390" s="302">
        <v>0.29756576330167606</v>
      </c>
      <c r="H390" s="302">
        <f t="shared" si="128"/>
        <v>0.55657091706454365</v>
      </c>
      <c r="I390" s="303"/>
      <c r="J390" s="302">
        <v>0.35993699856066869</v>
      </c>
      <c r="K390" s="302">
        <v>0.25062426005819766</v>
      </c>
      <c r="L390" s="302">
        <f t="shared" si="129"/>
        <v>0.61056125861886634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0.89068641626035916</v>
      </c>
      <c r="C391" s="302">
        <v>0.93523647095386897</v>
      </c>
      <c r="D391" s="302">
        <f t="shared" si="127"/>
        <v>1.8259228872142281</v>
      </c>
      <c r="E391" s="303"/>
      <c r="F391" s="302">
        <v>0.78323055707053257</v>
      </c>
      <c r="G391" s="302">
        <v>0.53783564098027614</v>
      </c>
      <c r="H391" s="302">
        <f t="shared" si="128"/>
        <v>1.3210661980508087</v>
      </c>
      <c r="I391" s="303"/>
      <c r="J391" s="302">
        <v>0.5140474694900723</v>
      </c>
      <c r="K391" s="302">
        <v>0.53566112278672495</v>
      </c>
      <c r="L391" s="302">
        <f t="shared" si="129"/>
        <v>1.0497085922767972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12.780316939581315</v>
      </c>
      <c r="C393" s="311">
        <f t="shared" ref="C393:D393" si="130">SUM(C383:C391)</f>
        <v>10.169683060418722</v>
      </c>
      <c r="D393" s="311">
        <f t="shared" si="130"/>
        <v>22.950000000000035</v>
      </c>
      <c r="E393" s="311"/>
      <c r="F393" s="311">
        <f t="shared" ref="F393:H393" si="131">SUM(F383:F391)</f>
        <v>17.829368385233575</v>
      </c>
      <c r="G393" s="311">
        <f t="shared" si="131"/>
        <v>6.5386316147664116</v>
      </c>
      <c r="H393" s="311">
        <f t="shared" si="131"/>
        <v>24.367999999999988</v>
      </c>
      <c r="I393" s="311"/>
      <c r="J393" s="311">
        <f t="shared" ref="J393:L393" si="132">SUM(J383:J391)</f>
        <v>17.419274841666514</v>
      </c>
      <c r="K393" s="311">
        <f t="shared" si="132"/>
        <v>7.0757251583334879</v>
      </c>
      <c r="L393" s="311">
        <f t="shared" si="132"/>
        <v>24.495000000000005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Hertfordshire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51.157594220218293</v>
      </c>
      <c r="C9" s="249">
        <f t="shared" ref="C9:D9" si="0">SUM(C26,C43,C60,C77,C94,C111,C128,C145,C162,C179,C196,C213,C230,C247,C264,C281,C298,C315,C332,C349,C366,C383)</f>
        <v>7.7864886490379499</v>
      </c>
      <c r="D9" s="249">
        <f t="shared" si="0"/>
        <v>13.735785182755567</v>
      </c>
      <c r="E9" s="249">
        <f>SUM(B9:D9)</f>
        <v>72.679868052011813</v>
      </c>
      <c r="F9" s="238"/>
      <c r="G9" s="249">
        <f>SUM(G26,G43,G60,G77,G94,G111,G128,G145,G162,G179,G196,G213,G230,G247,G264,G281,G298,G315,G332,G349,G366,G383)</f>
        <v>59.104519966813577</v>
      </c>
      <c r="H9" s="249">
        <f t="shared" ref="H9:I9" si="1">SUM(H26,H43,H60,H77,H94,H111,H128,H145,H162,H179,H196,H213,H230,H247,H264,H281,H298,H315,H332,H349,H366,H383)</f>
        <v>12.845854250921098</v>
      </c>
      <c r="I9" s="249">
        <f t="shared" si="1"/>
        <v>15.238571764123527</v>
      </c>
      <c r="J9" s="249">
        <f>SUM(G9:I9)</f>
        <v>87.188945981858211</v>
      </c>
      <c r="K9" s="238"/>
      <c r="L9" s="249">
        <f>SUM(L26,L43,L60,L77,L94,L111,L128,L145,L162,L179,L196,L213,L230,L247,L264,L281,L298,L315,L332,L349,L366,L383)</f>
        <v>59.591484955948147</v>
      </c>
      <c r="M9" s="249">
        <f t="shared" ref="M9:N9" si="2">SUM(M26,M43,M60,M77,M94,M111,M128,M145,M162,M179,M196,M213,M230,M247,M264,M281,M298,M315,M332,M349,M366,M383)</f>
        <v>15.868650910976825</v>
      </c>
      <c r="N9" s="249">
        <f t="shared" si="2"/>
        <v>17.48003179437509</v>
      </c>
      <c r="O9" s="249">
        <f>SUM(L9:N9)</f>
        <v>92.940167661300066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91.456688475597275</v>
      </c>
      <c r="C10" s="249">
        <f t="shared" si="3"/>
        <v>22.608961063563129</v>
      </c>
      <c r="D10" s="249">
        <f t="shared" si="3"/>
        <v>20.19637380859804</v>
      </c>
      <c r="E10" s="249">
        <f t="shared" ref="E10:E17" si="4">SUM(B10:D10)</f>
        <v>134.26202334775843</v>
      </c>
      <c r="F10" s="238"/>
      <c r="G10" s="249">
        <f t="shared" ref="G10:I10" si="5">SUM(G27,G44,G61,G78,G95,G112,G129,G146,G163,G180,G197,G214,G231,G248,G265,G282,G299,G316,G333,G350,G367,G384)</f>
        <v>113.58553440034379</v>
      </c>
      <c r="H10" s="249">
        <f t="shared" si="5"/>
        <v>31.712428969534262</v>
      </c>
      <c r="I10" s="249">
        <f t="shared" si="5"/>
        <v>19.565716201050016</v>
      </c>
      <c r="J10" s="249">
        <f t="shared" ref="J10:J17" si="6">SUM(G10:I10)</f>
        <v>164.86367957092807</v>
      </c>
      <c r="K10" s="238"/>
      <c r="L10" s="249">
        <f t="shared" ref="L10:N10" si="7">SUM(L27,L44,L61,L78,L95,L112,L129,L146,L163,L180,L197,L214,L231,L248,L265,L282,L299,L316,L333,L350,L367,L384)</f>
        <v>142.20276006778653</v>
      </c>
      <c r="M10" s="249">
        <f t="shared" si="7"/>
        <v>39.297757104501173</v>
      </c>
      <c r="N10" s="249">
        <f t="shared" si="7"/>
        <v>20.336307316521506</v>
      </c>
      <c r="O10" s="249">
        <f t="shared" ref="O10:O17" si="8">SUM(L10:N10)</f>
        <v>201.83682448880919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54.459748891831424</v>
      </c>
      <c r="C11" s="249">
        <f t="shared" si="3"/>
        <v>14.63983266352243</v>
      </c>
      <c r="D11" s="249">
        <f t="shared" si="3"/>
        <v>15.154518551451895</v>
      </c>
      <c r="E11" s="249">
        <f t="shared" si="4"/>
        <v>84.254100106805751</v>
      </c>
      <c r="F11" s="238"/>
      <c r="G11" s="249">
        <f t="shared" ref="G11:I11" si="9">SUM(G28,G45,G62,G79,G96,G113,G130,G147,G164,G181,G198,G215,G232,G249,G266,G283,G300,G317,G334,G351,G368,G385)</f>
        <v>64.59212659161787</v>
      </c>
      <c r="H11" s="249">
        <f t="shared" si="9"/>
        <v>19.121097992877715</v>
      </c>
      <c r="I11" s="249">
        <f t="shared" si="9"/>
        <v>16.218676046144587</v>
      </c>
      <c r="J11" s="249">
        <f t="shared" si="6"/>
        <v>99.931900630640172</v>
      </c>
      <c r="K11" s="238"/>
      <c r="L11" s="249">
        <f t="shared" ref="L11:N11" si="10">SUM(L28,L45,L62,L79,L96,L113,L130,L147,L164,L181,L198,L215,L232,L249,L266,L283,L300,L317,L334,L351,L368,L385)</f>
        <v>73.005632959280717</v>
      </c>
      <c r="M11" s="249">
        <f t="shared" si="10"/>
        <v>23.862458032068375</v>
      </c>
      <c r="N11" s="249">
        <f t="shared" si="10"/>
        <v>17.067568980473379</v>
      </c>
      <c r="O11" s="249">
        <f t="shared" si="8"/>
        <v>113.93565997182247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39.181642716619599</v>
      </c>
      <c r="C12" s="249">
        <f t="shared" si="3"/>
        <v>31.057054971076766</v>
      </c>
      <c r="D12" s="249">
        <f t="shared" si="3"/>
        <v>4.453794625192085</v>
      </c>
      <c r="E12" s="249">
        <f t="shared" si="4"/>
        <v>74.692492312888461</v>
      </c>
      <c r="F12" s="238"/>
      <c r="G12" s="249">
        <f t="shared" ref="G12:I12" si="11">SUM(G29,G46,G63,G80,G97,G114,G131,G148,G165,G182,G199,G216,G233,G250,G267,G284,G301,G318,G335,G352,G369,G386)</f>
        <v>40.068517348158984</v>
      </c>
      <c r="H12" s="249">
        <f t="shared" si="11"/>
        <v>31.887790441051834</v>
      </c>
      <c r="I12" s="249">
        <f t="shared" si="11"/>
        <v>3.89871766032417</v>
      </c>
      <c r="J12" s="249">
        <f t="shared" si="6"/>
        <v>75.855025449534992</v>
      </c>
      <c r="K12" s="238"/>
      <c r="L12" s="249">
        <f t="shared" ref="L12:N12" si="12">SUM(L29,L46,L63,L80,L97,L114,L131,L148,L165,L182,L199,L216,L233,L250,L267,L284,L301,L318,L335,L352,L369,L386)</f>
        <v>39.103785603885534</v>
      </c>
      <c r="M12" s="249">
        <f t="shared" si="12"/>
        <v>29.083178313392459</v>
      </c>
      <c r="N12" s="249">
        <f t="shared" si="12"/>
        <v>3.7750000276883515</v>
      </c>
      <c r="O12" s="249">
        <f t="shared" si="8"/>
        <v>71.961963944966342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38.143884530222493</v>
      </c>
      <c r="C13" s="249">
        <f t="shared" si="3"/>
        <v>6.4139530237036615</v>
      </c>
      <c r="D13" s="249">
        <f t="shared" si="3"/>
        <v>23.16976061372208</v>
      </c>
      <c r="E13" s="249">
        <f t="shared" si="4"/>
        <v>67.727598167648239</v>
      </c>
      <c r="F13" s="238"/>
      <c r="G13" s="249">
        <f t="shared" ref="G13:I13" si="13">SUM(G30,G47,G64,G81,G98,G115,G132,G149,G166,G183,G200,G217,G234,G251,G268,G285,G302,G319,G336,G353,G370,G387)</f>
        <v>31.551950497730292</v>
      </c>
      <c r="H13" s="249">
        <f t="shared" si="13"/>
        <v>5.9867394169728367</v>
      </c>
      <c r="I13" s="249">
        <f t="shared" si="13"/>
        <v>23.01424982706229</v>
      </c>
      <c r="J13" s="249">
        <f t="shared" si="6"/>
        <v>60.552939741765414</v>
      </c>
      <c r="K13" s="238"/>
      <c r="L13" s="249">
        <f t="shared" ref="L13:N13" si="14">SUM(L30,L47,L64,L81,L98,L115,L132,L149,L166,L183,L200,L217,L234,L251,L268,L285,L302,L319,L336,L353,L370,L387)</f>
        <v>27.202832494970455</v>
      </c>
      <c r="M13" s="249">
        <f t="shared" si="14"/>
        <v>7.92898606794415</v>
      </c>
      <c r="N13" s="249">
        <f t="shared" si="14"/>
        <v>27.85597561170335</v>
      </c>
      <c r="O13" s="249">
        <f t="shared" si="8"/>
        <v>62.987794174617953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24.475780369478315</v>
      </c>
      <c r="C14" s="249">
        <f t="shared" si="3"/>
        <v>24.55835562274433</v>
      </c>
      <c r="D14" s="249">
        <f t="shared" si="3"/>
        <v>7.0361344186655241</v>
      </c>
      <c r="E14" s="249">
        <f t="shared" si="4"/>
        <v>56.07027041088817</v>
      </c>
      <c r="F14" s="238"/>
      <c r="G14" s="249">
        <f t="shared" ref="G14:I14" si="15">SUM(G31,G48,G65,G82,G99,G116,G133,G150,G167,G184,G201,G218,G235,G252,G269,G286,G303,G320,G337,G354,G371,G388)</f>
        <v>25.21831327877565</v>
      </c>
      <c r="H14" s="249">
        <f t="shared" si="15"/>
        <v>27.389833829218116</v>
      </c>
      <c r="I14" s="249">
        <f t="shared" si="15"/>
        <v>9.9922329764810041</v>
      </c>
      <c r="J14" s="249">
        <f t="shared" si="6"/>
        <v>62.600380084474772</v>
      </c>
      <c r="K14" s="238"/>
      <c r="L14" s="249">
        <f t="shared" ref="L14:N14" si="16">SUM(L31,L48,L65,L82,L99,L116,L133,L150,L167,L184,L201,L218,L235,L252,L269,L286,L303,L320,L337,L354,L371,L388)</f>
        <v>29.738441157992419</v>
      </c>
      <c r="M14" s="249">
        <f t="shared" si="16"/>
        <v>27.660640955829297</v>
      </c>
      <c r="N14" s="249">
        <f t="shared" si="16"/>
        <v>11.792375818244421</v>
      </c>
      <c r="O14" s="249">
        <f t="shared" si="8"/>
        <v>69.191457932066143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20.900519140031285</v>
      </c>
      <c r="C15" s="249">
        <f t="shared" si="3"/>
        <v>34.193173009290888</v>
      </c>
      <c r="D15" s="249">
        <f t="shared" si="3"/>
        <v>4.8679466704374548</v>
      </c>
      <c r="E15" s="249">
        <f t="shared" si="4"/>
        <v>59.961638819759628</v>
      </c>
      <c r="F15" s="238"/>
      <c r="G15" s="249">
        <f t="shared" ref="G15:I15" si="17">SUM(G32,G49,G66,G83,G100,G117,G134,G151,G168,G185,G202,G219,G236,G253,G270,G287,G304,G321,G338,G355,G372,G389)</f>
        <v>19.962145982676354</v>
      </c>
      <c r="H15" s="249">
        <f t="shared" si="17"/>
        <v>34.759226805602736</v>
      </c>
      <c r="I15" s="249">
        <f t="shared" si="17"/>
        <v>3.3393041970637829</v>
      </c>
      <c r="J15" s="249">
        <f t="shared" si="6"/>
        <v>58.060676985342873</v>
      </c>
      <c r="K15" s="238"/>
      <c r="L15" s="249">
        <f t="shared" ref="L15:N15" si="18">SUM(L32,L49,L66,L83,L100,L117,L134,L151,L168,L185,L202,L219,L236,L253,L270,L287,L304,L321,L338,L355,L372,L389)</f>
        <v>20.016484132419983</v>
      </c>
      <c r="M15" s="249">
        <f t="shared" si="18"/>
        <v>36.102088771334977</v>
      </c>
      <c r="N15" s="249">
        <f t="shared" si="18"/>
        <v>2.7807624594814095</v>
      </c>
      <c r="O15" s="249">
        <f t="shared" si="8"/>
        <v>58.899335363236368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26.298263289134201</v>
      </c>
      <c r="C16" s="249">
        <f t="shared" si="3"/>
        <v>5.2250427939181412</v>
      </c>
      <c r="D16" s="249">
        <f t="shared" si="3"/>
        <v>5.5537728287517272</v>
      </c>
      <c r="E16" s="249">
        <f t="shared" si="4"/>
        <v>37.077078911804072</v>
      </c>
      <c r="F16" s="238"/>
      <c r="G16" s="249">
        <f t="shared" ref="G16:I16" si="19">SUM(G33,G50,G67,G84,G101,G118,G135,G152,G169,G186,G203,G220,G237,G254,G271,G288,G305,G322,G339,G356,G373,G390)</f>
        <v>23.234396658177577</v>
      </c>
      <c r="H16" s="249">
        <f t="shared" si="19"/>
        <v>6.5001755552331355</v>
      </c>
      <c r="I16" s="249">
        <f t="shared" si="19"/>
        <v>7.6917567436645022</v>
      </c>
      <c r="J16" s="249">
        <f t="shared" si="6"/>
        <v>37.426328957075214</v>
      </c>
      <c r="K16" s="238"/>
      <c r="L16" s="249">
        <f t="shared" ref="L16:N16" si="20">SUM(L33,L50,L67,L84,L101,L118,L135,L152,L169,L186,L203,L220,L237,L254,L271,L288,L305,L322,L339,L356,L373,L390)</f>
        <v>21.728912710184762</v>
      </c>
      <c r="M16" s="249">
        <f t="shared" si="20"/>
        <v>8.1065755477629171</v>
      </c>
      <c r="N16" s="249">
        <f t="shared" si="20"/>
        <v>10.62922789641727</v>
      </c>
      <c r="O16" s="249">
        <f t="shared" si="8"/>
        <v>40.46471615436495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31.789081772341362</v>
      </c>
      <c r="C17" s="249">
        <f t="shared" si="3"/>
        <v>47.588899384851693</v>
      </c>
      <c r="D17" s="249">
        <f t="shared" si="3"/>
        <v>5.246948713242384</v>
      </c>
      <c r="E17" s="249">
        <f t="shared" si="4"/>
        <v>84.624929870435452</v>
      </c>
      <c r="F17" s="238"/>
      <c r="G17" s="249">
        <f t="shared" ref="G17:I17" si="21">SUM(G34,G51,G68,G85,G102,G119,G136,G153,G170,G187,G204,G221,G238,G255,G272,G289,G306,G323,G340,G357,G374,G391)</f>
        <v>28.72137677003294</v>
      </c>
      <c r="H17" s="249">
        <f t="shared" si="21"/>
        <v>49.565386910427797</v>
      </c>
      <c r="I17" s="249">
        <f t="shared" si="21"/>
        <v>4.8383589179196322</v>
      </c>
      <c r="J17" s="249">
        <f t="shared" si="6"/>
        <v>83.125122598380372</v>
      </c>
      <c r="K17" s="238"/>
      <c r="L17" s="249">
        <f t="shared" ref="L17:N17" si="22">SUM(L34,L51,L68,L85,L102,L119,L136,L153,L170,L187,L204,L221,L238,L255,L272,L289,L306,L323,L340,L357,L374,L391)</f>
        <v>31.954471121689746</v>
      </c>
      <c r="M17" s="249">
        <f t="shared" si="22"/>
        <v>43.658145580233807</v>
      </c>
      <c r="N17" s="249">
        <f t="shared" si="22"/>
        <v>6.7584636068931099</v>
      </c>
      <c r="O17" s="249">
        <f t="shared" si="8"/>
        <v>82.371080308816673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377.86320340547428</v>
      </c>
      <c r="C19" s="247">
        <f t="shared" ref="C19:O19" si="23">SUM(C9:C17)</f>
        <v>194.07176118170895</v>
      </c>
      <c r="D19" s="247">
        <f t="shared" si="23"/>
        <v>99.415035412816749</v>
      </c>
      <c r="E19" s="247">
        <f t="shared" si="23"/>
        <v>671.35</v>
      </c>
      <c r="F19" s="247"/>
      <c r="G19" s="247">
        <f t="shared" si="23"/>
        <v>406.03888149432697</v>
      </c>
      <c r="H19" s="247">
        <f t="shared" si="23"/>
        <v>219.76853417183955</v>
      </c>
      <c r="I19" s="247">
        <f t="shared" si="23"/>
        <v>103.79758433383351</v>
      </c>
      <c r="J19" s="247">
        <f t="shared" si="23"/>
        <v>729.60500000000002</v>
      </c>
      <c r="K19" s="247"/>
      <c r="L19" s="247">
        <f t="shared" si="23"/>
        <v>444.54480520415825</v>
      </c>
      <c r="M19" s="247">
        <f t="shared" si="23"/>
        <v>231.56848128404397</v>
      </c>
      <c r="N19" s="247">
        <f t="shared" si="23"/>
        <v>118.47571351179789</v>
      </c>
      <c r="O19" s="247">
        <f t="shared" si="23"/>
        <v>794.58900000000006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0.14384234785031103</v>
      </c>
      <c r="C26" s="302">
        <v>3.5726404407942738E-2</v>
      </c>
      <c r="D26" s="302">
        <v>2.4889144479713077E-2</v>
      </c>
      <c r="E26" s="302">
        <f>SUM(B26:D26)</f>
        <v>0.20445789673796683</v>
      </c>
      <c r="F26" s="303"/>
      <c r="G26" s="302">
        <v>0.18515297685386553</v>
      </c>
      <c r="H26" s="302">
        <v>3.7209673111551995E-2</v>
      </c>
      <c r="I26" s="302">
        <v>8.7393736242442916E-3</v>
      </c>
      <c r="J26" s="302">
        <f>SUM(G26:I26)</f>
        <v>0.23110202358966181</v>
      </c>
      <c r="K26" s="303"/>
      <c r="L26" s="302">
        <v>0.22585519412019817</v>
      </c>
      <c r="M26" s="302">
        <v>2.5909267054476409E-2</v>
      </c>
      <c r="N26" s="302">
        <v>7.5770557535142762E-3</v>
      </c>
      <c r="O26" s="302">
        <f>SUM(L26:N26)</f>
        <v>0.2593415169281888</v>
      </c>
    </row>
    <row r="27" spans="1:15" s="236" customFormat="1" x14ac:dyDescent="0.2">
      <c r="A27" s="237" t="str">
        <f>name!E$5</f>
        <v>Professional occupations</v>
      </c>
      <c r="B27" s="302">
        <v>0.11008943380590321</v>
      </c>
      <c r="C27" s="302">
        <v>2.4173291655320433E-2</v>
      </c>
      <c r="D27" s="302">
        <v>7.7421242545461302E-3</v>
      </c>
      <c r="E27" s="302">
        <f t="shared" ref="E27:E34" si="24">SUM(B27:D27)</f>
        <v>0.14200484971576977</v>
      </c>
      <c r="F27" s="303"/>
      <c r="G27" s="302">
        <v>0.1942993412076158</v>
      </c>
      <c r="H27" s="302">
        <v>3.1013955195510919E-2</v>
      </c>
      <c r="I27" s="302">
        <v>1.4798355572978744E-3</v>
      </c>
      <c r="J27" s="302">
        <f t="shared" ref="J27:J34" si="25">SUM(G27:I27)</f>
        <v>0.22679313196042461</v>
      </c>
      <c r="K27" s="303"/>
      <c r="L27" s="302">
        <v>0.26862071816800287</v>
      </c>
      <c r="M27" s="302">
        <v>3.0710303661439082E-2</v>
      </c>
      <c r="N27" s="302">
        <v>3.4316998296265392E-3</v>
      </c>
      <c r="O27" s="302">
        <f t="shared" ref="O27:O34" si="26">SUM(L27:N27)</f>
        <v>0.30276272165906848</v>
      </c>
    </row>
    <row r="28" spans="1:15" s="236" customFormat="1" x14ac:dyDescent="0.2">
      <c r="A28" s="237" t="str">
        <f>name!E$6</f>
        <v>Associate professional occupations</v>
      </c>
      <c r="B28" s="302">
        <v>7.5636620614089212E-2</v>
      </c>
      <c r="C28" s="302">
        <v>2.4359992294568936E-2</v>
      </c>
      <c r="D28" s="302">
        <v>2.9726324038762591E-3</v>
      </c>
      <c r="E28" s="302">
        <f t="shared" si="24"/>
        <v>0.1029692453125344</v>
      </c>
      <c r="F28" s="303"/>
      <c r="G28" s="302">
        <v>0.11855050932904106</v>
      </c>
      <c r="H28" s="302">
        <v>2.644353036477089E-2</v>
      </c>
      <c r="I28" s="302">
        <v>1.0209007028696589E-3</v>
      </c>
      <c r="J28" s="302">
        <f t="shared" si="25"/>
        <v>0.14601494039668161</v>
      </c>
      <c r="K28" s="303"/>
      <c r="L28" s="302">
        <v>0.13707329477033697</v>
      </c>
      <c r="M28" s="302">
        <v>2.3749546934919687E-2</v>
      </c>
      <c r="N28" s="302">
        <v>1.6677144235397712E-3</v>
      </c>
      <c r="O28" s="302">
        <f t="shared" si="26"/>
        <v>0.16249055612879643</v>
      </c>
    </row>
    <row r="29" spans="1:15" s="236" customFormat="1" x14ac:dyDescent="0.2">
      <c r="A29" s="237" t="str">
        <f>name!E$7</f>
        <v>Administrative and secretarial occupations</v>
      </c>
      <c r="B29" s="302">
        <v>5.8971673502254816E-2</v>
      </c>
      <c r="C29" s="302">
        <v>0.14187428037052963</v>
      </c>
      <c r="D29" s="302">
        <v>2.8808474366960432E-3</v>
      </c>
      <c r="E29" s="302">
        <f t="shared" si="24"/>
        <v>0.20372680130948048</v>
      </c>
      <c r="F29" s="303"/>
      <c r="G29" s="302">
        <v>9.1877493406518032E-2</v>
      </c>
      <c r="H29" s="302">
        <v>0.14558782953129154</v>
      </c>
      <c r="I29" s="302">
        <v>2.8998450434374002E-3</v>
      </c>
      <c r="J29" s="302">
        <f t="shared" si="25"/>
        <v>0.24036516798124699</v>
      </c>
      <c r="K29" s="303"/>
      <c r="L29" s="302">
        <v>6.1160306393371187E-2</v>
      </c>
      <c r="M29" s="302">
        <v>7.8104395784135375E-2</v>
      </c>
      <c r="N29" s="302">
        <v>1.2312267060998674E-3</v>
      </c>
      <c r="O29" s="302">
        <f t="shared" si="26"/>
        <v>0.14049592888360643</v>
      </c>
    </row>
    <row r="30" spans="1:15" s="236" customFormat="1" x14ac:dyDescent="0.2">
      <c r="A30" s="237" t="str">
        <f>name!E$8</f>
        <v>Skilled trades occupations</v>
      </c>
      <c r="B30" s="302">
        <v>0.77012692587187837</v>
      </c>
      <c r="C30" s="302">
        <v>0.27316575674001309</v>
      </c>
      <c r="D30" s="302">
        <v>0.80723968135979041</v>
      </c>
      <c r="E30" s="302">
        <f t="shared" si="24"/>
        <v>1.850532363971682</v>
      </c>
      <c r="F30" s="303"/>
      <c r="G30" s="302">
        <v>0.77619490648721667</v>
      </c>
      <c r="H30" s="302">
        <v>0.11500998768461312</v>
      </c>
      <c r="I30" s="302">
        <v>0.16972584511920322</v>
      </c>
      <c r="J30" s="302">
        <f>SUM(G30:I30)</f>
        <v>1.060930739291033</v>
      </c>
      <c r="K30" s="303"/>
      <c r="L30" s="302">
        <v>0.80683536809400436</v>
      </c>
      <c r="M30" s="302">
        <v>9.9057134102537234E-2</v>
      </c>
      <c r="N30" s="302">
        <v>0.16370438977100057</v>
      </c>
      <c r="O30" s="302">
        <f t="shared" si="26"/>
        <v>1.0695968919675423</v>
      </c>
    </row>
    <row r="31" spans="1:15" s="236" customFormat="1" x14ac:dyDescent="0.2">
      <c r="A31" s="237" t="str">
        <f>name!E$9</f>
        <v>Caring, leisure and other service occupations</v>
      </c>
      <c r="B31" s="302">
        <v>8.6976461041960204E-2</v>
      </c>
      <c r="C31" s="302">
        <v>5.6456251521121471E-2</v>
      </c>
      <c r="D31" s="302">
        <v>4.1694305232551961E-3</v>
      </c>
      <c r="E31" s="302">
        <f t="shared" si="24"/>
        <v>0.14760214308633687</v>
      </c>
      <c r="F31" s="303"/>
      <c r="G31" s="302">
        <v>0.10532762219310288</v>
      </c>
      <c r="H31" s="302">
        <v>5.0349261432768556E-2</v>
      </c>
      <c r="I31" s="302">
        <v>2.0681528189175156E-3</v>
      </c>
      <c r="J31" s="302">
        <f t="shared" si="25"/>
        <v>0.15774503644478893</v>
      </c>
      <c r="K31" s="303"/>
      <c r="L31" s="302">
        <v>0.11667092534063363</v>
      </c>
      <c r="M31" s="302">
        <v>2.3983393041994591E-2</v>
      </c>
      <c r="N31" s="302">
        <v>1.5183798210960337E-3</v>
      </c>
      <c r="O31" s="302">
        <f t="shared" si="26"/>
        <v>0.14217269820372425</v>
      </c>
    </row>
    <row r="32" spans="1:15" s="236" customFormat="1" x14ac:dyDescent="0.2">
      <c r="A32" s="237" t="str">
        <f>name!E$10</f>
        <v>Sales and customer service occupations</v>
      </c>
      <c r="B32" s="302">
        <v>3.2090570757529073E-2</v>
      </c>
      <c r="C32" s="302">
        <v>4.2424600216572364E-2</v>
      </c>
      <c r="D32" s="302">
        <v>7.0558303397570002E-3</v>
      </c>
      <c r="E32" s="302">
        <f t="shared" si="24"/>
        <v>8.1571001313858429E-2</v>
      </c>
      <c r="F32" s="303"/>
      <c r="G32" s="302">
        <v>3.9100801234609822E-2</v>
      </c>
      <c r="H32" s="302">
        <v>3.5319685464070397E-2</v>
      </c>
      <c r="I32" s="302">
        <v>1.7057343528435269E-3</v>
      </c>
      <c r="J32" s="302">
        <f t="shared" si="25"/>
        <v>7.6126221051523751E-2</v>
      </c>
      <c r="K32" s="303"/>
      <c r="L32" s="302">
        <v>4.2106185863449497E-2</v>
      </c>
      <c r="M32" s="302">
        <v>1.8138022353793751E-2</v>
      </c>
      <c r="N32" s="302">
        <v>1.0238795543121753E-3</v>
      </c>
      <c r="O32" s="302">
        <f t="shared" si="26"/>
        <v>6.1268087771555423E-2</v>
      </c>
    </row>
    <row r="33" spans="1:15" s="236" customFormat="1" x14ac:dyDescent="0.2">
      <c r="A33" s="237" t="str">
        <f>name!E$11</f>
        <v>Process, plant and machine operatives</v>
      </c>
      <c r="B33" s="302">
        <v>0.18623163557558906</v>
      </c>
      <c r="C33" s="302">
        <v>4.8852911107225297E-2</v>
      </c>
      <c r="D33" s="302">
        <v>1.7184609585277641E-3</v>
      </c>
      <c r="E33" s="302">
        <f t="shared" si="24"/>
        <v>0.23680300764134213</v>
      </c>
      <c r="F33" s="303"/>
      <c r="G33" s="302">
        <v>0.16285851976914892</v>
      </c>
      <c r="H33" s="302">
        <v>2.2586184279466761E-2</v>
      </c>
      <c r="I33" s="302">
        <v>4.1392489681782516E-4</v>
      </c>
      <c r="J33" s="302">
        <f t="shared" si="25"/>
        <v>0.18585862894543351</v>
      </c>
      <c r="K33" s="303"/>
      <c r="L33" s="302">
        <v>0.12824621830018335</v>
      </c>
      <c r="M33" s="302">
        <v>2.5208718897830381E-2</v>
      </c>
      <c r="N33" s="302">
        <v>1.911377324274967E-3</v>
      </c>
      <c r="O33" s="302">
        <f t="shared" si="26"/>
        <v>0.15536631452228869</v>
      </c>
    </row>
    <row r="34" spans="1:15" s="236" customFormat="1" x14ac:dyDescent="0.2">
      <c r="A34" s="237" t="str">
        <f>name!E$12</f>
        <v>Elementary occupations</v>
      </c>
      <c r="B34" s="302">
        <v>0.49815839066175682</v>
      </c>
      <c r="C34" s="302">
        <v>0.20121548868263847</v>
      </c>
      <c r="D34" s="302">
        <v>2.1958811566645066E-2</v>
      </c>
      <c r="E34" s="302">
        <f t="shared" si="24"/>
        <v>0.72133269091104035</v>
      </c>
      <c r="F34" s="303"/>
      <c r="G34" s="302">
        <v>0.40069010323445264</v>
      </c>
      <c r="H34" s="302">
        <v>0.12856879754715456</v>
      </c>
      <c r="I34" s="302">
        <v>3.8052095575957768E-3</v>
      </c>
      <c r="J34" s="302">
        <f t="shared" si="25"/>
        <v>0.53306411033920298</v>
      </c>
      <c r="K34" s="303"/>
      <c r="L34" s="302">
        <v>0.4181842641954126</v>
      </c>
      <c r="M34" s="302">
        <v>0.20597542970298705</v>
      </c>
      <c r="N34" s="302">
        <v>1.2345590036828304E-2</v>
      </c>
      <c r="O34" s="302">
        <f t="shared" si="26"/>
        <v>0.63650528393522798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1.9621240596812715</v>
      </c>
      <c r="C36" s="311">
        <f t="shared" ref="C36:O36" si="27">SUM(C26:C34)</f>
        <v>0.84824897699593249</v>
      </c>
      <c r="D36" s="311">
        <f t="shared" si="27"/>
        <v>0.88062696332280699</v>
      </c>
      <c r="E36" s="311">
        <f t="shared" si="27"/>
        <v>3.6910000000000118</v>
      </c>
      <c r="F36" s="311"/>
      <c r="G36" s="311">
        <f t="shared" si="27"/>
        <v>2.0740522737155715</v>
      </c>
      <c r="H36" s="311">
        <f t="shared" si="27"/>
        <v>0.59208890461119879</v>
      </c>
      <c r="I36" s="311">
        <f t="shared" si="27"/>
        <v>0.19185882167322707</v>
      </c>
      <c r="J36" s="311">
        <f t="shared" si="27"/>
        <v>2.857999999999997</v>
      </c>
      <c r="K36" s="311"/>
      <c r="L36" s="311">
        <f t="shared" si="27"/>
        <v>2.2047524752455927</v>
      </c>
      <c r="M36" s="311">
        <f t="shared" si="27"/>
        <v>0.53083621153411364</v>
      </c>
      <c r="N36" s="311">
        <f t="shared" si="27"/>
        <v>0.19441131322029251</v>
      </c>
      <c r="O36" s="311">
        <f t="shared" si="27"/>
        <v>2.9299999999999984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1.616263885241476E-2</v>
      </c>
      <c r="C43" s="302">
        <v>2.3426975503205077E-4</v>
      </c>
      <c r="D43" s="302">
        <v>7.8982597293848818E-3</v>
      </c>
      <c r="E43" s="302">
        <f>SUM(B43:D43)</f>
        <v>2.4295168336831693E-2</v>
      </c>
      <c r="F43" s="303"/>
      <c r="G43" s="302">
        <v>1.2299588216771337E-2</v>
      </c>
      <c r="H43" s="302">
        <v>1.5074197907788032E-4</v>
      </c>
      <c r="I43" s="302">
        <v>7.0013161651360711E-3</v>
      </c>
      <c r="J43" s="302">
        <f>SUM(G43:I43)</f>
        <v>1.945164636098529E-2</v>
      </c>
      <c r="K43" s="303"/>
      <c r="L43" s="302">
        <v>8.4640827766211801E-3</v>
      </c>
      <c r="M43" s="302">
        <v>1.4438789444627364E-4</v>
      </c>
      <c r="N43" s="302">
        <v>4.3444658012947047E-3</v>
      </c>
      <c r="O43" s="302">
        <f>SUM(L43:N43)</f>
        <v>1.2952936472362158E-2</v>
      </c>
    </row>
    <row r="44" spans="1:15" s="236" customFormat="1" x14ac:dyDescent="0.2">
      <c r="A44" s="237" t="str">
        <f>name!E$5</f>
        <v>Professional occupations</v>
      </c>
      <c r="B44" s="302">
        <v>3.5315695197287132E-2</v>
      </c>
      <c r="C44" s="302">
        <v>8.1249049432914611E-4</v>
      </c>
      <c r="D44" s="302">
        <v>6.0781855180814907E-3</v>
      </c>
      <c r="E44" s="302">
        <f t="shared" ref="E44:E51" si="28">SUM(B44:D44)</f>
        <v>4.2206371209697766E-2</v>
      </c>
      <c r="F44" s="303"/>
      <c r="G44" s="302">
        <v>2.9591425168242997E-2</v>
      </c>
      <c r="H44" s="302">
        <v>4.1402659552576771E-4</v>
      </c>
      <c r="I44" s="302">
        <v>4.2629271044304076E-3</v>
      </c>
      <c r="J44" s="302">
        <f t="shared" ref="J44:J46" si="29">SUM(G44:I44)</f>
        <v>3.4268378868199174E-2</v>
      </c>
      <c r="K44" s="303"/>
      <c r="L44" s="302">
        <v>2.9888076439335873E-2</v>
      </c>
      <c r="M44" s="302">
        <v>2.9424770123068309E-4</v>
      </c>
      <c r="N44" s="302">
        <v>9.8618616058332139E-4</v>
      </c>
      <c r="O44" s="302">
        <f t="shared" ref="O44:O51" si="30">SUM(L44:N44)</f>
        <v>3.1168510301149876E-2</v>
      </c>
    </row>
    <row r="45" spans="1:15" s="236" customFormat="1" x14ac:dyDescent="0.2">
      <c r="A45" s="237" t="str">
        <f>name!E$6</f>
        <v>Associate professional occupations</v>
      </c>
      <c r="B45" s="302">
        <v>1.5650834784467875E-2</v>
      </c>
      <c r="C45" s="302">
        <v>5.0229805955303772E-4</v>
      </c>
      <c r="D45" s="302">
        <v>3.4509407476552337E-3</v>
      </c>
      <c r="E45" s="302">
        <f t="shared" si="28"/>
        <v>1.9604073591676145E-2</v>
      </c>
      <c r="F45" s="303"/>
      <c r="G45" s="302">
        <v>1.2378581033849556E-2</v>
      </c>
      <c r="H45" s="302">
        <v>2.6401791601627516E-4</v>
      </c>
      <c r="I45" s="302">
        <v>2.4017744740402278E-3</v>
      </c>
      <c r="J45" s="302">
        <f t="shared" si="29"/>
        <v>1.5044373423906059E-2</v>
      </c>
      <c r="K45" s="303"/>
      <c r="L45" s="302">
        <v>8.6153875649630073E-3</v>
      </c>
      <c r="M45" s="302">
        <v>2.2271115586977992E-4</v>
      </c>
      <c r="N45" s="302">
        <v>9.7668831990154695E-4</v>
      </c>
      <c r="O45" s="302">
        <f t="shared" si="30"/>
        <v>9.8147870407343345E-3</v>
      </c>
    </row>
    <row r="46" spans="1:15" s="236" customFormat="1" x14ac:dyDescent="0.2">
      <c r="A46" s="237" t="str">
        <f>name!E$7</f>
        <v>Administrative and secretarial occupations</v>
      </c>
      <c r="B46" s="302">
        <v>8.2066615179406232E-3</v>
      </c>
      <c r="C46" s="302">
        <v>9.7110685375542834E-4</v>
      </c>
      <c r="D46" s="302">
        <v>1.6102034836752909E-3</v>
      </c>
      <c r="E46" s="302">
        <f t="shared" si="28"/>
        <v>1.0787971855371344E-2</v>
      </c>
      <c r="F46" s="303"/>
      <c r="G46" s="302">
        <v>5.2566903568743622E-3</v>
      </c>
      <c r="H46" s="302">
        <v>5.0884787263143845E-4</v>
      </c>
      <c r="I46" s="302">
        <v>1.0066085018397872E-3</v>
      </c>
      <c r="J46" s="302">
        <f t="shared" si="29"/>
        <v>6.772146731345588E-3</v>
      </c>
      <c r="K46" s="303"/>
      <c r="L46" s="302">
        <v>3.5565961213998546E-3</v>
      </c>
      <c r="M46" s="302">
        <v>3.3201026407190241E-4</v>
      </c>
      <c r="N46" s="302">
        <v>5.4590633273172919E-4</v>
      </c>
      <c r="O46" s="302">
        <f t="shared" si="30"/>
        <v>4.4345127182034861E-3</v>
      </c>
    </row>
    <row r="47" spans="1:15" s="236" customFormat="1" x14ac:dyDescent="0.2">
      <c r="A47" s="237" t="str">
        <f>name!E$8</f>
        <v>Skilled trades occupations</v>
      </c>
      <c r="B47" s="302">
        <v>1.8625529901893454E-2</v>
      </c>
      <c r="C47" s="302">
        <v>2.602255113418141E-4</v>
      </c>
      <c r="D47" s="302">
        <v>1.5054195951671437E-2</v>
      </c>
      <c r="E47" s="302">
        <f t="shared" si="28"/>
        <v>3.3939951364906705E-2</v>
      </c>
      <c r="F47" s="303"/>
      <c r="G47" s="302">
        <v>1.0440593460175536E-2</v>
      </c>
      <c r="H47" s="302">
        <v>8.153931410952102E-5</v>
      </c>
      <c r="I47" s="302">
        <v>8.8869679760236724E-3</v>
      </c>
      <c r="J47" s="302">
        <f>SUM(G47:I47)</f>
        <v>1.940910075030873E-2</v>
      </c>
      <c r="K47" s="303"/>
      <c r="L47" s="302">
        <v>5.555975343404451E-3</v>
      </c>
      <c r="M47" s="302">
        <v>9.0004894694874652E-5</v>
      </c>
      <c r="N47" s="302">
        <v>5.1015166428341197E-3</v>
      </c>
      <c r="O47" s="302">
        <f t="shared" si="30"/>
        <v>1.0747496880933446E-2</v>
      </c>
    </row>
    <row r="48" spans="1:15" s="236" customFormat="1" x14ac:dyDescent="0.2">
      <c r="A48" s="237" t="str">
        <f>name!E$9</f>
        <v>Caring, leisure and other service occupations</v>
      </c>
      <c r="B48" s="302">
        <v>4.1095255406934112E-3</v>
      </c>
      <c r="C48" s="302">
        <v>9.5939136739296802E-4</v>
      </c>
      <c r="D48" s="302">
        <v>4.7882082895341077E-4</v>
      </c>
      <c r="E48" s="302">
        <f t="shared" si="28"/>
        <v>5.5477377370397899E-3</v>
      </c>
      <c r="F48" s="303"/>
      <c r="G48" s="302">
        <v>2.4604377394517821E-3</v>
      </c>
      <c r="H48" s="302">
        <v>4.0030758204898722E-4</v>
      </c>
      <c r="I48" s="302">
        <v>3.5686783760531217E-4</v>
      </c>
      <c r="J48" s="302">
        <f t="shared" ref="J48:J51" si="31">SUM(G48:I48)</f>
        <v>3.2176131591060814E-3</v>
      </c>
      <c r="K48" s="303"/>
      <c r="L48" s="302">
        <v>1.398115343995784E-3</v>
      </c>
      <c r="M48" s="302">
        <v>2.1872871699856754E-4</v>
      </c>
      <c r="N48" s="302">
        <v>3.2783291552937151E-4</v>
      </c>
      <c r="O48" s="302">
        <f t="shared" si="30"/>
        <v>1.9446769765237232E-3</v>
      </c>
    </row>
    <row r="49" spans="1:15" s="236" customFormat="1" x14ac:dyDescent="0.2">
      <c r="A49" s="237" t="str">
        <f>name!E$10</f>
        <v>Sales and customer service occupations</v>
      </c>
      <c r="B49" s="302">
        <v>2.7358310966332905E-3</v>
      </c>
      <c r="C49" s="302">
        <v>1.109310743981627E-3</v>
      </c>
      <c r="D49" s="302">
        <v>1.1422628641857796E-3</v>
      </c>
      <c r="E49" s="302">
        <f t="shared" si="28"/>
        <v>4.9874047048006978E-3</v>
      </c>
      <c r="F49" s="303"/>
      <c r="G49" s="302">
        <v>1.6826546957120806E-3</v>
      </c>
      <c r="H49" s="302">
        <v>4.5936210610324419E-4</v>
      </c>
      <c r="I49" s="302">
        <v>6.9289707661319999E-4</v>
      </c>
      <c r="J49" s="302">
        <f t="shared" si="31"/>
        <v>2.8349138784285249E-3</v>
      </c>
      <c r="K49" s="303"/>
      <c r="L49" s="302">
        <v>1.2209992311758703E-3</v>
      </c>
      <c r="M49" s="302">
        <v>3.6362868817883874E-4</v>
      </c>
      <c r="N49" s="302">
        <v>3.5586311299768645E-4</v>
      </c>
      <c r="O49" s="302">
        <f t="shared" si="30"/>
        <v>1.9404910323523954E-3</v>
      </c>
    </row>
    <row r="50" spans="1:15" s="236" customFormat="1" x14ac:dyDescent="0.2">
      <c r="A50" s="237" t="str">
        <f>name!E$11</f>
        <v>Process, plant and machine operatives</v>
      </c>
      <c r="B50" s="302">
        <v>4.2391322448393588E-2</v>
      </c>
      <c r="C50" s="302">
        <v>4.3362911140242748E-4</v>
      </c>
      <c r="D50" s="302">
        <v>9.3105197605387584E-3</v>
      </c>
      <c r="E50" s="302">
        <f t="shared" si="28"/>
        <v>5.2135471320334775E-2</v>
      </c>
      <c r="F50" s="303"/>
      <c r="G50" s="302">
        <v>2.2990641837872132E-2</v>
      </c>
      <c r="H50" s="302">
        <v>9.3707885016939971E-5</v>
      </c>
      <c r="I50" s="302">
        <v>7.2352880733132924E-3</v>
      </c>
      <c r="J50" s="302">
        <f t="shared" si="31"/>
        <v>3.0319637796202364E-2</v>
      </c>
      <c r="K50" s="303"/>
      <c r="L50" s="302">
        <v>8.2684396110167951E-3</v>
      </c>
      <c r="M50" s="302">
        <v>9.2133497973742069E-5</v>
      </c>
      <c r="N50" s="302">
        <v>6.2825423630320891E-3</v>
      </c>
      <c r="O50" s="302">
        <f t="shared" si="30"/>
        <v>1.4643115472022626E-2</v>
      </c>
    </row>
    <row r="51" spans="1:15" s="236" customFormat="1" x14ac:dyDescent="0.2">
      <c r="A51" s="237" t="str">
        <f>name!E$12</f>
        <v>Elementary occupations</v>
      </c>
      <c r="B51" s="302">
        <v>3.6518376088366844E-3</v>
      </c>
      <c r="C51" s="302">
        <v>1.1532912287457134E-3</v>
      </c>
      <c r="D51" s="302">
        <v>2.2690721041758528E-2</v>
      </c>
      <c r="E51" s="302">
        <f t="shared" si="28"/>
        <v>2.7495849879340926E-2</v>
      </c>
      <c r="F51" s="303"/>
      <c r="G51" s="302">
        <v>1.8163864040132945E-3</v>
      </c>
      <c r="H51" s="302">
        <v>4.1686520473221793E-4</v>
      </c>
      <c r="I51" s="302">
        <v>1.4448937422772626E-2</v>
      </c>
      <c r="J51" s="302">
        <f t="shared" si="31"/>
        <v>1.6682189031518139E-2</v>
      </c>
      <c r="K51" s="303"/>
      <c r="L51" s="302">
        <v>9.3797445968079305E-4</v>
      </c>
      <c r="M51" s="302">
        <v>3.1505640745033099E-4</v>
      </c>
      <c r="N51" s="302">
        <v>1.1100442238586809E-2</v>
      </c>
      <c r="O51" s="302">
        <f t="shared" si="30"/>
        <v>1.2353473105717933E-2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0.14684987694856083</v>
      </c>
      <c r="C53" s="311">
        <f t="shared" ref="C53:E53" si="32">SUM(C43:C51)</f>
        <v>6.4360131255342132E-3</v>
      </c>
      <c r="D53" s="311">
        <f t="shared" si="32"/>
        <v>6.7714109925904806E-2</v>
      </c>
      <c r="E53" s="311">
        <f t="shared" si="32"/>
        <v>0.22099999999999984</v>
      </c>
      <c r="F53" s="311"/>
      <c r="G53" s="311">
        <f t="shared" ref="G53:J53" si="33">SUM(G43:G51)</f>
        <v>9.8916998912963072E-2</v>
      </c>
      <c r="H53" s="311">
        <f t="shared" si="33"/>
        <v>2.7894164552622722E-3</v>
      </c>
      <c r="I53" s="311">
        <f t="shared" si="33"/>
        <v>4.6293584631774597E-2</v>
      </c>
      <c r="J53" s="311">
        <f t="shared" si="33"/>
        <v>0.14799999999999996</v>
      </c>
      <c r="K53" s="311"/>
      <c r="L53" s="311">
        <f t="shared" ref="L53:O53" si="34">SUM(L43:L51)</f>
        <v>6.7905646891593605E-2</v>
      </c>
      <c r="M53" s="311">
        <f t="shared" si="34"/>
        <v>2.0729092209149928E-3</v>
      </c>
      <c r="N53" s="311">
        <f t="shared" si="34"/>
        <v>3.0021443887491377E-2</v>
      </c>
      <c r="O53" s="311">
        <f t="shared" si="34"/>
        <v>9.9999999999999992E-2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0.18573130747467512</v>
      </c>
      <c r="C60" s="302">
        <v>1.0551255765627796E-2</v>
      </c>
      <c r="D60" s="302">
        <v>1.2951023207848241E-2</v>
      </c>
      <c r="E60" s="302">
        <f>SUM(B60:D60)</f>
        <v>0.20923358644815115</v>
      </c>
      <c r="F60" s="303"/>
      <c r="G60" s="302">
        <v>0.25933542230540924</v>
      </c>
      <c r="H60" s="302">
        <v>2.3876777385773228E-2</v>
      </c>
      <c r="I60" s="302">
        <v>6.4957037982867494E-3</v>
      </c>
      <c r="J60" s="302">
        <f>SUM(G60:I60)</f>
        <v>0.28970790348946918</v>
      </c>
      <c r="K60" s="303"/>
      <c r="L60" s="302">
        <v>0.28640689521604784</v>
      </c>
      <c r="M60" s="302">
        <v>2.1090321011587664E-2</v>
      </c>
      <c r="N60" s="302">
        <v>5.4310847072130165E-3</v>
      </c>
      <c r="O60" s="302">
        <f>SUM(L60:N60)</f>
        <v>0.31292830093484852</v>
      </c>
    </row>
    <row r="61" spans="1:15" s="236" customFormat="1" x14ac:dyDescent="0.2">
      <c r="A61" s="237" t="str">
        <f>name!E$5</f>
        <v>Professional occupations</v>
      </c>
      <c r="B61" s="302">
        <v>0.15782805685497783</v>
      </c>
      <c r="C61" s="302">
        <v>9.7014188049073889E-3</v>
      </c>
      <c r="D61" s="302">
        <v>1.3828508111611185E-2</v>
      </c>
      <c r="E61" s="302">
        <f t="shared" ref="E61:E68" si="35">SUM(B61:D61)</f>
        <v>0.18135798377149639</v>
      </c>
      <c r="F61" s="303"/>
      <c r="G61" s="302">
        <v>0.24299871439881332</v>
      </c>
      <c r="H61" s="302">
        <v>1.9250890961536534E-2</v>
      </c>
      <c r="I61" s="302">
        <v>1.1808875951005373E-2</v>
      </c>
      <c r="J61" s="302">
        <f t="shared" ref="J61:J63" si="36">SUM(G61:I61)</f>
        <v>0.27405848131135524</v>
      </c>
      <c r="K61" s="303"/>
      <c r="L61" s="302">
        <v>0.39655209223300564</v>
      </c>
      <c r="M61" s="302">
        <v>1.9114585738186668E-2</v>
      </c>
      <c r="N61" s="302">
        <v>1.4106041131100269E-2</v>
      </c>
      <c r="O61" s="302">
        <f t="shared" ref="O61:O68" si="37">SUM(L61:N61)</f>
        <v>0.42977271910229253</v>
      </c>
    </row>
    <row r="62" spans="1:15" s="236" customFormat="1" x14ac:dyDescent="0.2">
      <c r="A62" s="237" t="str">
        <f>name!E$6</f>
        <v>Associate professional occupations</v>
      </c>
      <c r="B62" s="302">
        <v>0.22591549618767673</v>
      </c>
      <c r="C62" s="302">
        <v>2.0850171250103116E-2</v>
      </c>
      <c r="D62" s="302">
        <v>6.0011414612369997E-3</v>
      </c>
      <c r="E62" s="302">
        <f t="shared" si="35"/>
        <v>0.25276680889901681</v>
      </c>
      <c r="F62" s="303"/>
      <c r="G62" s="302">
        <v>0.32731953858214125</v>
      </c>
      <c r="H62" s="302">
        <v>3.3436336168469485E-2</v>
      </c>
      <c r="I62" s="302">
        <v>2.1187985059449516E-3</v>
      </c>
      <c r="J62" s="302">
        <f t="shared" si="36"/>
        <v>0.36287467325655565</v>
      </c>
      <c r="K62" s="303"/>
      <c r="L62" s="302">
        <v>0.41344845015703174</v>
      </c>
      <c r="M62" s="302">
        <v>3.0454205998448686E-2</v>
      </c>
      <c r="N62" s="302">
        <v>1.5977396132657131E-3</v>
      </c>
      <c r="O62" s="302">
        <f t="shared" si="37"/>
        <v>0.44550039576874612</v>
      </c>
    </row>
    <row r="63" spans="1:15" s="236" customFormat="1" x14ac:dyDescent="0.2">
      <c r="A63" s="237" t="str">
        <f>name!E$7</f>
        <v>Administrative and secretarial occupations</v>
      </c>
      <c r="B63" s="302">
        <v>0.10636853231772322</v>
      </c>
      <c r="C63" s="302">
        <v>6.0271427482605007E-2</v>
      </c>
      <c r="D63" s="302">
        <v>2.8768728368607367E-2</v>
      </c>
      <c r="E63" s="302">
        <f t="shared" si="35"/>
        <v>0.19540868816893558</v>
      </c>
      <c r="F63" s="303"/>
      <c r="G63" s="302">
        <v>0.13941918730994696</v>
      </c>
      <c r="H63" s="302">
        <v>6.9054240265062558E-2</v>
      </c>
      <c r="I63" s="302">
        <v>8.0535746751625014E-3</v>
      </c>
      <c r="J63" s="302">
        <f t="shared" si="36"/>
        <v>0.21652700225017202</v>
      </c>
      <c r="K63" s="303"/>
      <c r="L63" s="302">
        <v>0.1780467919664119</v>
      </c>
      <c r="M63" s="302">
        <v>5.3592257753845789E-2</v>
      </c>
      <c r="N63" s="302">
        <v>9.9625629795327547E-3</v>
      </c>
      <c r="O63" s="302">
        <f t="shared" si="37"/>
        <v>0.24160161269979047</v>
      </c>
    </row>
    <row r="64" spans="1:15" s="236" customFormat="1" x14ac:dyDescent="0.2">
      <c r="A64" s="237" t="str">
        <f>name!E$8</f>
        <v>Skilled trades occupations</v>
      </c>
      <c r="B64" s="302">
        <v>0.47677892654056836</v>
      </c>
      <c r="C64" s="302">
        <v>1.4069958604659785E-2</v>
      </c>
      <c r="D64" s="302">
        <v>6.1392200395335779E-2</v>
      </c>
      <c r="E64" s="302">
        <f t="shared" si="35"/>
        <v>0.55224108554056395</v>
      </c>
      <c r="F64" s="303"/>
      <c r="G64" s="302">
        <v>0.48078253956846217</v>
      </c>
      <c r="H64" s="302">
        <v>1.8586729612130766E-2</v>
      </c>
      <c r="I64" s="302">
        <v>2.5349436184570376E-2</v>
      </c>
      <c r="J64" s="302">
        <f>SUM(G64:I64)</f>
        <v>0.5247187053651633</v>
      </c>
      <c r="K64" s="303"/>
      <c r="L64" s="302">
        <v>0.52385797184768157</v>
      </c>
      <c r="M64" s="302">
        <v>1.0630516883908467E-2</v>
      </c>
      <c r="N64" s="302">
        <v>3.0079013941325304E-2</v>
      </c>
      <c r="O64" s="302">
        <f t="shared" si="37"/>
        <v>0.56456750267291533</v>
      </c>
    </row>
    <row r="65" spans="1:15" s="236" customFormat="1" x14ac:dyDescent="0.2">
      <c r="A65" s="237" t="str">
        <f>name!E$9</f>
        <v>Caring, leisure and other service occupations</v>
      </c>
      <c r="B65" s="302">
        <v>1.7190586540587496E-2</v>
      </c>
      <c r="C65" s="302">
        <v>7.0956541662309334E-3</v>
      </c>
      <c r="D65" s="302">
        <v>4.3745436685351091E-3</v>
      </c>
      <c r="E65" s="302">
        <f t="shared" si="35"/>
        <v>2.8660784375353542E-2</v>
      </c>
      <c r="F65" s="303"/>
      <c r="G65" s="302">
        <v>2.0019677538515721E-2</v>
      </c>
      <c r="H65" s="302">
        <v>9.387622359239305E-3</v>
      </c>
      <c r="I65" s="302">
        <v>1.4746557873198134E-3</v>
      </c>
      <c r="J65" s="302">
        <f t="shared" ref="J65:J68" si="38">SUM(G65:I65)</f>
        <v>3.088195568507484E-2</v>
      </c>
      <c r="K65" s="303"/>
      <c r="L65" s="302">
        <v>2.0644705340625995E-2</v>
      </c>
      <c r="M65" s="302">
        <v>6.870143711512065E-3</v>
      </c>
      <c r="N65" s="302">
        <v>1.9988585590374661E-3</v>
      </c>
      <c r="O65" s="302">
        <f t="shared" si="37"/>
        <v>2.9513707611175524E-2</v>
      </c>
    </row>
    <row r="66" spans="1:15" s="236" customFormat="1" x14ac:dyDescent="0.2">
      <c r="A66" s="237" t="str">
        <f>name!E$10</f>
        <v>Sales and customer service occupations</v>
      </c>
      <c r="B66" s="302">
        <v>6.361675324766991E-2</v>
      </c>
      <c r="C66" s="302">
        <v>3.9087683045856213E-2</v>
      </c>
      <c r="D66" s="302">
        <v>5.0562550732928969E-3</v>
      </c>
      <c r="E66" s="302">
        <f t="shared" si="35"/>
        <v>0.10776069136681903</v>
      </c>
      <c r="F66" s="303"/>
      <c r="G66" s="302">
        <v>7.2075172243632205E-2</v>
      </c>
      <c r="H66" s="302">
        <v>5.0985741894734406E-2</v>
      </c>
      <c r="I66" s="302">
        <v>1.6334277824862681E-3</v>
      </c>
      <c r="J66" s="302">
        <f t="shared" si="38"/>
        <v>0.12469434192085288</v>
      </c>
      <c r="K66" s="303"/>
      <c r="L66" s="302">
        <v>9.2990864177507598E-2</v>
      </c>
      <c r="M66" s="302">
        <v>4.9326259970187795E-2</v>
      </c>
      <c r="N66" s="302">
        <v>1.3644559564202172E-3</v>
      </c>
      <c r="O66" s="302">
        <f t="shared" si="37"/>
        <v>0.14368158010411561</v>
      </c>
    </row>
    <row r="67" spans="1:15" s="236" customFormat="1" x14ac:dyDescent="0.2">
      <c r="A67" s="237" t="str">
        <f>name!E$11</f>
        <v>Process, plant and machine operatives</v>
      </c>
      <c r="B67" s="302">
        <v>0.98621555421907081</v>
      </c>
      <c r="C67" s="302">
        <v>3.629261639507509E-2</v>
      </c>
      <c r="D67" s="302">
        <v>1.2973336985985118E-2</v>
      </c>
      <c r="E67" s="302">
        <f t="shared" si="35"/>
        <v>1.0354815076001309</v>
      </c>
      <c r="F67" s="303"/>
      <c r="G67" s="302">
        <v>1.0047220648094557</v>
      </c>
      <c r="H67" s="302">
        <v>7.5566399117344862E-2</v>
      </c>
      <c r="I67" s="302">
        <v>5.1152871302165915E-3</v>
      </c>
      <c r="J67" s="302">
        <f t="shared" si="38"/>
        <v>1.0854037510570171</v>
      </c>
      <c r="K67" s="303"/>
      <c r="L67" s="302">
        <v>0.9990107657269014</v>
      </c>
      <c r="M67" s="302">
        <v>6.7601678604493981E-2</v>
      </c>
      <c r="N67" s="302">
        <v>6.8123102839741266E-3</v>
      </c>
      <c r="O67" s="302">
        <f t="shared" si="37"/>
        <v>1.0734247546153695</v>
      </c>
    </row>
    <row r="68" spans="1:15" s="236" customFormat="1" x14ac:dyDescent="0.2">
      <c r="A68" s="237" t="str">
        <f>name!E$12</f>
        <v>Elementary occupations</v>
      </c>
      <c r="B68" s="302">
        <v>0.2701368001485015</v>
      </c>
      <c r="C68" s="302">
        <v>8.139823498325649E-2</v>
      </c>
      <c r="D68" s="302">
        <v>1.3553828697777206E-2</v>
      </c>
      <c r="E68" s="302">
        <f t="shared" si="35"/>
        <v>0.3650888638295352</v>
      </c>
      <c r="F68" s="303"/>
      <c r="G68" s="302">
        <v>0.25395356889048054</v>
      </c>
      <c r="H68" s="302">
        <v>0.11969524824030589</v>
      </c>
      <c r="I68" s="302">
        <v>3.4843685335564515E-3</v>
      </c>
      <c r="J68" s="302">
        <f t="shared" si="38"/>
        <v>0.3771331856643429</v>
      </c>
      <c r="K68" s="303"/>
      <c r="L68" s="302">
        <v>0.29180768420045206</v>
      </c>
      <c r="M68" s="302">
        <v>0.21599882283866673</v>
      </c>
      <c r="N68" s="302">
        <v>7.2029194516291884E-3</v>
      </c>
      <c r="O68" s="302">
        <f t="shared" si="37"/>
        <v>0.51500942649074799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2.489782013531451</v>
      </c>
      <c r="C70" s="311">
        <f t="shared" ref="C70:E70" si="39">SUM(C60:C68)</f>
        <v>0.27931842049832178</v>
      </c>
      <c r="D70" s="311">
        <f t="shared" si="39"/>
        <v>0.15889956597022992</v>
      </c>
      <c r="E70" s="311">
        <f t="shared" si="39"/>
        <v>2.9280000000000026</v>
      </c>
      <c r="F70" s="311"/>
      <c r="G70" s="311">
        <f t="shared" ref="G70:J70" si="40">SUM(G60:G68)</f>
        <v>2.8006258856468573</v>
      </c>
      <c r="H70" s="311">
        <f t="shared" si="40"/>
        <v>0.41983998600459704</v>
      </c>
      <c r="I70" s="311">
        <f t="shared" si="40"/>
        <v>6.5534128348549076E-2</v>
      </c>
      <c r="J70" s="311">
        <f t="shared" si="40"/>
        <v>3.2860000000000027</v>
      </c>
      <c r="K70" s="311"/>
      <c r="L70" s="311">
        <f t="shared" ref="L70:O70" si="41">SUM(L60:L68)</f>
        <v>3.2027662208656662</v>
      </c>
      <c r="M70" s="311">
        <f t="shared" si="41"/>
        <v>0.47467879251083783</v>
      </c>
      <c r="N70" s="311">
        <f t="shared" si="41"/>
        <v>7.8554986623498066E-2</v>
      </c>
      <c r="O70" s="311">
        <f t="shared" si="41"/>
        <v>3.756000000000002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1.0273713680695811</v>
      </c>
      <c r="C77" s="302">
        <v>7.2097425114644106E-2</v>
      </c>
      <c r="D77" s="302">
        <v>9.5517820906153766E-2</v>
      </c>
      <c r="E77" s="302">
        <f>SUM(B77:D77)</f>
        <v>1.1949866140903789</v>
      </c>
      <c r="F77" s="303"/>
      <c r="G77" s="302">
        <v>0.98496462482747815</v>
      </c>
      <c r="H77" s="302">
        <v>0.11909974908214255</v>
      </c>
      <c r="I77" s="302">
        <v>7.5257877709613522E-2</v>
      </c>
      <c r="J77" s="302">
        <f>SUM(G77:I77)</f>
        <v>1.1793222516192343</v>
      </c>
      <c r="K77" s="303"/>
      <c r="L77" s="302">
        <v>0.75530494589925479</v>
      </c>
      <c r="M77" s="302">
        <v>0.11269783614090623</v>
      </c>
      <c r="N77" s="302">
        <v>7.3345741262365802E-2</v>
      </c>
      <c r="O77" s="302">
        <f>SUM(L77:N77)</f>
        <v>0.94134852330252683</v>
      </c>
    </row>
    <row r="78" spans="1:15" s="236" customFormat="1" x14ac:dyDescent="0.2">
      <c r="A78" s="237" t="str">
        <f>name!E$5</f>
        <v>Professional occupations</v>
      </c>
      <c r="B78" s="302">
        <v>1.5746428448639058</v>
      </c>
      <c r="C78" s="302">
        <v>5.9664370868821877E-2</v>
      </c>
      <c r="D78" s="302">
        <v>7.7307340167023689E-2</v>
      </c>
      <c r="E78" s="302">
        <f t="shared" ref="E78:E85" si="42">SUM(B78:D78)</f>
        <v>1.7116145558997513</v>
      </c>
      <c r="F78" s="303"/>
      <c r="G78" s="302">
        <v>1.668683965409417</v>
      </c>
      <c r="H78" s="302">
        <v>0.10372546311761632</v>
      </c>
      <c r="I78" s="302">
        <v>5.2969407251549826E-2</v>
      </c>
      <c r="J78" s="302">
        <f t="shared" ref="J78:J80" si="43">SUM(G78:I78)</f>
        <v>1.8253788357785832</v>
      </c>
      <c r="K78" s="303"/>
      <c r="L78" s="302">
        <v>1.7646844744878116</v>
      </c>
      <c r="M78" s="302">
        <v>9.9833695033545722E-2</v>
      </c>
      <c r="N78" s="302">
        <v>3.8972754097576556E-2</v>
      </c>
      <c r="O78" s="302">
        <f t="shared" ref="O78:O85" si="44">SUM(L78:N78)</f>
        <v>1.9034909236189339</v>
      </c>
    </row>
    <row r="79" spans="1:15" s="236" customFormat="1" x14ac:dyDescent="0.2">
      <c r="A79" s="237" t="str">
        <f>name!E$6</f>
        <v>Associate professional occupations</v>
      </c>
      <c r="B79" s="302">
        <v>0.9579999255250683</v>
      </c>
      <c r="C79" s="302">
        <v>6.2963701419970181E-2</v>
      </c>
      <c r="D79" s="302">
        <v>5.0638148199161737E-2</v>
      </c>
      <c r="E79" s="302">
        <f t="shared" si="42"/>
        <v>1.0716017751442002</v>
      </c>
      <c r="F79" s="303"/>
      <c r="G79" s="302">
        <v>0.95311477157747304</v>
      </c>
      <c r="H79" s="302">
        <v>8.4081457395337317E-2</v>
      </c>
      <c r="I79" s="302">
        <v>2.8782214597575441E-2</v>
      </c>
      <c r="J79" s="302">
        <f t="shared" si="43"/>
        <v>1.0659784435703856</v>
      </c>
      <c r="K79" s="303"/>
      <c r="L79" s="302">
        <v>0.78267983877370007</v>
      </c>
      <c r="M79" s="302">
        <v>6.5830516523433302E-2</v>
      </c>
      <c r="N79" s="302">
        <v>2.609588348067567E-2</v>
      </c>
      <c r="O79" s="302">
        <f t="shared" si="44"/>
        <v>0.87460623877780908</v>
      </c>
    </row>
    <row r="80" spans="1:15" s="236" customFormat="1" x14ac:dyDescent="0.2">
      <c r="A80" s="237" t="str">
        <f>name!E$7</f>
        <v>Administrative and secretarial occupations</v>
      </c>
      <c r="B80" s="302">
        <v>0.41846009939739626</v>
      </c>
      <c r="C80" s="302">
        <v>0.15189393547439611</v>
      </c>
      <c r="D80" s="302">
        <v>1.7291993350932029E-2</v>
      </c>
      <c r="E80" s="302">
        <f t="shared" si="42"/>
        <v>0.58764602822272438</v>
      </c>
      <c r="F80" s="303"/>
      <c r="G80" s="302">
        <v>0.3533944767490696</v>
      </c>
      <c r="H80" s="302">
        <v>0.13538065997372378</v>
      </c>
      <c r="I80" s="302">
        <v>8.6820910315986745E-3</v>
      </c>
      <c r="J80" s="302">
        <f t="shared" si="43"/>
        <v>0.49745722775439205</v>
      </c>
      <c r="K80" s="303"/>
      <c r="L80" s="302">
        <v>0.27471722043099994</v>
      </c>
      <c r="M80" s="302">
        <v>7.8021459025274617E-2</v>
      </c>
      <c r="N80" s="302">
        <v>6.6408640618840671E-3</v>
      </c>
      <c r="O80" s="302">
        <f t="shared" si="44"/>
        <v>0.35937954351815865</v>
      </c>
    </row>
    <row r="81" spans="1:15" s="236" customFormat="1" x14ac:dyDescent="0.2">
      <c r="A81" s="237" t="str">
        <f>name!E$8</f>
        <v>Skilled trades occupations</v>
      </c>
      <c r="B81" s="302">
        <v>1.6060568703877596</v>
      </c>
      <c r="C81" s="302">
        <v>6.1890385484195093E-2</v>
      </c>
      <c r="D81" s="302">
        <v>0.13199865941498867</v>
      </c>
      <c r="E81" s="302">
        <f t="shared" si="42"/>
        <v>1.7999459152869433</v>
      </c>
      <c r="F81" s="303"/>
      <c r="G81" s="302">
        <v>1.1388948482458034</v>
      </c>
      <c r="H81" s="302">
        <v>6.1970536317215379E-2</v>
      </c>
      <c r="I81" s="302">
        <v>7.8854990689609064E-2</v>
      </c>
      <c r="J81" s="302">
        <f>SUM(G81:I81)</f>
        <v>1.2797203752526278</v>
      </c>
      <c r="K81" s="303"/>
      <c r="L81" s="302">
        <v>0.79255105626176647</v>
      </c>
      <c r="M81" s="302">
        <v>5.5850101912832621E-2</v>
      </c>
      <c r="N81" s="302">
        <v>8.0001688448234951E-2</v>
      </c>
      <c r="O81" s="302">
        <f t="shared" si="44"/>
        <v>0.92840284662283401</v>
      </c>
    </row>
    <row r="82" spans="1:15" s="236" customFormat="1" x14ac:dyDescent="0.2">
      <c r="A82" s="237" t="str">
        <f>name!E$9</f>
        <v>Caring, leisure and other service occupations</v>
      </c>
      <c r="B82" s="302">
        <v>5.8912775348503116E-2</v>
      </c>
      <c r="C82" s="302">
        <v>1.9962411160654704E-2</v>
      </c>
      <c r="D82" s="302">
        <v>5.782680606833914E-3</v>
      </c>
      <c r="E82" s="302">
        <f t="shared" si="42"/>
        <v>8.4657867115991728E-2</v>
      </c>
      <c r="F82" s="303"/>
      <c r="G82" s="302">
        <v>4.357920495702991E-2</v>
      </c>
      <c r="H82" s="302">
        <v>1.5713957181504028E-2</v>
      </c>
      <c r="I82" s="302">
        <v>3.4560170546172617E-3</v>
      </c>
      <c r="J82" s="302">
        <f t="shared" ref="J82:J85" si="45">SUM(G82:I82)</f>
        <v>6.2749179193151206E-2</v>
      </c>
      <c r="K82" s="303"/>
      <c r="L82" s="302">
        <v>3.0012510721839226E-2</v>
      </c>
      <c r="M82" s="302">
        <v>7.6385223299215268E-3</v>
      </c>
      <c r="N82" s="302">
        <v>3.1487912375312214E-3</v>
      </c>
      <c r="O82" s="302">
        <f t="shared" si="44"/>
        <v>4.0799824289291978E-2</v>
      </c>
    </row>
    <row r="83" spans="1:15" s="236" customFormat="1" x14ac:dyDescent="0.2">
      <c r="A83" s="237" t="str">
        <f>name!E$10</f>
        <v>Sales and customer service occupations</v>
      </c>
      <c r="B83" s="302">
        <v>0.16423150415055168</v>
      </c>
      <c r="C83" s="302">
        <v>5.5767619856535715E-2</v>
      </c>
      <c r="D83" s="302">
        <v>1.3056309623634717E-2</v>
      </c>
      <c r="E83" s="302">
        <f t="shared" si="42"/>
        <v>0.23305543363072212</v>
      </c>
      <c r="F83" s="303"/>
      <c r="G83" s="302">
        <v>0.13605073564937778</v>
      </c>
      <c r="H83" s="302">
        <v>8.4887707512251151E-2</v>
      </c>
      <c r="I83" s="302">
        <v>6.3469792289463653E-3</v>
      </c>
      <c r="J83" s="302">
        <f t="shared" si="45"/>
        <v>0.22728542239057528</v>
      </c>
      <c r="K83" s="303"/>
      <c r="L83" s="302">
        <v>0.10847662300789214</v>
      </c>
      <c r="M83" s="302">
        <v>0.11942883312806553</v>
      </c>
      <c r="N83" s="302">
        <v>5.1515884076023628E-3</v>
      </c>
      <c r="O83" s="302">
        <f t="shared" si="44"/>
        <v>0.23305704454356002</v>
      </c>
    </row>
    <row r="84" spans="1:15" s="236" customFormat="1" x14ac:dyDescent="0.2">
      <c r="A84" s="237" t="str">
        <f>name!E$11</f>
        <v>Process, plant and machine operatives</v>
      </c>
      <c r="B84" s="302">
        <v>0.72988396017576451</v>
      </c>
      <c r="C84" s="302">
        <v>8.699402030526486E-2</v>
      </c>
      <c r="D84" s="302">
        <v>2.4447540570201164E-2</v>
      </c>
      <c r="E84" s="302">
        <f t="shared" si="42"/>
        <v>0.84132552105123048</v>
      </c>
      <c r="F84" s="303"/>
      <c r="G84" s="302">
        <v>0.47086354184217194</v>
      </c>
      <c r="H84" s="302">
        <v>7.789412186254778E-2</v>
      </c>
      <c r="I84" s="302">
        <v>1.7066242650804021E-2</v>
      </c>
      <c r="J84" s="302">
        <f t="shared" si="45"/>
        <v>0.56582390635552371</v>
      </c>
      <c r="K84" s="303"/>
      <c r="L84" s="302">
        <v>0.35989356149084101</v>
      </c>
      <c r="M84" s="302">
        <v>6.3550083265466267E-2</v>
      </c>
      <c r="N84" s="302">
        <v>1.6107307057556666E-2</v>
      </c>
      <c r="O84" s="302">
        <f t="shared" si="44"/>
        <v>0.43955095181386389</v>
      </c>
    </row>
    <row r="85" spans="1:15" s="236" customFormat="1" x14ac:dyDescent="0.2">
      <c r="A85" s="237" t="str">
        <f>name!E$12</f>
        <v>Elementary occupations</v>
      </c>
      <c r="B85" s="302">
        <v>0.22587478400841809</v>
      </c>
      <c r="C85" s="302">
        <v>5.2036108340281828E-2</v>
      </c>
      <c r="D85" s="302">
        <v>1.6255397209350663E-2</v>
      </c>
      <c r="E85" s="302">
        <f t="shared" si="42"/>
        <v>0.29416628955805058</v>
      </c>
      <c r="F85" s="303"/>
      <c r="G85" s="302">
        <v>0.14475266049861119</v>
      </c>
      <c r="H85" s="302">
        <v>4.1949829690442642E-2</v>
      </c>
      <c r="I85" s="302">
        <v>7.5818678964739063E-3</v>
      </c>
      <c r="J85" s="302">
        <f t="shared" si="45"/>
        <v>0.19428435808552774</v>
      </c>
      <c r="K85" s="303"/>
      <c r="L85" s="302">
        <v>0.1213000435555924</v>
      </c>
      <c r="M85" s="302">
        <v>5.988246679111104E-2</v>
      </c>
      <c r="N85" s="302">
        <v>8.1815931663138039E-3</v>
      </c>
      <c r="O85" s="302">
        <f t="shared" si="44"/>
        <v>0.18936410351301725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6.7634341319269486</v>
      </c>
      <c r="C87" s="311">
        <f t="shared" ref="C87:E87" si="46">SUM(C77:C85)</f>
        <v>0.62326997802476447</v>
      </c>
      <c r="D87" s="311">
        <f t="shared" si="46"/>
        <v>0.4322958900482804</v>
      </c>
      <c r="E87" s="311">
        <f t="shared" si="46"/>
        <v>7.818999999999992</v>
      </c>
      <c r="F87" s="311"/>
      <c r="G87" s="311">
        <f t="shared" ref="G87:J87" si="47">SUM(G77:G85)</f>
        <v>5.8942988297564325</v>
      </c>
      <c r="H87" s="311">
        <f t="shared" si="47"/>
        <v>0.72470348213278091</v>
      </c>
      <c r="I87" s="311">
        <f t="shared" si="47"/>
        <v>0.27899768811078807</v>
      </c>
      <c r="J87" s="311">
        <f t="shared" si="47"/>
        <v>6.8980000000000015</v>
      </c>
      <c r="K87" s="311"/>
      <c r="L87" s="311">
        <f t="shared" ref="L87:O87" si="48">SUM(L77:L85)</f>
        <v>4.989620274629698</v>
      </c>
      <c r="M87" s="311">
        <f t="shared" si="48"/>
        <v>0.66273351415055692</v>
      </c>
      <c r="N87" s="311">
        <f t="shared" si="48"/>
        <v>0.25764621121974113</v>
      </c>
      <c r="O87" s="311">
        <f t="shared" si="48"/>
        <v>5.9099999999999957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2.8878521278339573</v>
      </c>
      <c r="C94" s="302">
        <v>0.17880535952359319</v>
      </c>
      <c r="D94" s="302">
        <v>0.52978102939028737</v>
      </c>
      <c r="E94" s="302">
        <f>SUM(B94:D94)</f>
        <v>3.5964385167478379</v>
      </c>
      <c r="F94" s="303"/>
      <c r="G94" s="302">
        <v>3.2086563466920763</v>
      </c>
      <c r="H94" s="302">
        <v>0.32203267345020808</v>
      </c>
      <c r="I94" s="302">
        <v>0.50292822742829801</v>
      </c>
      <c r="J94" s="302">
        <f>SUM(G94:I94)</f>
        <v>4.0336172475705823</v>
      </c>
      <c r="K94" s="303"/>
      <c r="L94" s="302">
        <v>2.4984681957142079</v>
      </c>
      <c r="M94" s="302">
        <v>0.29329919452523157</v>
      </c>
      <c r="N94" s="302">
        <v>0.40764503664891377</v>
      </c>
      <c r="O94" s="302">
        <f>SUM(L94:N94)</f>
        <v>3.1994124268883533</v>
      </c>
    </row>
    <row r="95" spans="1:15" s="236" customFormat="1" x14ac:dyDescent="0.2">
      <c r="A95" s="237" t="str">
        <f>name!E$5</f>
        <v>Professional occupations</v>
      </c>
      <c r="B95" s="302">
        <v>4.0204478389139657</v>
      </c>
      <c r="C95" s="302">
        <v>0.17492513813104149</v>
      </c>
      <c r="D95" s="302">
        <v>0.36963001014625296</v>
      </c>
      <c r="E95" s="302">
        <f t="shared" ref="E95:E102" si="49">SUM(B95:D95)</f>
        <v>4.5650029871912601</v>
      </c>
      <c r="F95" s="303"/>
      <c r="G95" s="302">
        <v>4.9286341244130192</v>
      </c>
      <c r="H95" s="302">
        <v>0.30606863143385077</v>
      </c>
      <c r="I95" s="302">
        <v>0.30516429973497977</v>
      </c>
      <c r="J95" s="302">
        <f t="shared" ref="J95:J97" si="50">SUM(G95:I95)</f>
        <v>5.5398670555818494</v>
      </c>
      <c r="K95" s="303"/>
      <c r="L95" s="302">
        <v>5.2945189454831665</v>
      </c>
      <c r="M95" s="302">
        <v>0.29460239734597737</v>
      </c>
      <c r="N95" s="302">
        <v>0.20398993757572245</v>
      </c>
      <c r="O95" s="302">
        <f t="shared" ref="O95:O102" si="51">SUM(L95:N95)</f>
        <v>5.793111280404867</v>
      </c>
    </row>
    <row r="96" spans="1:15" s="236" customFormat="1" x14ac:dyDescent="0.2">
      <c r="A96" s="237" t="str">
        <f>name!E$6</f>
        <v>Associate professional occupations</v>
      </c>
      <c r="B96" s="302">
        <v>2.9242223124323967</v>
      </c>
      <c r="C96" s="302">
        <v>0.2319774345831811</v>
      </c>
      <c r="D96" s="302">
        <v>0.39170485281638073</v>
      </c>
      <c r="E96" s="302">
        <f t="shared" si="49"/>
        <v>3.5479045998319587</v>
      </c>
      <c r="F96" s="303"/>
      <c r="G96" s="302">
        <v>3.3960890323617496</v>
      </c>
      <c r="H96" s="302">
        <v>0.36012020146604606</v>
      </c>
      <c r="I96" s="302">
        <v>0.22127347350361151</v>
      </c>
      <c r="J96" s="302">
        <f t="shared" si="50"/>
        <v>3.977482707331407</v>
      </c>
      <c r="K96" s="303"/>
      <c r="L96" s="302">
        <v>2.9110055722296067</v>
      </c>
      <c r="M96" s="302">
        <v>0.26589008392403396</v>
      </c>
      <c r="N96" s="302">
        <v>0.18441107452840977</v>
      </c>
      <c r="O96" s="302">
        <f t="shared" si="51"/>
        <v>3.3613067306820508</v>
      </c>
    </row>
    <row r="97" spans="1:15" s="236" customFormat="1" x14ac:dyDescent="0.2">
      <c r="A97" s="237" t="str">
        <f>name!E$7</f>
        <v>Administrative and secretarial occupations</v>
      </c>
      <c r="B97" s="302">
        <v>1.556688294050754</v>
      </c>
      <c r="C97" s="302">
        <v>0.69459694821199847</v>
      </c>
      <c r="D97" s="302">
        <v>0.12847490521711147</v>
      </c>
      <c r="E97" s="302">
        <f t="shared" si="49"/>
        <v>2.379760147479864</v>
      </c>
      <c r="F97" s="303"/>
      <c r="G97" s="302">
        <v>1.5825783482832627</v>
      </c>
      <c r="H97" s="302">
        <v>0.60558194688653877</v>
      </c>
      <c r="I97" s="302">
        <v>5.7174751661645117E-2</v>
      </c>
      <c r="J97" s="302">
        <f t="shared" si="50"/>
        <v>2.2453350468314466</v>
      </c>
      <c r="K97" s="303"/>
      <c r="L97" s="302">
        <v>1.3517922291659001</v>
      </c>
      <c r="M97" s="302">
        <v>0.3541016986988243</v>
      </c>
      <c r="N97" s="302">
        <v>4.2273811391018774E-2</v>
      </c>
      <c r="O97" s="302">
        <f t="shared" si="51"/>
        <v>1.7481677392557433</v>
      </c>
    </row>
    <row r="98" spans="1:15" s="236" customFormat="1" x14ac:dyDescent="0.2">
      <c r="A98" s="237" t="str">
        <f>name!E$8</f>
        <v>Skilled trades occupations</v>
      </c>
      <c r="B98" s="302">
        <v>5.488029180318498</v>
      </c>
      <c r="C98" s="302">
        <v>0.25247281710734715</v>
      </c>
      <c r="D98" s="302">
        <v>1.0937262642480972</v>
      </c>
      <c r="E98" s="302">
        <f t="shared" si="49"/>
        <v>6.8342282616739425</v>
      </c>
      <c r="F98" s="303"/>
      <c r="G98" s="302">
        <v>4.4175547742490808</v>
      </c>
      <c r="H98" s="302">
        <v>0.27878661481890704</v>
      </c>
      <c r="I98" s="302">
        <v>0.81623804445654002</v>
      </c>
      <c r="J98" s="302">
        <f>SUM(G98:I98)</f>
        <v>5.5125794335245279</v>
      </c>
      <c r="K98" s="303"/>
      <c r="L98" s="302">
        <v>3.0595789102183519</v>
      </c>
      <c r="M98" s="302">
        <v>0.27301568055307668</v>
      </c>
      <c r="N98" s="302">
        <v>0.74304657657082429</v>
      </c>
      <c r="O98" s="302">
        <f t="shared" si="51"/>
        <v>4.075641167342253</v>
      </c>
    </row>
    <row r="99" spans="1:15" s="236" customFormat="1" x14ac:dyDescent="0.2">
      <c r="A99" s="237" t="str">
        <f>name!E$9</f>
        <v>Caring, leisure and other service occupations</v>
      </c>
      <c r="B99" s="302">
        <v>0.26540427922291016</v>
      </c>
      <c r="C99" s="302">
        <v>7.7742978712412827E-2</v>
      </c>
      <c r="D99" s="302">
        <v>5.5069980560528767E-2</v>
      </c>
      <c r="E99" s="302">
        <f t="shared" si="49"/>
        <v>0.39821723849585172</v>
      </c>
      <c r="F99" s="303"/>
      <c r="G99" s="302">
        <v>0.27374675270443954</v>
      </c>
      <c r="H99" s="302">
        <v>0.10055577273584998</v>
      </c>
      <c r="I99" s="302">
        <v>2.8877987412866991E-2</v>
      </c>
      <c r="J99" s="302">
        <f t="shared" ref="J99:J102" si="52">SUM(G99:I99)</f>
        <v>0.40318051285315654</v>
      </c>
      <c r="K99" s="303"/>
      <c r="L99" s="302">
        <v>0.27505660453883896</v>
      </c>
      <c r="M99" s="302">
        <v>8.1910118074759647E-2</v>
      </c>
      <c r="N99" s="302">
        <v>2.9385924099517517E-2</v>
      </c>
      <c r="O99" s="302">
        <f t="shared" si="51"/>
        <v>0.38635264671311614</v>
      </c>
    </row>
    <row r="100" spans="1:15" s="236" customFormat="1" x14ac:dyDescent="0.2">
      <c r="A100" s="237" t="str">
        <f>name!E$10</f>
        <v>Sales and customer service occupations</v>
      </c>
      <c r="B100" s="302">
        <v>0.62640726879631303</v>
      </c>
      <c r="C100" s="302">
        <v>0.18559287289234011</v>
      </c>
      <c r="D100" s="302">
        <v>0.10082609752373152</v>
      </c>
      <c r="E100" s="302">
        <f t="shared" si="49"/>
        <v>0.91282623921238459</v>
      </c>
      <c r="F100" s="303"/>
      <c r="G100" s="302">
        <v>0.60393792573623151</v>
      </c>
      <c r="H100" s="302">
        <v>0.25012438831303463</v>
      </c>
      <c r="I100" s="302">
        <v>5.2430409146350838E-2</v>
      </c>
      <c r="J100" s="302">
        <f t="shared" si="52"/>
        <v>0.90649272319561702</v>
      </c>
      <c r="K100" s="303"/>
      <c r="L100" s="302">
        <v>0.55207538008574097</v>
      </c>
      <c r="M100" s="302">
        <v>0.21659889538699845</v>
      </c>
      <c r="N100" s="302">
        <v>3.5460151347203664E-2</v>
      </c>
      <c r="O100" s="302">
        <f t="shared" si="51"/>
        <v>0.80413442681994307</v>
      </c>
    </row>
    <row r="101" spans="1:15" s="236" customFormat="1" x14ac:dyDescent="0.2">
      <c r="A101" s="237" t="str">
        <f>name!E$11</f>
        <v>Process, plant and machine operatives</v>
      </c>
      <c r="B101" s="302">
        <v>3.3529440465819516</v>
      </c>
      <c r="C101" s="302">
        <v>0.25379483854263579</v>
      </c>
      <c r="D101" s="302">
        <v>0.1911593414210265</v>
      </c>
      <c r="E101" s="302">
        <f t="shared" si="49"/>
        <v>3.7978982265456138</v>
      </c>
      <c r="F101" s="303"/>
      <c r="G101" s="302">
        <v>2.7433742161937662</v>
      </c>
      <c r="H101" s="302">
        <v>0.37412766069523462</v>
      </c>
      <c r="I101" s="302">
        <v>0.16845114784331713</v>
      </c>
      <c r="J101" s="302">
        <f t="shared" si="52"/>
        <v>3.2859530247323181</v>
      </c>
      <c r="K101" s="303"/>
      <c r="L101" s="302">
        <v>1.9569767695987572</v>
      </c>
      <c r="M101" s="302">
        <v>0.36560275210654031</v>
      </c>
      <c r="N101" s="302">
        <v>0.16241998219276219</v>
      </c>
      <c r="O101" s="302">
        <f t="shared" si="51"/>
        <v>2.4849995038980595</v>
      </c>
    </row>
    <row r="102" spans="1:15" s="236" customFormat="1" x14ac:dyDescent="0.2">
      <c r="A102" s="237" t="str">
        <f>name!E$12</f>
        <v>Elementary occupations</v>
      </c>
      <c r="B102" s="302">
        <v>1.2934828907970533</v>
      </c>
      <c r="C102" s="302">
        <v>0.42572788949337109</v>
      </c>
      <c r="D102" s="302">
        <v>0.17951300253078917</v>
      </c>
      <c r="E102" s="302">
        <f t="shared" si="49"/>
        <v>1.8987237828212136</v>
      </c>
      <c r="F102" s="303"/>
      <c r="G102" s="302">
        <v>1.0474392837465785</v>
      </c>
      <c r="H102" s="302">
        <v>0.45156358845613503</v>
      </c>
      <c r="I102" s="302">
        <v>6.9489376176400011E-2</v>
      </c>
      <c r="J102" s="302">
        <f t="shared" si="52"/>
        <v>1.5684922483791135</v>
      </c>
      <c r="K102" s="303"/>
      <c r="L102" s="302">
        <v>0.90643524451759128</v>
      </c>
      <c r="M102" s="302">
        <v>0.51887832359472152</v>
      </c>
      <c r="N102" s="302">
        <v>7.5560509883274535E-2</v>
      </c>
      <c r="O102" s="302">
        <f t="shared" si="51"/>
        <v>1.5008740779955874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22.415478238947802</v>
      </c>
      <c r="C104" s="311">
        <f t="shared" ref="C104:E104" si="53">SUM(C94:C102)</f>
        <v>2.4756362771979212</v>
      </c>
      <c r="D104" s="311">
        <f t="shared" si="53"/>
        <v>3.0398854838542055</v>
      </c>
      <c r="E104" s="311">
        <f t="shared" si="53"/>
        <v>27.93099999999993</v>
      </c>
      <c r="F104" s="311"/>
      <c r="G104" s="311">
        <f t="shared" ref="G104:J104" si="54">SUM(G94:G102)</f>
        <v>22.202010804380208</v>
      </c>
      <c r="H104" s="311">
        <f t="shared" si="54"/>
        <v>3.048961478255805</v>
      </c>
      <c r="I104" s="311">
        <f t="shared" si="54"/>
        <v>2.2220277173640097</v>
      </c>
      <c r="J104" s="311">
        <f t="shared" si="54"/>
        <v>27.473000000000017</v>
      </c>
      <c r="K104" s="311"/>
      <c r="L104" s="311">
        <f t="shared" ref="L104:O104" si="55">SUM(L94:L102)</f>
        <v>18.805907851552163</v>
      </c>
      <c r="M104" s="311">
        <f t="shared" si="55"/>
        <v>2.6638991442101636</v>
      </c>
      <c r="N104" s="311">
        <f t="shared" si="55"/>
        <v>1.8841930042376471</v>
      </c>
      <c r="O104" s="311">
        <f t="shared" si="55"/>
        <v>23.353999999999971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0.10672014263392357</v>
      </c>
      <c r="C111" s="302">
        <v>2.8078007047003094E-3</v>
      </c>
      <c r="D111" s="302">
        <v>4.0156053690985329E-2</v>
      </c>
      <c r="E111" s="302">
        <f>SUM(B111:D111)</f>
        <v>0.14968399702960922</v>
      </c>
      <c r="F111" s="303"/>
      <c r="G111" s="302">
        <v>7.9793828697130489E-2</v>
      </c>
      <c r="H111" s="302">
        <v>2.9583992548127985E-3</v>
      </c>
      <c r="I111" s="302">
        <v>5.2088206490658782E-2</v>
      </c>
      <c r="J111" s="302">
        <f>SUM(G111:I111)</f>
        <v>0.13484043444260208</v>
      </c>
      <c r="K111" s="303"/>
      <c r="L111" s="302">
        <v>6.6650210917422043E-2</v>
      </c>
      <c r="M111" s="302">
        <v>3.0454740138248521E-3</v>
      </c>
      <c r="N111" s="302">
        <v>6.3359519557996402E-2</v>
      </c>
      <c r="O111" s="302">
        <f>SUM(L111:N111)</f>
        <v>0.1330552044892433</v>
      </c>
    </row>
    <row r="112" spans="1:15" s="236" customFormat="1" x14ac:dyDescent="0.2">
      <c r="A112" s="237" t="str">
        <f>name!E$5</f>
        <v>Professional occupations</v>
      </c>
      <c r="B112" s="302">
        <v>0.24272357727802002</v>
      </c>
      <c r="C112" s="302">
        <v>3.9411064369331943E-3</v>
      </c>
      <c r="D112" s="302">
        <v>4.2225866295189374E-2</v>
      </c>
      <c r="E112" s="302">
        <f t="shared" ref="E112:E119" si="56">SUM(B112:D112)</f>
        <v>0.28889055001014258</v>
      </c>
      <c r="F112" s="303"/>
      <c r="G112" s="302">
        <v>0.20369319968776239</v>
      </c>
      <c r="H112" s="302">
        <v>3.4830795213797532E-3</v>
      </c>
      <c r="I112" s="302">
        <v>6.2987104441947037E-2</v>
      </c>
      <c r="J112" s="302">
        <f t="shared" ref="J112:J114" si="57">SUM(G112:I112)</f>
        <v>0.27016338365108916</v>
      </c>
      <c r="K112" s="303"/>
      <c r="L112" s="302">
        <v>0.22529248544783065</v>
      </c>
      <c r="M112" s="302">
        <v>3.509599720329873E-3</v>
      </c>
      <c r="N112" s="302">
        <v>4.2672324907045693E-2</v>
      </c>
      <c r="O112" s="302">
        <f t="shared" ref="O112:O119" si="58">SUM(L112:N112)</f>
        <v>0.27147441007520623</v>
      </c>
    </row>
    <row r="113" spans="1:15" s="236" customFormat="1" x14ac:dyDescent="0.2">
      <c r="A113" s="237" t="str">
        <f>name!E$6</f>
        <v>Associate professional occupations</v>
      </c>
      <c r="B113" s="302">
        <v>0.17067704444212009</v>
      </c>
      <c r="C113" s="302">
        <v>5.297602746599548E-3</v>
      </c>
      <c r="D113" s="302">
        <v>3.6897646110093177E-2</v>
      </c>
      <c r="E113" s="302">
        <f t="shared" si="56"/>
        <v>0.2128722932988128</v>
      </c>
      <c r="F113" s="303"/>
      <c r="G113" s="302">
        <v>0.13818398950900784</v>
      </c>
      <c r="H113" s="302">
        <v>4.2653562613763117E-3</v>
      </c>
      <c r="I113" s="302">
        <v>2.3711629988979729E-2</v>
      </c>
      <c r="J113" s="302">
        <f t="shared" si="57"/>
        <v>0.16616097575936389</v>
      </c>
      <c r="K113" s="303"/>
      <c r="L113" s="302">
        <v>0.11572695335324244</v>
      </c>
      <c r="M113" s="302">
        <v>4.0021739546606807E-3</v>
      </c>
      <c r="N113" s="302">
        <v>2.5632516651156116E-2</v>
      </c>
      <c r="O113" s="302">
        <f t="shared" si="58"/>
        <v>0.14536164395905923</v>
      </c>
    </row>
    <row r="114" spans="1:15" s="236" customFormat="1" x14ac:dyDescent="0.2">
      <c r="A114" s="237" t="str">
        <f>name!E$7</f>
        <v>Administrative and secretarial occupations</v>
      </c>
      <c r="B114" s="302">
        <v>0.11973329844996101</v>
      </c>
      <c r="C114" s="302">
        <v>1.5383941877844197E-2</v>
      </c>
      <c r="D114" s="302">
        <v>1.5577273081463025E-2</v>
      </c>
      <c r="E114" s="302">
        <f t="shared" si="56"/>
        <v>0.15069451340926823</v>
      </c>
      <c r="F114" s="303"/>
      <c r="G114" s="302">
        <v>8.3451479885813515E-2</v>
      </c>
      <c r="H114" s="302">
        <v>1.0718638774204337E-2</v>
      </c>
      <c r="I114" s="302">
        <v>1.2670850000837329E-2</v>
      </c>
      <c r="J114" s="302">
        <f t="shared" si="57"/>
        <v>0.10684096866085518</v>
      </c>
      <c r="K114" s="303"/>
      <c r="L114" s="302">
        <v>7.0383674287294459E-2</v>
      </c>
      <c r="M114" s="302">
        <v>8.5736214310616222E-3</v>
      </c>
      <c r="N114" s="302">
        <v>1.235901262481999E-2</v>
      </c>
      <c r="O114" s="302">
        <f t="shared" si="58"/>
        <v>9.131630834317607E-2</v>
      </c>
    </row>
    <row r="115" spans="1:15" s="236" customFormat="1" x14ac:dyDescent="0.2">
      <c r="A115" s="237" t="str">
        <f>name!E$8</f>
        <v>Skilled trades occupations</v>
      </c>
      <c r="B115" s="302">
        <v>0.26224340998150131</v>
      </c>
      <c r="C115" s="302">
        <v>4.3249467379986853E-3</v>
      </c>
      <c r="D115" s="302">
        <v>5.2699180960324173E-2</v>
      </c>
      <c r="E115" s="302">
        <f t="shared" si="56"/>
        <v>0.31926753767982413</v>
      </c>
      <c r="F115" s="303"/>
      <c r="G115" s="302">
        <v>0.13959952455833638</v>
      </c>
      <c r="H115" s="302">
        <v>1.3149586863996901E-3</v>
      </c>
      <c r="I115" s="302">
        <v>4.9331306421222625E-2</v>
      </c>
      <c r="J115" s="302">
        <f>SUM(G115:I115)</f>
        <v>0.1902457896659587</v>
      </c>
      <c r="K115" s="303"/>
      <c r="L115" s="302">
        <v>9.4355266465283652E-2</v>
      </c>
      <c r="M115" s="302">
        <v>9.8855613350043556E-4</v>
      </c>
      <c r="N115" s="302">
        <v>4.5384248324254819E-2</v>
      </c>
      <c r="O115" s="302">
        <f t="shared" si="58"/>
        <v>0.14072807092303891</v>
      </c>
    </row>
    <row r="116" spans="1:15" s="236" customFormat="1" x14ac:dyDescent="0.2">
      <c r="A116" s="237" t="str">
        <f>name!E$9</f>
        <v>Caring, leisure and other service occupations</v>
      </c>
      <c r="B116" s="302">
        <v>3.4069280558440884E-2</v>
      </c>
      <c r="C116" s="302">
        <v>3.0543747004339447E-3</v>
      </c>
      <c r="D116" s="302">
        <v>2.8730558788129343E-2</v>
      </c>
      <c r="E116" s="302">
        <f t="shared" si="56"/>
        <v>6.5854214047004173E-2</v>
      </c>
      <c r="F116" s="303"/>
      <c r="G116" s="302">
        <v>2.2518694958665715E-2</v>
      </c>
      <c r="H116" s="302">
        <v>1.6937014292808317E-3</v>
      </c>
      <c r="I116" s="302">
        <v>2.4131829621284761E-3</v>
      </c>
      <c r="J116" s="302">
        <f t="shared" ref="J116:J119" si="59">SUM(G116:I116)</f>
        <v>2.6625579350075024E-2</v>
      </c>
      <c r="K116" s="303"/>
      <c r="L116" s="302">
        <v>2.1379805995170073E-2</v>
      </c>
      <c r="M116" s="302">
        <v>1.1020255069641547E-3</v>
      </c>
      <c r="N116" s="302">
        <v>3.2348104325653146E-3</v>
      </c>
      <c r="O116" s="302">
        <f t="shared" si="58"/>
        <v>2.5716641934699542E-2</v>
      </c>
    </row>
    <row r="117" spans="1:15" s="236" customFormat="1" x14ac:dyDescent="0.2">
      <c r="A117" s="237" t="str">
        <f>name!E$10</f>
        <v>Sales and customer service occupations</v>
      </c>
      <c r="B117" s="302">
        <v>0.12201255152158634</v>
      </c>
      <c r="C117" s="302">
        <v>2.6355907111087828E-2</v>
      </c>
      <c r="D117" s="302">
        <v>2.1767235867763024E-2</v>
      </c>
      <c r="E117" s="302">
        <f t="shared" si="56"/>
        <v>0.1701356945004372</v>
      </c>
      <c r="F117" s="303"/>
      <c r="G117" s="302">
        <v>8.0322217249223421E-2</v>
      </c>
      <c r="H117" s="302">
        <v>1.8791158869930071E-2</v>
      </c>
      <c r="I117" s="302">
        <v>2.2511087256532506E-2</v>
      </c>
      <c r="J117" s="302">
        <f t="shared" si="59"/>
        <v>0.121624463375686</v>
      </c>
      <c r="K117" s="303"/>
      <c r="L117" s="302">
        <v>7.8652501322899929E-2</v>
      </c>
      <c r="M117" s="302">
        <v>1.8149515659304023E-2</v>
      </c>
      <c r="N117" s="302">
        <v>1.9350259419120774E-2</v>
      </c>
      <c r="O117" s="302">
        <f t="shared" si="58"/>
        <v>0.11615227640132472</v>
      </c>
    </row>
    <row r="118" spans="1:15" s="236" customFormat="1" x14ac:dyDescent="0.2">
      <c r="A118" s="237" t="str">
        <f>name!E$11</f>
        <v>Process, plant and machine operatives</v>
      </c>
      <c r="B118" s="302">
        <v>3.2702991322878093E-2</v>
      </c>
      <c r="C118" s="302">
        <v>2.0671613055817427E-3</v>
      </c>
      <c r="D118" s="302">
        <v>1.4555819383670348E-2</v>
      </c>
      <c r="E118" s="302">
        <f t="shared" si="56"/>
        <v>4.9325972012130188E-2</v>
      </c>
      <c r="F118" s="303"/>
      <c r="G118" s="302">
        <v>1.7525454278443243E-2</v>
      </c>
      <c r="H118" s="302">
        <v>1.0120584140825141E-3</v>
      </c>
      <c r="I118" s="302">
        <v>2.9828403583214654E-2</v>
      </c>
      <c r="J118" s="302">
        <f t="shared" si="59"/>
        <v>4.8365916275740412E-2</v>
      </c>
      <c r="K118" s="303"/>
      <c r="L118" s="302">
        <v>1.4414945371189947E-2</v>
      </c>
      <c r="M118" s="302">
        <v>1.177465567236236E-3</v>
      </c>
      <c r="N118" s="302">
        <v>2.5389513064439664E-2</v>
      </c>
      <c r="O118" s="302">
        <f t="shared" si="58"/>
        <v>4.0981924002865849E-2</v>
      </c>
    </row>
    <row r="119" spans="1:15" s="236" customFormat="1" x14ac:dyDescent="0.2">
      <c r="A119" s="237" t="str">
        <f>name!E$12</f>
        <v>Elementary occupations</v>
      </c>
      <c r="B119" s="302">
        <v>2.5529915360965865E-2</v>
      </c>
      <c r="C119" s="302">
        <v>5.3593899980831977E-3</v>
      </c>
      <c r="D119" s="302">
        <v>3.0385922653721024E-2</v>
      </c>
      <c r="E119" s="302">
        <f t="shared" si="56"/>
        <v>6.1275228012770092E-2</v>
      </c>
      <c r="F119" s="303"/>
      <c r="G119" s="302">
        <v>1.4249891107974536E-2</v>
      </c>
      <c r="H119" s="302">
        <v>2.8614683503898251E-3</v>
      </c>
      <c r="I119" s="302">
        <v>9.0211293602666526E-3</v>
      </c>
      <c r="J119" s="302">
        <f t="shared" si="59"/>
        <v>2.6132488818631013E-2</v>
      </c>
      <c r="K119" s="303"/>
      <c r="L119" s="302">
        <v>1.1116920222575072E-2</v>
      </c>
      <c r="M119" s="302">
        <v>2.0290221465260479E-3</v>
      </c>
      <c r="N119" s="302">
        <v>5.0675775022848736E-3</v>
      </c>
      <c r="O119" s="302">
        <f t="shared" si="58"/>
        <v>1.8213519871385996E-2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1.1164122115493971</v>
      </c>
      <c r="C121" s="311">
        <f t="shared" ref="C121:E121" si="60">SUM(C111:C119)</f>
        <v>6.8592231619262631E-2</v>
      </c>
      <c r="D121" s="311">
        <f t="shared" si="60"/>
        <v>0.28299555683133881</v>
      </c>
      <c r="E121" s="311">
        <f t="shared" si="60"/>
        <v>1.4679999999999989</v>
      </c>
      <c r="F121" s="311"/>
      <c r="G121" s="311">
        <f t="shared" ref="G121:J121" si="61">SUM(G111:G119)</f>
        <v>0.77933827993235749</v>
      </c>
      <c r="H121" s="311">
        <f t="shared" si="61"/>
        <v>4.7098819561856131E-2</v>
      </c>
      <c r="I121" s="311">
        <f t="shared" si="61"/>
        <v>0.26456290050578785</v>
      </c>
      <c r="J121" s="311">
        <f t="shared" si="61"/>
        <v>1.0910000000000013</v>
      </c>
      <c r="K121" s="311"/>
      <c r="L121" s="311">
        <f t="shared" ref="L121:O121" si="62">SUM(L111:L119)</f>
        <v>0.69797276338290826</v>
      </c>
      <c r="M121" s="311">
        <f t="shared" si="62"/>
        <v>4.2577454133407917E-2</v>
      </c>
      <c r="N121" s="311">
        <f t="shared" si="62"/>
        <v>0.24244978248368365</v>
      </c>
      <c r="O121" s="311">
        <f t="shared" si="62"/>
        <v>0.98299999999999987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0.3757580310487606</v>
      </c>
      <c r="C128" s="302">
        <v>1.4881081541177522E-2</v>
      </c>
      <c r="D128" s="302">
        <v>9.6157086062443036E-3</v>
      </c>
      <c r="E128" s="302">
        <f>SUM(B128:D128)</f>
        <v>0.40025482119618239</v>
      </c>
      <c r="F128" s="303"/>
      <c r="G128" s="302">
        <v>0.49651436262841925</v>
      </c>
      <c r="H128" s="302">
        <v>3.0542252164291454E-2</v>
      </c>
      <c r="I128" s="302">
        <v>4.201285467903601E-2</v>
      </c>
      <c r="J128" s="302">
        <f>SUM(G128:I128)</f>
        <v>0.56906946947174675</v>
      </c>
      <c r="K128" s="303"/>
      <c r="L128" s="302">
        <v>0.5257955732406997</v>
      </c>
      <c r="M128" s="302">
        <v>3.6504664282920589E-2</v>
      </c>
      <c r="N128" s="302">
        <v>4.5046565745668558E-2</v>
      </c>
      <c r="O128" s="302">
        <f>SUM(L128:N128)</f>
        <v>0.6073468032692888</v>
      </c>
    </row>
    <row r="129" spans="1:15" s="236" customFormat="1" x14ac:dyDescent="0.2">
      <c r="A129" s="237" t="str">
        <f>name!E$5</f>
        <v>Professional occupations</v>
      </c>
      <c r="B129" s="302">
        <v>0.38152946128188836</v>
      </c>
      <c r="C129" s="302">
        <v>3.3844721089390253E-2</v>
      </c>
      <c r="D129" s="302">
        <v>9.4763494432185767E-3</v>
      </c>
      <c r="E129" s="302">
        <f t="shared" ref="E129:E136" si="63">SUM(B129:D129)</f>
        <v>0.42485053181449717</v>
      </c>
      <c r="F129" s="303"/>
      <c r="G129" s="302">
        <v>0.56649168980543163</v>
      </c>
      <c r="H129" s="302">
        <v>5.532172464347667E-2</v>
      </c>
      <c r="I129" s="302">
        <v>2.1026861398281943E-2</v>
      </c>
      <c r="J129" s="302">
        <f t="shared" ref="J129:J131" si="64">SUM(G129:I129)</f>
        <v>0.64284027584719017</v>
      </c>
      <c r="K129" s="303"/>
      <c r="L129" s="302">
        <v>0.77062671417349204</v>
      </c>
      <c r="M129" s="302">
        <v>6.0078636409351613E-2</v>
      </c>
      <c r="N129" s="302">
        <v>1.9766595451629773E-2</v>
      </c>
      <c r="O129" s="302">
        <f t="shared" ref="O129:O136" si="65">SUM(L129:N129)</f>
        <v>0.8504719460344734</v>
      </c>
    </row>
    <row r="130" spans="1:15" s="236" customFormat="1" x14ac:dyDescent="0.2">
      <c r="A130" s="237" t="str">
        <f>name!E$6</f>
        <v>Associate professional occupations</v>
      </c>
      <c r="B130" s="302">
        <v>0.4414435845905561</v>
      </c>
      <c r="C130" s="302">
        <v>3.1800241570456453E-2</v>
      </c>
      <c r="D130" s="302">
        <v>1.274247508482299E-2</v>
      </c>
      <c r="E130" s="302">
        <f t="shared" si="63"/>
        <v>0.48598630124583558</v>
      </c>
      <c r="F130" s="303"/>
      <c r="G130" s="302">
        <v>0.60187066063919636</v>
      </c>
      <c r="H130" s="302">
        <v>3.9853998371823067E-2</v>
      </c>
      <c r="I130" s="302">
        <v>1.276213956966993E-2</v>
      </c>
      <c r="J130" s="302">
        <f t="shared" si="64"/>
        <v>0.65448679858068937</v>
      </c>
      <c r="K130" s="303"/>
      <c r="L130" s="302">
        <v>0.73250141711689221</v>
      </c>
      <c r="M130" s="302">
        <v>4.1627845253323664E-2</v>
      </c>
      <c r="N130" s="302">
        <v>1.530846946393721E-2</v>
      </c>
      <c r="O130" s="302">
        <f t="shared" si="65"/>
        <v>0.789437731834153</v>
      </c>
    </row>
    <row r="131" spans="1:15" s="236" customFormat="1" x14ac:dyDescent="0.2">
      <c r="A131" s="237" t="str">
        <f>name!E$7</f>
        <v>Administrative and secretarial occupations</v>
      </c>
      <c r="B131" s="302">
        <v>0.22549199415796672</v>
      </c>
      <c r="C131" s="302">
        <v>6.5944164706996752E-2</v>
      </c>
      <c r="D131" s="302">
        <v>4.880295554043854E-3</v>
      </c>
      <c r="E131" s="302">
        <f t="shared" si="63"/>
        <v>0.29631645441900734</v>
      </c>
      <c r="F131" s="303"/>
      <c r="G131" s="302">
        <v>0.24297241816963897</v>
      </c>
      <c r="H131" s="302">
        <v>7.7146974267739574E-2</v>
      </c>
      <c r="I131" s="302">
        <v>3.0359475007052526E-3</v>
      </c>
      <c r="J131" s="302">
        <f t="shared" si="64"/>
        <v>0.32315533993808376</v>
      </c>
      <c r="K131" s="303"/>
      <c r="L131" s="302">
        <v>0.23697601885486932</v>
      </c>
      <c r="M131" s="302">
        <v>7.2701460118092934E-2</v>
      </c>
      <c r="N131" s="302">
        <v>5.0821778088845975E-3</v>
      </c>
      <c r="O131" s="302">
        <f t="shared" si="65"/>
        <v>0.31475965678184686</v>
      </c>
    </row>
    <row r="132" spans="1:15" s="236" customFormat="1" x14ac:dyDescent="0.2">
      <c r="A132" s="237" t="str">
        <f>name!E$8</f>
        <v>Skilled trades occupations</v>
      </c>
      <c r="B132" s="302">
        <v>0.26761178195785879</v>
      </c>
      <c r="C132" s="302">
        <v>2.8476330305617564E-2</v>
      </c>
      <c r="D132" s="302">
        <v>1.8415249358510244E-2</v>
      </c>
      <c r="E132" s="302">
        <f t="shared" si="63"/>
        <v>0.31450336162198661</v>
      </c>
      <c r="F132" s="303"/>
      <c r="G132" s="302">
        <v>0.28687991610704638</v>
      </c>
      <c r="H132" s="302">
        <v>2.9836350708703968E-2</v>
      </c>
      <c r="I132" s="302">
        <v>5.2382125474121827E-2</v>
      </c>
      <c r="J132" s="302">
        <f>SUM(G132:I132)</f>
        <v>0.36909839228987218</v>
      </c>
      <c r="K132" s="303"/>
      <c r="L132" s="302">
        <v>0.27455921022834584</v>
      </c>
      <c r="M132" s="302">
        <v>3.5752415978989205E-2</v>
      </c>
      <c r="N132" s="302">
        <v>4.5795298185742211E-2</v>
      </c>
      <c r="O132" s="302">
        <f t="shared" si="65"/>
        <v>0.35610692439307723</v>
      </c>
    </row>
    <row r="133" spans="1:15" s="236" customFormat="1" x14ac:dyDescent="0.2">
      <c r="A133" s="237" t="str">
        <f>name!E$9</f>
        <v>Caring, leisure and other service occupations</v>
      </c>
      <c r="B133" s="302">
        <v>7.8667904373556433E-2</v>
      </c>
      <c r="C133" s="302">
        <v>1.369015538348759E-2</v>
      </c>
      <c r="D133" s="302">
        <v>9.5787821351051364E-3</v>
      </c>
      <c r="E133" s="302">
        <f t="shared" si="63"/>
        <v>0.10193684189214916</v>
      </c>
      <c r="F133" s="303"/>
      <c r="G133" s="302">
        <v>8.9056179003608543E-2</v>
      </c>
      <c r="H133" s="302">
        <v>1.8227562466235109E-2</v>
      </c>
      <c r="I133" s="302">
        <v>2.5027347329399621E-3</v>
      </c>
      <c r="J133" s="302">
        <f t="shared" ref="J133:J136" si="66">SUM(G133:I133)</f>
        <v>0.10978647620278362</v>
      </c>
      <c r="K133" s="303"/>
      <c r="L133" s="302">
        <v>0.1218811811611188</v>
      </c>
      <c r="M133" s="302">
        <v>1.8066298491912464E-2</v>
      </c>
      <c r="N133" s="302">
        <v>3.124788909092235E-3</v>
      </c>
      <c r="O133" s="302">
        <f t="shared" si="65"/>
        <v>0.14307226856212352</v>
      </c>
    </row>
    <row r="134" spans="1:15" s="236" customFormat="1" x14ac:dyDescent="0.2">
      <c r="A134" s="237" t="str">
        <f>name!E$10</f>
        <v>Sales and customer service occupations</v>
      </c>
      <c r="B134" s="302">
        <v>8.0256902627071774E-2</v>
      </c>
      <c r="C134" s="302">
        <v>3.5713246994237044E-2</v>
      </c>
      <c r="D134" s="302">
        <v>4.1715442732928156E-3</v>
      </c>
      <c r="E134" s="302">
        <f t="shared" si="63"/>
        <v>0.12014169389460164</v>
      </c>
      <c r="F134" s="303"/>
      <c r="G134" s="302">
        <v>9.450051906553511E-2</v>
      </c>
      <c r="H134" s="302">
        <v>5.2099902287881306E-2</v>
      </c>
      <c r="I134" s="302">
        <v>7.7020240459931702E-3</v>
      </c>
      <c r="J134" s="302">
        <f t="shared" si="66"/>
        <v>0.1543024453994096</v>
      </c>
      <c r="K134" s="303"/>
      <c r="L134" s="302">
        <v>0.11834261589384264</v>
      </c>
      <c r="M134" s="302">
        <v>5.8502689903042367E-2</v>
      </c>
      <c r="N134" s="302">
        <v>6.6845977675317773E-3</v>
      </c>
      <c r="O134" s="302">
        <f t="shared" si="65"/>
        <v>0.18352990356441679</v>
      </c>
    </row>
    <row r="135" spans="1:15" s="236" customFormat="1" x14ac:dyDescent="0.2">
      <c r="A135" s="237" t="str">
        <f>name!E$11</f>
        <v>Process, plant and machine operatives</v>
      </c>
      <c r="B135" s="302">
        <v>0.70756455265749618</v>
      </c>
      <c r="C135" s="302">
        <v>3.1416573948403033E-2</v>
      </c>
      <c r="D135" s="302">
        <v>3.3922329888363299E-3</v>
      </c>
      <c r="E135" s="302">
        <f t="shared" si="63"/>
        <v>0.74237335959473549</v>
      </c>
      <c r="F135" s="303"/>
      <c r="G135" s="302">
        <v>0.68149101892200337</v>
      </c>
      <c r="H135" s="302">
        <v>3.9622955218497243E-2</v>
      </c>
      <c r="I135" s="302">
        <v>1.4715951806418402E-2</v>
      </c>
      <c r="J135" s="302">
        <f t="shared" si="66"/>
        <v>0.73582992594691898</v>
      </c>
      <c r="K135" s="303"/>
      <c r="L135" s="302">
        <v>0.76749821598828316</v>
      </c>
      <c r="M135" s="302">
        <v>4.1310111678184089E-2</v>
      </c>
      <c r="N135" s="302">
        <v>1.3029252044013902E-2</v>
      </c>
      <c r="O135" s="302">
        <f t="shared" si="65"/>
        <v>0.82183757971048121</v>
      </c>
    </row>
    <row r="136" spans="1:15" s="236" customFormat="1" x14ac:dyDescent="0.2">
      <c r="A136" s="237" t="str">
        <f>name!E$12</f>
        <v>Elementary occupations</v>
      </c>
      <c r="B136" s="302">
        <v>0.62045660425723426</v>
      </c>
      <c r="C136" s="302">
        <v>3.6596268630355054E-2</v>
      </c>
      <c r="D136" s="302">
        <v>1.3583761433415244E-2</v>
      </c>
      <c r="E136" s="302">
        <f t="shared" si="63"/>
        <v>0.67063663432100451</v>
      </c>
      <c r="F136" s="303"/>
      <c r="G136" s="302">
        <v>0.59167998888259321</v>
      </c>
      <c r="H136" s="302">
        <v>3.2850615010657877E-2</v>
      </c>
      <c r="I136" s="302">
        <v>8.9002724300588573E-3</v>
      </c>
      <c r="J136" s="302">
        <f t="shared" si="66"/>
        <v>0.63343087632330997</v>
      </c>
      <c r="K136" s="303"/>
      <c r="L136" s="302">
        <v>0.60251196356745362</v>
      </c>
      <c r="M136" s="302">
        <v>6.8956580838009443E-2</v>
      </c>
      <c r="N136" s="302">
        <v>1.196864144467422E-2</v>
      </c>
      <c r="O136" s="302">
        <f t="shared" si="65"/>
        <v>0.68343718585013735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3.1787808169523895</v>
      </c>
      <c r="C138" s="311">
        <f t="shared" ref="C138:E138" si="67">SUM(C128:C136)</f>
        <v>0.29236278417012124</v>
      </c>
      <c r="D138" s="311">
        <f t="shared" si="67"/>
        <v>8.5856398877489498E-2</v>
      </c>
      <c r="E138" s="311">
        <f t="shared" si="67"/>
        <v>3.5569999999999999</v>
      </c>
      <c r="F138" s="311"/>
      <c r="G138" s="311">
        <f t="shared" ref="G138:J138" si="68">SUM(G128:G136)</f>
        <v>3.651456753223473</v>
      </c>
      <c r="H138" s="311">
        <f t="shared" si="68"/>
        <v>0.37550233513930625</v>
      </c>
      <c r="I138" s="311">
        <f t="shared" si="68"/>
        <v>0.1650409116372254</v>
      </c>
      <c r="J138" s="311">
        <f t="shared" si="68"/>
        <v>4.1920000000000046</v>
      </c>
      <c r="K138" s="311"/>
      <c r="L138" s="311">
        <f t="shared" ref="L138:O138" si="69">SUM(L128:L136)</f>
        <v>4.150692910224997</v>
      </c>
      <c r="M138" s="311">
        <f t="shared" si="69"/>
        <v>0.43350070295382637</v>
      </c>
      <c r="N138" s="311">
        <f t="shared" si="69"/>
        <v>0.16580638682117446</v>
      </c>
      <c r="O138" s="311">
        <f t="shared" si="69"/>
        <v>4.7499999999999982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4.916951497539805</v>
      </c>
      <c r="C145" s="302">
        <v>0.36767057799367875</v>
      </c>
      <c r="D145" s="302">
        <v>1.2363989307874999</v>
      </c>
      <c r="E145" s="302">
        <f>SUM(B145:D145)</f>
        <v>6.5210210063209839</v>
      </c>
      <c r="F145" s="303"/>
      <c r="G145" s="302">
        <v>6.3453041170247459</v>
      </c>
      <c r="H145" s="302">
        <v>0.84769957720824618</v>
      </c>
      <c r="I145" s="302">
        <v>2.6645181628382089</v>
      </c>
      <c r="J145" s="302">
        <f>SUM(G145:I145)</f>
        <v>9.8575218570712018</v>
      </c>
      <c r="K145" s="303"/>
      <c r="L145" s="302">
        <v>7.2965433491679645</v>
      </c>
      <c r="M145" s="302">
        <v>1.0874715967834239</v>
      </c>
      <c r="N145" s="302">
        <v>3.4191096178385663</v>
      </c>
      <c r="O145" s="302">
        <f>SUM(L145:N145)</f>
        <v>11.803124563789956</v>
      </c>
    </row>
    <row r="146" spans="1:15" s="236" customFormat="1" x14ac:dyDescent="0.2">
      <c r="A146" s="237" t="str">
        <f>name!E$5</f>
        <v>Professional occupations</v>
      </c>
      <c r="B146" s="302">
        <v>5.3845539974361269</v>
      </c>
      <c r="C146" s="302">
        <v>0.22063229648571042</v>
      </c>
      <c r="D146" s="302">
        <v>0.70488713327686059</v>
      </c>
      <c r="E146" s="302">
        <f t="shared" ref="E146:E153" si="70">SUM(B146:D146)</f>
        <v>6.3100734271986987</v>
      </c>
      <c r="F146" s="303"/>
      <c r="G146" s="302">
        <v>7.8124317558437939</v>
      </c>
      <c r="H146" s="302">
        <v>0.46417602778083061</v>
      </c>
      <c r="I146" s="302">
        <v>1.2353502157233676</v>
      </c>
      <c r="J146" s="302">
        <f t="shared" ref="J146:J148" si="71">SUM(G146:I146)</f>
        <v>9.5119579993479917</v>
      </c>
      <c r="K146" s="303"/>
      <c r="L146" s="302">
        <v>12.737528887053323</v>
      </c>
      <c r="M146" s="302">
        <v>0.63018107404255719</v>
      </c>
      <c r="N146" s="302">
        <v>1.1898837473962711</v>
      </c>
      <c r="O146" s="302">
        <f t="shared" ref="O146:O153" si="72">SUM(L146:N146)</f>
        <v>14.557593708492151</v>
      </c>
    </row>
    <row r="147" spans="1:15" s="236" customFormat="1" x14ac:dyDescent="0.2">
      <c r="A147" s="237" t="str">
        <f>name!E$6</f>
        <v>Associate professional occupations</v>
      </c>
      <c r="B147" s="302">
        <v>3.3682744312320665</v>
      </c>
      <c r="C147" s="302">
        <v>0.29723354111345435</v>
      </c>
      <c r="D147" s="302">
        <v>0.27443444030602504</v>
      </c>
      <c r="E147" s="302">
        <f t="shared" si="70"/>
        <v>3.9399424126515461</v>
      </c>
      <c r="F147" s="303"/>
      <c r="G147" s="302">
        <v>4.6122182103977831</v>
      </c>
      <c r="H147" s="302">
        <v>0.54802916881675068</v>
      </c>
      <c r="I147" s="302">
        <v>0.48135497341208472</v>
      </c>
      <c r="J147" s="302">
        <f t="shared" si="71"/>
        <v>5.6416023526266184</v>
      </c>
      <c r="K147" s="303"/>
      <c r="L147" s="302">
        <v>6.0309995397955207</v>
      </c>
      <c r="M147" s="302">
        <v>0.60594612908350165</v>
      </c>
      <c r="N147" s="302">
        <v>0.65899094636994526</v>
      </c>
      <c r="O147" s="302">
        <f t="shared" si="72"/>
        <v>7.2959366152489675</v>
      </c>
    </row>
    <row r="148" spans="1:15" s="236" customFormat="1" x14ac:dyDescent="0.2">
      <c r="A148" s="237" t="str">
        <f>name!E$7</f>
        <v>Administrative and secretarial occupations</v>
      </c>
      <c r="B148" s="302">
        <v>2.8068439283307436</v>
      </c>
      <c r="C148" s="302">
        <v>2.0714844516008917</v>
      </c>
      <c r="D148" s="302">
        <v>0.12423789497425086</v>
      </c>
      <c r="E148" s="302">
        <f t="shared" si="70"/>
        <v>5.0025662749058863</v>
      </c>
      <c r="F148" s="303"/>
      <c r="G148" s="302">
        <v>3.3550665405652906</v>
      </c>
      <c r="H148" s="302">
        <v>2.5529575693655162</v>
      </c>
      <c r="I148" s="302">
        <v>0.45785636244389011</v>
      </c>
      <c r="J148" s="302">
        <f t="shared" si="71"/>
        <v>6.3658804723746973</v>
      </c>
      <c r="K148" s="303"/>
      <c r="L148" s="302">
        <v>3.7969147032952795</v>
      </c>
      <c r="M148" s="302">
        <v>3.2053153717527607</v>
      </c>
      <c r="N148" s="302">
        <v>0.37866041380265986</v>
      </c>
      <c r="O148" s="302">
        <f t="shared" si="72"/>
        <v>7.3808904888506994</v>
      </c>
    </row>
    <row r="149" spans="1:15" s="236" customFormat="1" x14ac:dyDescent="0.2">
      <c r="A149" s="237" t="str">
        <f>name!E$8</f>
        <v>Skilled trades occupations</v>
      </c>
      <c r="B149" s="302">
        <v>7.3463365537151306</v>
      </c>
      <c r="C149" s="302">
        <v>0.38461659695918388</v>
      </c>
      <c r="D149" s="302">
        <v>14.586148194766475</v>
      </c>
      <c r="E149" s="302">
        <f t="shared" si="70"/>
        <v>22.31710134544079</v>
      </c>
      <c r="F149" s="303"/>
      <c r="G149" s="302">
        <v>6.5611450655774641</v>
      </c>
      <c r="H149" s="302">
        <v>0.47473929276122356</v>
      </c>
      <c r="I149" s="302">
        <v>16.242314930939433</v>
      </c>
      <c r="J149" s="302">
        <f>SUM(G149:I149)</f>
        <v>23.27819928927812</v>
      </c>
      <c r="K149" s="303"/>
      <c r="L149" s="302">
        <v>4.8709054073123088</v>
      </c>
      <c r="M149" s="302">
        <v>0.86153761785487026</v>
      </c>
      <c r="N149" s="302">
        <v>20.011281553563574</v>
      </c>
      <c r="O149" s="302">
        <f t="shared" si="72"/>
        <v>25.743724578730752</v>
      </c>
    </row>
    <row r="150" spans="1:15" s="236" customFormat="1" x14ac:dyDescent="0.2">
      <c r="A150" s="237" t="str">
        <f>name!E$9</f>
        <v>Caring, leisure and other service occupations</v>
      </c>
      <c r="B150" s="302">
        <v>0.13985594544185032</v>
      </c>
      <c r="C150" s="302">
        <v>2.635020190717826E-2</v>
      </c>
      <c r="D150" s="302">
        <v>7.5059031993843332E-3</v>
      </c>
      <c r="E150" s="302">
        <f t="shared" si="70"/>
        <v>0.17371205054841291</v>
      </c>
      <c r="F150" s="303"/>
      <c r="G150" s="302">
        <v>0.17247331549294181</v>
      </c>
      <c r="H150" s="302">
        <v>4.601854283904367E-2</v>
      </c>
      <c r="I150" s="302">
        <v>2.0060793645859588E-2</v>
      </c>
      <c r="J150" s="302">
        <f t="shared" ref="J150:J153" si="73">SUM(G150:I150)</f>
        <v>0.23855265197784506</v>
      </c>
      <c r="K150" s="303"/>
      <c r="L150" s="302">
        <v>0.17857098598205132</v>
      </c>
      <c r="M150" s="302">
        <v>4.5480463244621717E-2</v>
      </c>
      <c r="N150" s="302">
        <v>3.6785377713431933E-2</v>
      </c>
      <c r="O150" s="302">
        <f t="shared" si="72"/>
        <v>0.26083682694010496</v>
      </c>
    </row>
    <row r="151" spans="1:15" s="236" customFormat="1" x14ac:dyDescent="0.2">
      <c r="A151" s="237" t="str">
        <f>name!E$10</f>
        <v>Sales and customer service occupations</v>
      </c>
      <c r="B151" s="302">
        <v>0.76384621390165031</v>
      </c>
      <c r="C151" s="302">
        <v>0.26164106579231133</v>
      </c>
      <c r="D151" s="302">
        <v>0.13214262959507644</v>
      </c>
      <c r="E151" s="302">
        <f t="shared" si="70"/>
        <v>1.1576299092890381</v>
      </c>
      <c r="F151" s="303"/>
      <c r="G151" s="302">
        <v>0.87019177957803473</v>
      </c>
      <c r="H151" s="302">
        <v>0.41483401809469489</v>
      </c>
      <c r="I151" s="302">
        <v>0.19634220269874089</v>
      </c>
      <c r="J151" s="302">
        <f t="shared" si="73"/>
        <v>1.4813680003714707</v>
      </c>
      <c r="K151" s="303"/>
      <c r="L151" s="302">
        <v>1.1285980596721765</v>
      </c>
      <c r="M151" s="302">
        <v>0.51190789168872253</v>
      </c>
      <c r="N151" s="302">
        <v>0.26411406420137085</v>
      </c>
      <c r="O151" s="302">
        <f t="shared" si="72"/>
        <v>1.9046200155622699</v>
      </c>
    </row>
    <row r="152" spans="1:15" s="236" customFormat="1" x14ac:dyDescent="0.2">
      <c r="A152" s="237" t="str">
        <f>name!E$11</f>
        <v>Process, plant and machine operatives</v>
      </c>
      <c r="B152" s="302">
        <v>4.258508669526643</v>
      </c>
      <c r="C152" s="302">
        <v>0.10726575649915965</v>
      </c>
      <c r="D152" s="302">
        <v>1.2383705879262201</v>
      </c>
      <c r="E152" s="302">
        <f t="shared" si="70"/>
        <v>5.6041450139520226</v>
      </c>
      <c r="F152" s="303"/>
      <c r="G152" s="302">
        <v>3.7763492625455992</v>
      </c>
      <c r="H152" s="302">
        <v>0.21929382655094007</v>
      </c>
      <c r="I152" s="302">
        <v>1.8997528135713819</v>
      </c>
      <c r="J152" s="302">
        <f t="shared" si="73"/>
        <v>5.8953959026679215</v>
      </c>
      <c r="K152" s="303"/>
      <c r="L152" s="302">
        <v>3.9255636155415568</v>
      </c>
      <c r="M152" s="302">
        <v>0.24863280344713393</v>
      </c>
      <c r="N152" s="302">
        <v>3.2527270696726811</v>
      </c>
      <c r="O152" s="302">
        <f t="shared" si="72"/>
        <v>7.4269234886613722</v>
      </c>
    </row>
    <row r="153" spans="1:15" s="236" customFormat="1" x14ac:dyDescent="0.2">
      <c r="A153" s="237" t="str">
        <f>name!E$12</f>
        <v>Elementary occupations</v>
      </c>
      <c r="B153" s="302">
        <v>2.3008396576475896</v>
      </c>
      <c r="C153" s="302">
        <v>0.40145474990661045</v>
      </c>
      <c r="D153" s="302">
        <v>1.4405141521383649</v>
      </c>
      <c r="E153" s="302">
        <f t="shared" si="70"/>
        <v>4.1428085596925648</v>
      </c>
      <c r="F153" s="303"/>
      <c r="G153" s="302">
        <v>1.9855639130569116</v>
      </c>
      <c r="H153" s="302">
        <v>0.5576681915656595</v>
      </c>
      <c r="I153" s="302">
        <v>1.8492893696614272</v>
      </c>
      <c r="J153" s="302">
        <f t="shared" si="73"/>
        <v>4.3925214742839982</v>
      </c>
      <c r="K153" s="303"/>
      <c r="L153" s="302">
        <v>2.6141060168966193</v>
      </c>
      <c r="M153" s="302">
        <v>0.74702492894824113</v>
      </c>
      <c r="N153" s="302">
        <v>2.9472187678788386</v>
      </c>
      <c r="O153" s="302">
        <f t="shared" si="72"/>
        <v>6.3083497137236986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31.286010894771604</v>
      </c>
      <c r="C155" s="311">
        <f t="shared" ref="C155:E155" si="74">SUM(C145:C153)</f>
        <v>4.1383492382581792</v>
      </c>
      <c r="D155" s="311">
        <f t="shared" si="74"/>
        <v>19.744639866970157</v>
      </c>
      <c r="E155" s="311">
        <f t="shared" si="74"/>
        <v>55.16899999999994</v>
      </c>
      <c r="F155" s="311"/>
      <c r="G155" s="311">
        <f t="shared" ref="G155:J155" si="75">SUM(G145:G153)</f>
        <v>35.490743960082561</v>
      </c>
      <c r="H155" s="311">
        <f t="shared" si="75"/>
        <v>6.1254162149829057</v>
      </c>
      <c r="I155" s="311">
        <f t="shared" si="75"/>
        <v>25.046839824934395</v>
      </c>
      <c r="J155" s="311">
        <f t="shared" si="75"/>
        <v>66.662999999999869</v>
      </c>
      <c r="K155" s="311"/>
      <c r="L155" s="311">
        <f t="shared" ref="L155:O155" si="76">SUM(L145:L153)</f>
        <v>42.579730564716797</v>
      </c>
      <c r="M155" s="311">
        <f t="shared" si="76"/>
        <v>7.943497876845834</v>
      </c>
      <c r="N155" s="311">
        <f t="shared" si="76"/>
        <v>32.158771558437344</v>
      </c>
      <c r="O155" s="311">
        <f t="shared" si="76"/>
        <v>82.681999999999974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10.819060380713152</v>
      </c>
      <c r="C162" s="302">
        <v>0.82554430938036871</v>
      </c>
      <c r="D162" s="302">
        <v>2.6683297912068102</v>
      </c>
      <c r="E162" s="302">
        <f>SUM(B162:D162)</f>
        <v>14.312934481300331</v>
      </c>
      <c r="F162" s="303"/>
      <c r="G162" s="302">
        <v>12.609801664717226</v>
      </c>
      <c r="H162" s="302">
        <v>1.4896592905286352</v>
      </c>
      <c r="I162" s="302">
        <v>2.3887043618234438</v>
      </c>
      <c r="J162" s="302">
        <f>SUM(G162:I162)</f>
        <v>16.488165317069306</v>
      </c>
      <c r="K162" s="303"/>
      <c r="L162" s="302">
        <v>13.224212608444281</v>
      </c>
      <c r="M162" s="302">
        <v>1.5581000616200273</v>
      </c>
      <c r="N162" s="302">
        <v>2.4330761077253529</v>
      </c>
      <c r="O162" s="302">
        <f>SUM(L162:N162)</f>
        <v>17.215388777789663</v>
      </c>
    </row>
    <row r="163" spans="1:15" s="236" customFormat="1" x14ac:dyDescent="0.2">
      <c r="A163" s="237" t="str">
        <f>name!E$5</f>
        <v>Professional occupations</v>
      </c>
      <c r="B163" s="302">
        <v>6.9490143530441202</v>
      </c>
      <c r="C163" s="302">
        <v>1.0523729746598625</v>
      </c>
      <c r="D163" s="302">
        <v>0.73739798225381081</v>
      </c>
      <c r="E163" s="302">
        <f t="shared" ref="E163:E170" si="77">SUM(B163:D163)</f>
        <v>8.7387853099577928</v>
      </c>
      <c r="F163" s="303"/>
      <c r="G163" s="302">
        <v>9.2706662588560231</v>
      </c>
      <c r="H163" s="302">
        <v>1.609108710509997</v>
      </c>
      <c r="I163" s="302">
        <v>0.63085540565560494</v>
      </c>
      <c r="J163" s="302">
        <f t="shared" ref="J163:J165" si="78">SUM(G163:I163)</f>
        <v>11.510630375021625</v>
      </c>
      <c r="K163" s="303"/>
      <c r="L163" s="302">
        <v>12.45728830701187</v>
      </c>
      <c r="M163" s="302">
        <v>1.7544582635848665</v>
      </c>
      <c r="N163" s="302">
        <v>0.51196034988521</v>
      </c>
      <c r="O163" s="302">
        <f t="shared" ref="O163:O170" si="79">SUM(L163:N163)</f>
        <v>14.723706920481948</v>
      </c>
    </row>
    <row r="164" spans="1:15" s="236" customFormat="1" x14ac:dyDescent="0.2">
      <c r="A164" s="237" t="str">
        <f>name!E$6</f>
        <v>Associate professional occupations</v>
      </c>
      <c r="B164" s="302">
        <v>6.8623251420753117</v>
      </c>
      <c r="C164" s="302">
        <v>1.6123442967644506</v>
      </c>
      <c r="D164" s="302">
        <v>0.65352401587890718</v>
      </c>
      <c r="E164" s="302">
        <f t="shared" si="77"/>
        <v>9.1281934547186694</v>
      </c>
      <c r="F164" s="303"/>
      <c r="G164" s="302">
        <v>8.2693898381636952</v>
      </c>
      <c r="H164" s="302">
        <v>2.0757694089350203</v>
      </c>
      <c r="I164" s="302">
        <v>0.53038639807013177</v>
      </c>
      <c r="J164" s="302">
        <f t="shared" si="78"/>
        <v>10.875545645168847</v>
      </c>
      <c r="K164" s="303"/>
      <c r="L164" s="302">
        <v>9.5622478325586009</v>
      </c>
      <c r="M164" s="302">
        <v>1.8676673072799017</v>
      </c>
      <c r="N164" s="302">
        <v>0.53916092101290369</v>
      </c>
      <c r="O164" s="302">
        <f t="shared" si="79"/>
        <v>11.969076060851407</v>
      </c>
    </row>
    <row r="165" spans="1:15" s="236" customFormat="1" x14ac:dyDescent="0.2">
      <c r="A165" s="237" t="str">
        <f>name!E$7</f>
        <v>Administrative and secretarial occupations</v>
      </c>
      <c r="B165" s="302">
        <v>6.6515340942016392</v>
      </c>
      <c r="C165" s="302">
        <v>2.9407263680440674</v>
      </c>
      <c r="D165" s="302">
        <v>0.31641496647004863</v>
      </c>
      <c r="E165" s="302">
        <f t="shared" si="77"/>
        <v>9.908675428715755</v>
      </c>
      <c r="F165" s="303"/>
      <c r="G165" s="302">
        <v>7.230419470408628</v>
      </c>
      <c r="H165" s="302">
        <v>3.5811776569459752</v>
      </c>
      <c r="I165" s="302">
        <v>0.30491490261122223</v>
      </c>
      <c r="J165" s="302">
        <f t="shared" si="78"/>
        <v>11.116512029965824</v>
      </c>
      <c r="K165" s="303"/>
      <c r="L165" s="302">
        <v>8.2971626435667432</v>
      </c>
      <c r="M165" s="302">
        <v>3.1940188903261988</v>
      </c>
      <c r="N165" s="302">
        <v>0.28949896241473555</v>
      </c>
      <c r="O165" s="302">
        <f t="shared" si="79"/>
        <v>11.780680496307678</v>
      </c>
    </row>
    <row r="166" spans="1:15" s="236" customFormat="1" x14ac:dyDescent="0.2">
      <c r="A166" s="237" t="str">
        <f>name!E$8</f>
        <v>Skilled trades occupations</v>
      </c>
      <c r="B166" s="302">
        <v>7.8415902678466791</v>
      </c>
      <c r="C166" s="302">
        <v>1.1628955056738461</v>
      </c>
      <c r="D166" s="302">
        <v>1.8746099401337901</v>
      </c>
      <c r="E166" s="302">
        <f t="shared" si="77"/>
        <v>10.879095713654316</v>
      </c>
      <c r="F166" s="303"/>
      <c r="G166" s="302">
        <v>6.4643326733306719</v>
      </c>
      <c r="H166" s="302">
        <v>1.0541803722152412</v>
      </c>
      <c r="I166" s="302">
        <v>1.3716620888144717</v>
      </c>
      <c r="J166" s="302">
        <f>SUM(G166:I166)</f>
        <v>8.8901751343603852</v>
      </c>
      <c r="K166" s="303"/>
      <c r="L166" s="302">
        <v>6.3415411100328249</v>
      </c>
      <c r="M166" s="302">
        <v>1.218396853966536</v>
      </c>
      <c r="N166" s="302">
        <v>1.6324041138260181</v>
      </c>
      <c r="O166" s="302">
        <f t="shared" si="79"/>
        <v>9.1923420778253799</v>
      </c>
    </row>
    <row r="167" spans="1:15" s="236" customFormat="1" x14ac:dyDescent="0.2">
      <c r="A167" s="237" t="str">
        <f>name!E$9</f>
        <v>Caring, leisure and other service occupations</v>
      </c>
      <c r="B167" s="302">
        <v>0.72754339796325429</v>
      </c>
      <c r="C167" s="302">
        <v>0.26075990539623428</v>
      </c>
      <c r="D167" s="302">
        <v>8.9035260492445895E-2</v>
      </c>
      <c r="E167" s="302">
        <f t="shared" si="77"/>
        <v>1.0773385638519344</v>
      </c>
      <c r="F167" s="303"/>
      <c r="G167" s="302">
        <v>0.74400356027984516</v>
      </c>
      <c r="H167" s="302">
        <v>0.2488633417341688</v>
      </c>
      <c r="I167" s="302">
        <v>0.10791046748724702</v>
      </c>
      <c r="J167" s="302">
        <f t="shared" ref="J167:J170" si="80">SUM(G167:I167)</f>
        <v>1.100777369501261</v>
      </c>
      <c r="K167" s="303"/>
      <c r="L167" s="302">
        <v>1.0501837095179545</v>
      </c>
      <c r="M167" s="302">
        <v>0.16508910941959928</v>
      </c>
      <c r="N167" s="302">
        <v>0.1371468315601565</v>
      </c>
      <c r="O167" s="302">
        <f t="shared" si="79"/>
        <v>1.3524196504977102</v>
      </c>
    </row>
    <row r="168" spans="1:15" s="236" customFormat="1" x14ac:dyDescent="0.2">
      <c r="A168" s="237" t="str">
        <f>name!E$10</f>
        <v>Sales and customer service occupations</v>
      </c>
      <c r="B168" s="302">
        <v>9.5640605200075193</v>
      </c>
      <c r="C168" s="302">
        <v>26.044153760632192</v>
      </c>
      <c r="D168" s="302">
        <v>1.8319666388817195</v>
      </c>
      <c r="E168" s="302">
        <f t="shared" si="77"/>
        <v>37.440180919521431</v>
      </c>
      <c r="F168" s="303"/>
      <c r="G168" s="302">
        <v>8.6652256953190463</v>
      </c>
      <c r="H168" s="302">
        <v>25.536651438252413</v>
      </c>
      <c r="I168" s="302">
        <v>1.0977939313106915</v>
      </c>
      <c r="J168" s="302">
        <f t="shared" si="80"/>
        <v>35.299671064882148</v>
      </c>
      <c r="K168" s="303"/>
      <c r="L168" s="302">
        <v>7.3821305244032365</v>
      </c>
      <c r="M168" s="302">
        <v>23.563334472515947</v>
      </c>
      <c r="N168" s="302">
        <v>0.7652500501891436</v>
      </c>
      <c r="O168" s="302">
        <f t="shared" si="79"/>
        <v>31.71071504710833</v>
      </c>
    </row>
    <row r="169" spans="1:15" s="236" customFormat="1" x14ac:dyDescent="0.2">
      <c r="A169" s="237" t="str">
        <f>name!E$11</f>
        <v>Process, plant and machine operatives</v>
      </c>
      <c r="B169" s="302">
        <v>6.3272271429592424</v>
      </c>
      <c r="C169" s="302">
        <v>1.1573907143632605</v>
      </c>
      <c r="D169" s="302">
        <v>0.45436603509451551</v>
      </c>
      <c r="E169" s="302">
        <f t="shared" si="77"/>
        <v>7.938983892417018</v>
      </c>
      <c r="F169" s="303"/>
      <c r="G169" s="302">
        <v>5.2824646379498699</v>
      </c>
      <c r="H169" s="302">
        <v>1.261725324755993</v>
      </c>
      <c r="I169" s="302">
        <v>0.46616552889135604</v>
      </c>
      <c r="J169" s="302">
        <f t="shared" si="80"/>
        <v>7.0103554915972186</v>
      </c>
      <c r="K169" s="303"/>
      <c r="L169" s="302">
        <v>4.9804085416847066</v>
      </c>
      <c r="M169" s="302">
        <v>1.4989202765279115</v>
      </c>
      <c r="N169" s="302">
        <v>1.0523435258744382</v>
      </c>
      <c r="O169" s="302">
        <f t="shared" si="79"/>
        <v>7.5316723440870561</v>
      </c>
    </row>
    <row r="170" spans="1:15" s="236" customFormat="1" x14ac:dyDescent="0.2">
      <c r="A170" s="237" t="str">
        <f>name!E$12</f>
        <v>Elementary occupations</v>
      </c>
      <c r="B170" s="302">
        <v>5.766249398058342</v>
      </c>
      <c r="C170" s="302">
        <v>5.7625142068009385</v>
      </c>
      <c r="D170" s="302">
        <v>0.20704863100350446</v>
      </c>
      <c r="E170" s="302">
        <f t="shared" si="77"/>
        <v>11.735812235862785</v>
      </c>
      <c r="F170" s="303"/>
      <c r="G170" s="302">
        <v>4.6804512838319274</v>
      </c>
      <c r="H170" s="302">
        <v>4.9382028204474624</v>
      </c>
      <c r="I170" s="302">
        <v>0.12851346815414763</v>
      </c>
      <c r="J170" s="302">
        <f t="shared" si="80"/>
        <v>9.747167572433538</v>
      </c>
      <c r="K170" s="303"/>
      <c r="L170" s="302">
        <v>5.0423911774171701</v>
      </c>
      <c r="M170" s="302">
        <v>4.2096271053436389</v>
      </c>
      <c r="N170" s="302">
        <v>0.20598034229007628</v>
      </c>
      <c r="O170" s="302">
        <f t="shared" si="79"/>
        <v>9.4579986250508838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61.508604696869263</v>
      </c>
      <c r="C172" s="311">
        <f t="shared" ref="C172:E172" si="81">SUM(C162:C170)</f>
        <v>40.81870204171522</v>
      </c>
      <c r="D172" s="311">
        <f t="shared" si="81"/>
        <v>8.8326932614155531</v>
      </c>
      <c r="E172" s="311">
        <f t="shared" si="81"/>
        <v>111.16000000000001</v>
      </c>
      <c r="F172" s="311"/>
      <c r="G172" s="311">
        <f t="shared" ref="G172:J172" si="82">SUM(G162:G170)</f>
        <v>63.216755082856935</v>
      </c>
      <c r="H172" s="311">
        <f t="shared" si="82"/>
        <v>41.795338364324905</v>
      </c>
      <c r="I172" s="311">
        <f t="shared" si="82"/>
        <v>7.0269065528183168</v>
      </c>
      <c r="J172" s="311">
        <f t="shared" si="82"/>
        <v>112.03900000000016</v>
      </c>
      <c r="K172" s="311"/>
      <c r="L172" s="311">
        <f t="shared" ref="L172:O172" si="83">SUM(L162:L170)</f>
        <v>68.337566454637397</v>
      </c>
      <c r="M172" s="311">
        <f t="shared" si="83"/>
        <v>39.02961234058462</v>
      </c>
      <c r="N172" s="311">
        <f t="shared" si="83"/>
        <v>7.5668212047780345</v>
      </c>
      <c r="O172" s="311">
        <f t="shared" si="83"/>
        <v>114.93400000000005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1.4220779337143892</v>
      </c>
      <c r="C179" s="302">
        <v>9.3375368701175576E-2</v>
      </c>
      <c r="D179" s="302">
        <v>0.31913559338154662</v>
      </c>
      <c r="E179" s="302">
        <f>SUM(B179:D179)</f>
        <v>1.8345888957971113</v>
      </c>
      <c r="F179" s="303"/>
      <c r="G179" s="302">
        <v>2.1227720282283524</v>
      </c>
      <c r="H179" s="302">
        <v>0.19434465119553135</v>
      </c>
      <c r="I179" s="302">
        <v>0.7305730661805846</v>
      </c>
      <c r="J179" s="302">
        <f>SUM(G179:I179)</f>
        <v>3.0476897456044685</v>
      </c>
      <c r="K179" s="303"/>
      <c r="L179" s="302">
        <v>2.1982927165587292</v>
      </c>
      <c r="M179" s="302">
        <v>0.21606141136854068</v>
      </c>
      <c r="N179" s="302">
        <v>0.77666370400726692</v>
      </c>
      <c r="O179" s="302">
        <f>SUM(L179:N179)</f>
        <v>3.1910178319345368</v>
      </c>
    </row>
    <row r="180" spans="1:15" s="236" customFormat="1" x14ac:dyDescent="0.2">
      <c r="A180" s="237" t="str">
        <f>name!E$5</f>
        <v>Professional occupations</v>
      </c>
      <c r="B180" s="302">
        <v>1.1556120878073166</v>
      </c>
      <c r="C180" s="302">
        <v>9.5963190517035918E-2</v>
      </c>
      <c r="D180" s="302">
        <v>0.10909890518238663</v>
      </c>
      <c r="E180" s="302">
        <f t="shared" ref="E180:E187" si="84">SUM(B180:D180)</f>
        <v>1.3606741835067391</v>
      </c>
      <c r="F180" s="303"/>
      <c r="G180" s="302">
        <v>1.9952997055433463</v>
      </c>
      <c r="H180" s="302">
        <v>0.22264583004540595</v>
      </c>
      <c r="I180" s="302">
        <v>0.21963514321303637</v>
      </c>
      <c r="J180" s="302">
        <f t="shared" ref="J180:J182" si="85">SUM(G180:I180)</f>
        <v>2.4375806788017886</v>
      </c>
      <c r="K180" s="303"/>
      <c r="L180" s="302">
        <v>2.8373108812276269</v>
      </c>
      <c r="M180" s="302">
        <v>0.37906548961485997</v>
      </c>
      <c r="N180" s="302">
        <v>0.20120702162565191</v>
      </c>
      <c r="O180" s="302">
        <f t="shared" ref="O180:O187" si="86">SUM(L180:N180)</f>
        <v>3.4175833924681389</v>
      </c>
    </row>
    <row r="181" spans="1:15" s="236" customFormat="1" x14ac:dyDescent="0.2">
      <c r="A181" s="237" t="str">
        <f>name!E$6</f>
        <v>Associate professional occupations</v>
      </c>
      <c r="B181" s="302">
        <v>1.1128758287677689</v>
      </c>
      <c r="C181" s="302">
        <v>0.12003948518960027</v>
      </c>
      <c r="D181" s="302">
        <v>6.2928551380366377E-2</v>
      </c>
      <c r="E181" s="302">
        <f t="shared" si="84"/>
        <v>1.2958438653377355</v>
      </c>
      <c r="F181" s="303"/>
      <c r="G181" s="302">
        <v>1.7171641094643169</v>
      </c>
      <c r="H181" s="302">
        <v>0.22442342734605258</v>
      </c>
      <c r="I181" s="302">
        <v>0.15367720635564214</v>
      </c>
      <c r="J181" s="302">
        <f t="shared" si="85"/>
        <v>2.0952647431660116</v>
      </c>
      <c r="K181" s="303"/>
      <c r="L181" s="302">
        <v>1.9599250597408873</v>
      </c>
      <c r="M181" s="302">
        <v>0.29900095789786918</v>
      </c>
      <c r="N181" s="302">
        <v>0.16810676522541018</v>
      </c>
      <c r="O181" s="302">
        <f t="shared" si="86"/>
        <v>2.4270327828641665</v>
      </c>
    </row>
    <row r="182" spans="1:15" s="236" customFormat="1" x14ac:dyDescent="0.2">
      <c r="A182" s="237" t="str">
        <f>name!E$7</f>
        <v>Administrative and secretarial occupations</v>
      </c>
      <c r="B182" s="302">
        <v>1.5941469883644492</v>
      </c>
      <c r="C182" s="302">
        <v>0.55458675253909151</v>
      </c>
      <c r="D182" s="302">
        <v>4.3970609288396106E-2</v>
      </c>
      <c r="E182" s="302">
        <f t="shared" si="84"/>
        <v>2.1927043501919368</v>
      </c>
      <c r="F182" s="303"/>
      <c r="G182" s="302">
        <v>2.2571039284211789</v>
      </c>
      <c r="H182" s="302">
        <v>0.70509716720011573</v>
      </c>
      <c r="I182" s="302">
        <v>0.12655524790969433</v>
      </c>
      <c r="J182" s="302">
        <f t="shared" si="85"/>
        <v>3.088756343530989</v>
      </c>
      <c r="K182" s="303"/>
      <c r="L182" s="302">
        <v>2.6797930559681622</v>
      </c>
      <c r="M182" s="302">
        <v>0.66238834378661704</v>
      </c>
      <c r="N182" s="302">
        <v>9.977995266388652E-2</v>
      </c>
      <c r="O182" s="302">
        <f t="shared" si="86"/>
        <v>3.4419613524186659</v>
      </c>
    </row>
    <row r="183" spans="1:15" s="236" customFormat="1" x14ac:dyDescent="0.2">
      <c r="A183" s="237" t="str">
        <f>name!E$8</f>
        <v>Skilled trades occupations</v>
      </c>
      <c r="B183" s="302">
        <v>0.82914812582228814</v>
      </c>
      <c r="C183" s="302">
        <v>0.1535736464882968</v>
      </c>
      <c r="D183" s="302">
        <v>0.34724238212578162</v>
      </c>
      <c r="E183" s="302">
        <f t="shared" si="84"/>
        <v>1.3299641544363667</v>
      </c>
      <c r="F183" s="303"/>
      <c r="G183" s="302">
        <v>0.84446433088222306</v>
      </c>
      <c r="H183" s="302">
        <v>0.16788901691350439</v>
      </c>
      <c r="I183" s="302">
        <v>0.36812021027840497</v>
      </c>
      <c r="J183" s="302">
        <f>SUM(G183:I183)</f>
        <v>1.3804735580741323</v>
      </c>
      <c r="K183" s="303"/>
      <c r="L183" s="302">
        <v>0.74831222670302433</v>
      </c>
      <c r="M183" s="302">
        <v>0.27260168979765753</v>
      </c>
      <c r="N183" s="302">
        <v>0.39849581181982063</v>
      </c>
      <c r="O183" s="302">
        <f t="shared" si="86"/>
        <v>1.4194097283205025</v>
      </c>
    </row>
    <row r="184" spans="1:15" s="236" customFormat="1" x14ac:dyDescent="0.2">
      <c r="A184" s="237" t="str">
        <f>name!E$9</f>
        <v>Caring, leisure and other service occupations</v>
      </c>
      <c r="B184" s="302">
        <v>0.78432959772171629</v>
      </c>
      <c r="C184" s="302">
        <v>0.48535709909187258</v>
      </c>
      <c r="D184" s="302">
        <v>9.9995832180233724E-2</v>
      </c>
      <c r="E184" s="302">
        <f t="shared" si="84"/>
        <v>1.3696825289938226</v>
      </c>
      <c r="F184" s="303"/>
      <c r="G184" s="302">
        <v>1.004438675265122</v>
      </c>
      <c r="H184" s="302">
        <v>0.59659190123477779</v>
      </c>
      <c r="I184" s="302">
        <v>0.23587496305412525</v>
      </c>
      <c r="J184" s="302">
        <f t="shared" ref="J184:J187" si="87">SUM(G184:I184)</f>
        <v>1.836905539554025</v>
      </c>
      <c r="K184" s="303"/>
      <c r="L184" s="302">
        <v>0.93166484050589493</v>
      </c>
      <c r="M184" s="302">
        <v>0.62604595968459098</v>
      </c>
      <c r="N184" s="302">
        <v>0.26937611821801383</v>
      </c>
      <c r="O184" s="302">
        <f t="shared" si="86"/>
        <v>1.8270869184084999</v>
      </c>
    </row>
    <row r="185" spans="1:15" s="236" customFormat="1" x14ac:dyDescent="0.2">
      <c r="A185" s="237" t="str">
        <f>name!E$10</f>
        <v>Sales and customer service occupations</v>
      </c>
      <c r="B185" s="302">
        <v>0.52496627242064187</v>
      </c>
      <c r="C185" s="302">
        <v>0.17358845641919188</v>
      </c>
      <c r="D185" s="302">
        <v>5.7883547621120475E-2</v>
      </c>
      <c r="E185" s="302">
        <f t="shared" si="84"/>
        <v>0.75643827646095418</v>
      </c>
      <c r="F185" s="303"/>
      <c r="G185" s="302">
        <v>0.70737086466850441</v>
      </c>
      <c r="H185" s="302">
        <v>0.24863013664137951</v>
      </c>
      <c r="I185" s="302">
        <v>9.5052851726229903E-2</v>
      </c>
      <c r="J185" s="302">
        <f t="shared" si="87"/>
        <v>1.0510538530361138</v>
      </c>
      <c r="K185" s="303"/>
      <c r="L185" s="302">
        <v>0.77392993295668955</v>
      </c>
      <c r="M185" s="302">
        <v>0.38638313333450969</v>
      </c>
      <c r="N185" s="302">
        <v>8.7319176146431171E-2</v>
      </c>
      <c r="O185" s="302">
        <f t="shared" si="86"/>
        <v>1.2476322424376303</v>
      </c>
    </row>
    <row r="186" spans="1:15" s="236" customFormat="1" x14ac:dyDescent="0.2">
      <c r="A186" s="237" t="str">
        <f>name!E$11</f>
        <v>Process, plant and machine operatives</v>
      </c>
      <c r="B186" s="302">
        <v>5.2789761567718703</v>
      </c>
      <c r="C186" s="302">
        <v>0.82092025406038238</v>
      </c>
      <c r="D186" s="302">
        <v>2.1698649237165881</v>
      </c>
      <c r="E186" s="302">
        <f t="shared" si="84"/>
        <v>8.269761334548841</v>
      </c>
      <c r="F186" s="303"/>
      <c r="G186" s="302">
        <v>5.6362846489917198</v>
      </c>
      <c r="H186" s="302">
        <v>1.1508748849327886</v>
      </c>
      <c r="I186" s="302">
        <v>3.6482853161927316</v>
      </c>
      <c r="J186" s="302">
        <f t="shared" si="87"/>
        <v>10.435444850117239</v>
      </c>
      <c r="K186" s="303"/>
      <c r="L186" s="302">
        <v>5.5449030931667016</v>
      </c>
      <c r="M186" s="302">
        <v>1.3331481345986229</v>
      </c>
      <c r="N186" s="302">
        <v>4.4270353394233384</v>
      </c>
      <c r="O186" s="302">
        <f t="shared" si="86"/>
        <v>11.305086567188663</v>
      </c>
    </row>
    <row r="187" spans="1:15" s="236" customFormat="1" x14ac:dyDescent="0.2">
      <c r="A187" s="237" t="str">
        <f>name!E$12</f>
        <v>Elementary occupations</v>
      </c>
      <c r="B187" s="302">
        <v>3.0192153840320226</v>
      </c>
      <c r="C187" s="302">
        <v>0.64805725086700205</v>
      </c>
      <c r="D187" s="302">
        <v>0.10106977582746302</v>
      </c>
      <c r="E187" s="302">
        <f t="shared" si="84"/>
        <v>3.7683424107264876</v>
      </c>
      <c r="F187" s="303"/>
      <c r="G187" s="302">
        <v>3.0777141250273075</v>
      </c>
      <c r="H187" s="302">
        <v>0.70350361107225379</v>
      </c>
      <c r="I187" s="302">
        <v>0.1536129520156449</v>
      </c>
      <c r="J187" s="302">
        <f t="shared" si="87"/>
        <v>3.934830688115206</v>
      </c>
      <c r="K187" s="303"/>
      <c r="L187" s="302">
        <v>3.0971585763152505</v>
      </c>
      <c r="M187" s="302">
        <v>0.76759425414391491</v>
      </c>
      <c r="N187" s="302">
        <v>0.17143635350005171</v>
      </c>
      <c r="O187" s="302">
        <f t="shared" si="86"/>
        <v>4.036189183959217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15.721348375422462</v>
      </c>
      <c r="C189" s="311">
        <f t="shared" ref="C189:E189" si="88">SUM(C179:C187)</f>
        <v>3.1454615038736491</v>
      </c>
      <c r="D189" s="311">
        <f t="shared" si="88"/>
        <v>3.3111901207038827</v>
      </c>
      <c r="E189" s="311">
        <f t="shared" si="88"/>
        <v>22.177999999999994</v>
      </c>
      <c r="F189" s="311"/>
      <c r="G189" s="311">
        <f t="shared" ref="G189:J189" si="89">SUM(G179:G187)</f>
        <v>19.36261241649207</v>
      </c>
      <c r="H189" s="311">
        <f t="shared" si="89"/>
        <v>4.2140006265818091</v>
      </c>
      <c r="I189" s="311">
        <f t="shared" si="89"/>
        <v>5.7313869569260936</v>
      </c>
      <c r="J189" s="311">
        <f t="shared" si="89"/>
        <v>29.307999999999975</v>
      </c>
      <c r="K189" s="311"/>
      <c r="L189" s="311">
        <f t="shared" ref="L189:O189" si="90">SUM(L179:L187)</f>
        <v>20.771290383142968</v>
      </c>
      <c r="M189" s="311">
        <f t="shared" si="90"/>
        <v>4.9422893742271823</v>
      </c>
      <c r="N189" s="311">
        <f t="shared" si="90"/>
        <v>6.5994202426298711</v>
      </c>
      <c r="O189" s="311">
        <f t="shared" si="90"/>
        <v>32.313000000000024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1.746279092244915</v>
      </c>
      <c r="C196" s="302">
        <v>0.24300295546766745</v>
      </c>
      <c r="D196" s="302">
        <v>0.88660234828847961</v>
      </c>
      <c r="E196" s="302">
        <f>SUM(B196:D196)</f>
        <v>2.8758843960010618</v>
      </c>
      <c r="F196" s="303"/>
      <c r="G196" s="302">
        <v>1.9962739803439664</v>
      </c>
      <c r="H196" s="302">
        <v>0.50329845316725841</v>
      </c>
      <c r="I196" s="302">
        <v>1.3661295519341861</v>
      </c>
      <c r="J196" s="302">
        <f>SUM(G196:I196)</f>
        <v>3.8657019854454111</v>
      </c>
      <c r="K196" s="303"/>
      <c r="L196" s="302">
        <v>2.4329247003241981</v>
      </c>
      <c r="M196" s="302">
        <v>0.76435806317164245</v>
      </c>
      <c r="N196" s="302">
        <v>1.7284779019436316</v>
      </c>
      <c r="O196" s="302">
        <f>SUM(L196:N196)</f>
        <v>4.9257606654394719</v>
      </c>
    </row>
    <row r="197" spans="1:15" s="236" customFormat="1" x14ac:dyDescent="0.2">
      <c r="A197" s="237" t="str">
        <f>name!E$5</f>
        <v>Professional occupations</v>
      </c>
      <c r="B197" s="302">
        <v>0.61387803688408371</v>
      </c>
      <c r="C197" s="302">
        <v>0.12456894725926825</v>
      </c>
      <c r="D197" s="302">
        <v>7.222596929846567E-2</v>
      </c>
      <c r="E197" s="302">
        <f t="shared" ref="E197:E204" si="91">SUM(B197:D197)</f>
        <v>0.81067295344181767</v>
      </c>
      <c r="F197" s="303"/>
      <c r="G197" s="302">
        <v>0.84918392219238281</v>
      </c>
      <c r="H197" s="302">
        <v>0.26395040179153301</v>
      </c>
      <c r="I197" s="302">
        <v>0.10757680194201129</v>
      </c>
      <c r="J197" s="302">
        <f t="shared" ref="J197:J199" si="92">SUM(G197:I197)</f>
        <v>1.2207111259259271</v>
      </c>
      <c r="K197" s="303"/>
      <c r="L197" s="302">
        <v>1.1630044759415141</v>
      </c>
      <c r="M197" s="302">
        <v>0.4581827472301272</v>
      </c>
      <c r="N197" s="302">
        <v>9.0708172677481227E-2</v>
      </c>
      <c r="O197" s="302">
        <f t="shared" ref="O197:O204" si="93">SUM(L197:N197)</f>
        <v>1.7118953958491225</v>
      </c>
    </row>
    <row r="198" spans="1:15" s="236" customFormat="1" x14ac:dyDescent="0.2">
      <c r="A198" s="237" t="str">
        <f>name!E$6</f>
        <v>Associate professional occupations</v>
      </c>
      <c r="B198" s="302">
        <v>0.59242919594197807</v>
      </c>
      <c r="C198" s="302">
        <v>0.3624706645815487</v>
      </c>
      <c r="D198" s="302">
        <v>3.8104996145554175E-2</v>
      </c>
      <c r="E198" s="302">
        <f t="shared" si="91"/>
        <v>0.993004856669081</v>
      </c>
      <c r="F198" s="303"/>
      <c r="G198" s="302">
        <v>0.74211514203145779</v>
      </c>
      <c r="H198" s="302">
        <v>0.57013873630579137</v>
      </c>
      <c r="I198" s="302">
        <v>5.5431980130772551E-2</v>
      </c>
      <c r="J198" s="302">
        <f t="shared" si="92"/>
        <v>1.3676858584680218</v>
      </c>
      <c r="K198" s="303"/>
      <c r="L198" s="302">
        <v>0.97379464758125001</v>
      </c>
      <c r="M198" s="302">
        <v>0.97053018442456018</v>
      </c>
      <c r="N198" s="302">
        <v>6.4490774274487461E-2</v>
      </c>
      <c r="O198" s="302">
        <f t="shared" si="93"/>
        <v>2.0088156062802978</v>
      </c>
    </row>
    <row r="199" spans="1:15" s="236" customFormat="1" x14ac:dyDescent="0.2">
      <c r="A199" s="237" t="str">
        <f>name!E$7</f>
        <v>Administrative and secretarial occupations</v>
      </c>
      <c r="B199" s="302">
        <v>1.1786105941092273</v>
      </c>
      <c r="C199" s="302">
        <v>0.444153302367645</v>
      </c>
      <c r="D199" s="302">
        <v>9.7525680516828469E-3</v>
      </c>
      <c r="E199" s="302">
        <f t="shared" si="91"/>
        <v>1.632516464528555</v>
      </c>
      <c r="F199" s="303"/>
      <c r="G199" s="302">
        <v>1.2198763308861693</v>
      </c>
      <c r="H199" s="302">
        <v>0.67729067533427745</v>
      </c>
      <c r="I199" s="302">
        <v>1.983394693877728E-2</v>
      </c>
      <c r="J199" s="302">
        <f t="shared" si="92"/>
        <v>1.9170009531592243</v>
      </c>
      <c r="K199" s="303"/>
      <c r="L199" s="302">
        <v>1.6405361484052636</v>
      </c>
      <c r="M199" s="302">
        <v>1.0265819091025772</v>
      </c>
      <c r="N199" s="302">
        <v>1.7750877246803895E-2</v>
      </c>
      <c r="O199" s="302">
        <f t="shared" si="93"/>
        <v>2.6848689347546446</v>
      </c>
    </row>
    <row r="200" spans="1:15" s="236" customFormat="1" x14ac:dyDescent="0.2">
      <c r="A200" s="237" t="str">
        <f>name!E$8</f>
        <v>Skilled trades occupations</v>
      </c>
      <c r="B200" s="302">
        <v>4.3905165610118546</v>
      </c>
      <c r="C200" s="302">
        <v>1.4799849105150065</v>
      </c>
      <c r="D200" s="302">
        <v>0.33109103310765092</v>
      </c>
      <c r="E200" s="302">
        <f t="shared" si="91"/>
        <v>6.2015925046345117</v>
      </c>
      <c r="F200" s="303"/>
      <c r="G200" s="302">
        <v>3.1889811613619146</v>
      </c>
      <c r="H200" s="302">
        <v>1.5402665998345277</v>
      </c>
      <c r="I200" s="302">
        <v>0.59397056508377222</v>
      </c>
      <c r="J200" s="302">
        <f>SUM(G200:I200)</f>
        <v>5.3232183262802142</v>
      </c>
      <c r="K200" s="303"/>
      <c r="L200" s="302">
        <v>3.2288810574926634</v>
      </c>
      <c r="M200" s="302">
        <v>1.8254960820981234</v>
      </c>
      <c r="N200" s="302">
        <v>0.70455099365542972</v>
      </c>
      <c r="O200" s="302">
        <f t="shared" si="93"/>
        <v>5.7589281332462168</v>
      </c>
    </row>
    <row r="201" spans="1:15" s="236" customFormat="1" x14ac:dyDescent="0.2">
      <c r="A201" s="237" t="str">
        <f>name!E$9</f>
        <v>Caring, leisure and other service occupations</v>
      </c>
      <c r="B201" s="302">
        <v>0.6893003874637843</v>
      </c>
      <c r="C201" s="302">
        <v>0.7869737111940206</v>
      </c>
      <c r="D201" s="302">
        <v>4.2519498657723004E-2</v>
      </c>
      <c r="E201" s="302">
        <f t="shared" si="91"/>
        <v>1.518793597315528</v>
      </c>
      <c r="F201" s="303"/>
      <c r="G201" s="302">
        <v>0.67776741776556981</v>
      </c>
      <c r="H201" s="302">
        <v>0.96078646397175682</v>
      </c>
      <c r="I201" s="302">
        <v>0.11594869591539012</v>
      </c>
      <c r="J201" s="302">
        <f t="shared" ref="J201:J204" si="94">SUM(G201:I201)</f>
        <v>1.7545025776527168</v>
      </c>
      <c r="K201" s="303"/>
      <c r="L201" s="302">
        <v>0.72692294261531409</v>
      </c>
      <c r="M201" s="302">
        <v>1.2197379407001405</v>
      </c>
      <c r="N201" s="302">
        <v>0.21020505472474929</v>
      </c>
      <c r="O201" s="302">
        <f t="shared" si="93"/>
        <v>2.156865938040204</v>
      </c>
    </row>
    <row r="202" spans="1:15" s="236" customFormat="1" x14ac:dyDescent="0.2">
      <c r="A202" s="237" t="str">
        <f>name!E$10</f>
        <v>Sales and customer service occupations</v>
      </c>
      <c r="B202" s="302">
        <v>0.52142776715290096</v>
      </c>
      <c r="C202" s="302">
        <v>1.5762401844056719</v>
      </c>
      <c r="D202" s="302">
        <v>0.31275658614155361</v>
      </c>
      <c r="E202" s="302">
        <f t="shared" si="91"/>
        <v>2.4104245377001265</v>
      </c>
      <c r="F202" s="303"/>
      <c r="G202" s="302">
        <v>0.51484861445335239</v>
      </c>
      <c r="H202" s="302">
        <v>2.1174770715736422</v>
      </c>
      <c r="I202" s="302">
        <v>0.38307320886017487</v>
      </c>
      <c r="J202" s="302">
        <f t="shared" si="94"/>
        <v>3.0153988948871695</v>
      </c>
      <c r="K202" s="303"/>
      <c r="L202" s="302">
        <v>0.67393613994820756</v>
      </c>
      <c r="M202" s="302">
        <v>3.7395345641240683</v>
      </c>
      <c r="N202" s="302">
        <v>0.32180188626060824</v>
      </c>
      <c r="O202" s="302">
        <f t="shared" si="93"/>
        <v>4.7352725903328849</v>
      </c>
    </row>
    <row r="203" spans="1:15" s="236" customFormat="1" x14ac:dyDescent="0.2">
      <c r="A203" s="237" t="str">
        <f>name!E$11</f>
        <v>Process, plant and machine operatives</v>
      </c>
      <c r="B203" s="302">
        <v>0.44861975213219751</v>
      </c>
      <c r="C203" s="302">
        <v>0.51694736857939305</v>
      </c>
      <c r="D203" s="302">
        <v>4.9079689635397945E-2</v>
      </c>
      <c r="E203" s="302">
        <f t="shared" si="91"/>
        <v>1.0146468103469886</v>
      </c>
      <c r="F203" s="303"/>
      <c r="G203" s="302">
        <v>0.3516403593300208</v>
      </c>
      <c r="H203" s="302">
        <v>0.73817520514311341</v>
      </c>
      <c r="I203" s="302">
        <v>7.2854890316280063E-2</v>
      </c>
      <c r="J203" s="302">
        <f t="shared" si="94"/>
        <v>1.1626704547894142</v>
      </c>
      <c r="K203" s="303"/>
      <c r="L203" s="302">
        <v>0.39618598694603513</v>
      </c>
      <c r="M203" s="302">
        <v>1.358477184367235</v>
      </c>
      <c r="N203" s="302">
        <v>0.10908071085790974</v>
      </c>
      <c r="O203" s="302">
        <f t="shared" si="93"/>
        <v>1.8637438821711798</v>
      </c>
    </row>
    <row r="204" spans="1:15" s="236" customFormat="1" x14ac:dyDescent="0.2">
      <c r="A204" s="237" t="str">
        <f>name!E$12</f>
        <v>Elementary occupations</v>
      </c>
      <c r="B204" s="302">
        <v>4.5230833496716683</v>
      </c>
      <c r="C204" s="302">
        <v>14.874144797956049</v>
      </c>
      <c r="D204" s="302">
        <v>7.5235731734597563E-2</v>
      </c>
      <c r="E204" s="302">
        <f t="shared" si="91"/>
        <v>19.472463879362316</v>
      </c>
      <c r="F204" s="303"/>
      <c r="G204" s="302">
        <v>4.194115172237753</v>
      </c>
      <c r="H204" s="302">
        <v>16.817094349919948</v>
      </c>
      <c r="I204" s="302">
        <v>0.1209003012342047</v>
      </c>
      <c r="J204" s="302">
        <f t="shared" si="94"/>
        <v>21.132109823391904</v>
      </c>
      <c r="K204" s="303"/>
      <c r="L204" s="302">
        <v>4.9135816544801258</v>
      </c>
      <c r="M204" s="302">
        <v>16.494488802099742</v>
      </c>
      <c r="N204" s="302">
        <v>0.13577839730622793</v>
      </c>
      <c r="O204" s="302">
        <f t="shared" si="93"/>
        <v>21.543848853886097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14.704144736612609</v>
      </c>
      <c r="C206" s="311">
        <f t="shared" ref="C206:E206" si="95">SUM(C196:C204)</f>
        <v>20.408486842326269</v>
      </c>
      <c r="D206" s="311">
        <f t="shared" si="95"/>
        <v>1.8173684210611054</v>
      </c>
      <c r="E206" s="311">
        <f t="shared" si="95"/>
        <v>36.929999999999986</v>
      </c>
      <c r="F206" s="311"/>
      <c r="G206" s="311">
        <f t="shared" ref="G206:J206" si="96">SUM(G196:G204)</f>
        <v>13.734802100602588</v>
      </c>
      <c r="H206" s="311">
        <f t="shared" si="96"/>
        <v>24.188477957041847</v>
      </c>
      <c r="I206" s="311">
        <f t="shared" si="96"/>
        <v>2.8357199423555697</v>
      </c>
      <c r="J206" s="311">
        <f t="shared" si="96"/>
        <v>40.759</v>
      </c>
      <c r="K206" s="311"/>
      <c r="L206" s="311">
        <f t="shared" ref="L206:O206" si="97">SUM(L196:L204)</f>
        <v>16.149767753734572</v>
      </c>
      <c r="M206" s="311">
        <f t="shared" si="97"/>
        <v>27.857387477318216</v>
      </c>
      <c r="N206" s="311">
        <f t="shared" si="97"/>
        <v>3.3828447689473298</v>
      </c>
      <c r="O206" s="311">
        <f t="shared" si="97"/>
        <v>47.390000000000121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0.9020408558340971</v>
      </c>
      <c r="C213" s="302">
        <v>0.24050383196673022</v>
      </c>
      <c r="D213" s="302">
        <v>0.31175534210181799</v>
      </c>
      <c r="E213" s="302">
        <f>SUM(B213:D213)</f>
        <v>1.4543000299026454</v>
      </c>
      <c r="F213" s="303"/>
      <c r="G213" s="302">
        <v>1.050486144778412</v>
      </c>
      <c r="H213" s="302">
        <v>0.26198947362500485</v>
      </c>
      <c r="I213" s="302">
        <v>0.33347680965519239</v>
      </c>
      <c r="J213" s="302">
        <f>SUM(G213:I213)</f>
        <v>1.6459524280586091</v>
      </c>
      <c r="K213" s="303"/>
      <c r="L213" s="302">
        <v>0.92030679083380518</v>
      </c>
      <c r="M213" s="302">
        <v>0.27657243251432817</v>
      </c>
      <c r="N213" s="302">
        <v>0.35021306676856606</v>
      </c>
      <c r="O213" s="302">
        <f>SUM(L213:N213)</f>
        <v>1.5470922901166995</v>
      </c>
    </row>
    <row r="214" spans="1:15" s="236" customFormat="1" x14ac:dyDescent="0.2">
      <c r="A214" s="237" t="str">
        <f>name!E$5</f>
        <v>Professional occupations</v>
      </c>
      <c r="B214" s="302">
        <v>1.0675347135334849</v>
      </c>
      <c r="C214" s="302">
        <v>0.23570269777443031</v>
      </c>
      <c r="D214" s="302">
        <v>0.53000274548452175</v>
      </c>
      <c r="E214" s="302">
        <f t="shared" ref="E214:E221" si="98">SUM(B214:D214)</f>
        <v>1.833240156792437</v>
      </c>
      <c r="F214" s="303"/>
      <c r="G214" s="302">
        <v>1.5074874790937052</v>
      </c>
      <c r="H214" s="302">
        <v>0.27633929871798518</v>
      </c>
      <c r="I214" s="302">
        <v>0.51675075518157765</v>
      </c>
      <c r="J214" s="302">
        <f t="shared" ref="J214:J216" si="99">SUM(G214:I214)</f>
        <v>2.3005775329932678</v>
      </c>
      <c r="K214" s="303"/>
      <c r="L214" s="302">
        <v>1.7011648418499388</v>
      </c>
      <c r="M214" s="302">
        <v>0.37002548870052998</v>
      </c>
      <c r="N214" s="302">
        <v>0.45448332011191905</v>
      </c>
      <c r="O214" s="302">
        <f t="shared" ref="O214:O221" si="100">SUM(L214:N214)</f>
        <v>2.5256736506623878</v>
      </c>
    </row>
    <row r="215" spans="1:15" s="236" customFormat="1" x14ac:dyDescent="0.2">
      <c r="A215" s="237" t="str">
        <f>name!E$6</f>
        <v>Associate professional occupations</v>
      </c>
      <c r="B215" s="302">
        <v>0.91369249018795495</v>
      </c>
      <c r="C215" s="302">
        <v>0.31578471163830241</v>
      </c>
      <c r="D215" s="302">
        <v>1.149865769280245</v>
      </c>
      <c r="E215" s="302">
        <f t="shared" si="98"/>
        <v>2.3793429711065022</v>
      </c>
      <c r="F215" s="303"/>
      <c r="G215" s="302">
        <v>1.201671601164936</v>
      </c>
      <c r="H215" s="302">
        <v>0.30404770256957736</v>
      </c>
      <c r="I215" s="302">
        <v>0.87835726661319002</v>
      </c>
      <c r="J215" s="302">
        <f t="shared" si="99"/>
        <v>2.3840765703477036</v>
      </c>
      <c r="K215" s="303"/>
      <c r="L215" s="302">
        <v>1.1164349833747926</v>
      </c>
      <c r="M215" s="302">
        <v>0.2679441847771511</v>
      </c>
      <c r="N215" s="302">
        <v>0.79974447978170726</v>
      </c>
      <c r="O215" s="302">
        <f t="shared" si="100"/>
        <v>2.1841236479336512</v>
      </c>
    </row>
    <row r="216" spans="1:15" s="236" customFormat="1" x14ac:dyDescent="0.2">
      <c r="A216" s="237" t="str">
        <f>name!E$7</f>
        <v>Administrative and secretarial occupations</v>
      </c>
      <c r="B216" s="302">
        <v>0.38892316109296909</v>
      </c>
      <c r="C216" s="302">
        <v>0.38639414662705834</v>
      </c>
      <c r="D216" s="302">
        <v>8.0983584779872719E-2</v>
      </c>
      <c r="E216" s="302">
        <f t="shared" si="98"/>
        <v>0.85630089249990027</v>
      </c>
      <c r="F216" s="303"/>
      <c r="G216" s="302">
        <v>0.42566704070697453</v>
      </c>
      <c r="H216" s="302">
        <v>0.28141934673654301</v>
      </c>
      <c r="I216" s="302">
        <v>4.9290728449666879E-2</v>
      </c>
      <c r="J216" s="302">
        <f t="shared" si="99"/>
        <v>0.75637711589318446</v>
      </c>
      <c r="K216" s="303"/>
      <c r="L216" s="302">
        <v>0.30688269578645377</v>
      </c>
      <c r="M216" s="302">
        <v>0.18491940380404595</v>
      </c>
      <c r="N216" s="302">
        <v>3.9662439892619035E-2</v>
      </c>
      <c r="O216" s="302">
        <f t="shared" si="100"/>
        <v>0.53146453948311878</v>
      </c>
    </row>
    <row r="217" spans="1:15" s="236" customFormat="1" x14ac:dyDescent="0.2">
      <c r="A217" s="237" t="str">
        <f>name!E$8</f>
        <v>Skilled trades occupations</v>
      </c>
      <c r="B217" s="302">
        <v>0.43084017230362626</v>
      </c>
      <c r="C217" s="302">
        <v>0.11676175055049205</v>
      </c>
      <c r="D217" s="302">
        <v>0.21096762246559991</v>
      </c>
      <c r="E217" s="302">
        <f t="shared" si="98"/>
        <v>0.75856954531971832</v>
      </c>
      <c r="F217" s="303"/>
      <c r="G217" s="302">
        <v>0.3807903214526524</v>
      </c>
      <c r="H217" s="302">
        <v>8.044562836866008E-2</v>
      </c>
      <c r="I217" s="302">
        <v>0.1800853638301535</v>
      </c>
      <c r="J217" s="302">
        <f>SUM(G217:I217)</f>
        <v>0.64132131365146594</v>
      </c>
      <c r="K217" s="303"/>
      <c r="L217" s="302">
        <v>0.25403372126287083</v>
      </c>
      <c r="M217" s="302">
        <v>0.122713917173214</v>
      </c>
      <c r="N217" s="302">
        <v>0.19076010190694553</v>
      </c>
      <c r="O217" s="302">
        <f t="shared" si="100"/>
        <v>0.56750774034303042</v>
      </c>
    </row>
    <row r="218" spans="1:15" s="236" customFormat="1" x14ac:dyDescent="0.2">
      <c r="A218" s="237" t="str">
        <f>name!E$9</f>
        <v>Caring, leisure and other service occupations</v>
      </c>
      <c r="B218" s="302">
        <v>0.12834702674818627</v>
      </c>
      <c r="C218" s="302">
        <v>0.15972901562413744</v>
      </c>
      <c r="D218" s="302">
        <v>4.2857320318168038E-2</v>
      </c>
      <c r="E218" s="302">
        <f t="shared" si="98"/>
        <v>0.33093336269049173</v>
      </c>
      <c r="F218" s="303"/>
      <c r="G218" s="302">
        <v>0.11299441357253959</v>
      </c>
      <c r="H218" s="302">
        <v>0.10334846958998729</v>
      </c>
      <c r="I218" s="302">
        <v>2.864452372058671E-2</v>
      </c>
      <c r="J218" s="302">
        <f t="shared" ref="J218:J221" si="101">SUM(G218:I218)</f>
        <v>0.24498740688311357</v>
      </c>
      <c r="K218" s="303"/>
      <c r="L218" s="302">
        <v>0.10281225143282517</v>
      </c>
      <c r="M218" s="302">
        <v>8.3319317911482296E-2</v>
      </c>
      <c r="N218" s="302">
        <v>3.4848114476085851E-2</v>
      </c>
      <c r="O218" s="302">
        <f t="shared" si="100"/>
        <v>0.22097968382039332</v>
      </c>
    </row>
    <row r="219" spans="1:15" s="236" customFormat="1" x14ac:dyDescent="0.2">
      <c r="A219" s="237" t="str">
        <f>name!E$10</f>
        <v>Sales and customer service occupations</v>
      </c>
      <c r="B219" s="302">
        <v>0.25502572296991749</v>
      </c>
      <c r="C219" s="302">
        <v>0.15805389921742419</v>
      </c>
      <c r="D219" s="302">
        <v>6.8547577114490194E-2</v>
      </c>
      <c r="E219" s="302">
        <f t="shared" si="98"/>
        <v>0.48162719930183184</v>
      </c>
      <c r="F219" s="303"/>
      <c r="G219" s="302">
        <v>0.2733429405652571</v>
      </c>
      <c r="H219" s="302">
        <v>0.12165219969235576</v>
      </c>
      <c r="I219" s="302">
        <v>4.3928478028063371E-2</v>
      </c>
      <c r="J219" s="302">
        <f t="shared" si="101"/>
        <v>0.43892361828567622</v>
      </c>
      <c r="K219" s="303"/>
      <c r="L219" s="302">
        <v>0.27449595061335114</v>
      </c>
      <c r="M219" s="302">
        <v>0.1217100955298614</v>
      </c>
      <c r="N219" s="302">
        <v>3.4934231042275526E-2</v>
      </c>
      <c r="O219" s="302">
        <f t="shared" si="100"/>
        <v>0.43114027718548809</v>
      </c>
    </row>
    <row r="220" spans="1:15" s="236" customFormat="1" x14ac:dyDescent="0.2">
      <c r="A220" s="237" t="str">
        <f>name!E$11</f>
        <v>Process, plant and machine operatives</v>
      </c>
      <c r="B220" s="302">
        <v>0.11375641556268275</v>
      </c>
      <c r="C220" s="302">
        <v>6.915526693466667E-2</v>
      </c>
      <c r="D220" s="302">
        <v>3.5470295151374245E-2</v>
      </c>
      <c r="E220" s="302">
        <f t="shared" si="98"/>
        <v>0.21838197764872364</v>
      </c>
      <c r="F220" s="303"/>
      <c r="G220" s="302">
        <v>9.4884250479569235E-2</v>
      </c>
      <c r="H220" s="302">
        <v>6.7928655587828443E-2</v>
      </c>
      <c r="I220" s="302">
        <v>3.9642647510622422E-2</v>
      </c>
      <c r="J220" s="302">
        <f t="shared" si="101"/>
        <v>0.20245555357802009</v>
      </c>
      <c r="K220" s="303"/>
      <c r="L220" s="302">
        <v>6.5460742345203313E-2</v>
      </c>
      <c r="M220" s="302">
        <v>7.2190643488038275E-2</v>
      </c>
      <c r="N220" s="302">
        <v>4.3214677100501545E-2</v>
      </c>
      <c r="O220" s="302">
        <f t="shared" si="100"/>
        <v>0.18086606293374313</v>
      </c>
    </row>
    <row r="221" spans="1:15" s="236" customFormat="1" x14ac:dyDescent="0.2">
      <c r="A221" s="237" t="str">
        <f>name!E$12</f>
        <v>Elementary occupations</v>
      </c>
      <c r="B221" s="302">
        <v>0.36071162382178457</v>
      </c>
      <c r="C221" s="302">
        <v>0.66585733671986047</v>
      </c>
      <c r="D221" s="302">
        <v>6.0734904196109496E-2</v>
      </c>
      <c r="E221" s="302">
        <f t="shared" si="98"/>
        <v>1.0873038647377546</v>
      </c>
      <c r="F221" s="303"/>
      <c r="G221" s="302">
        <v>0.27458057006923492</v>
      </c>
      <c r="H221" s="302">
        <v>0.40530541558525596</v>
      </c>
      <c r="I221" s="302">
        <v>3.3442474654464996E-2</v>
      </c>
      <c r="J221" s="302">
        <f t="shared" si="101"/>
        <v>0.71332846030895591</v>
      </c>
      <c r="K221" s="303"/>
      <c r="L221" s="302">
        <v>0.27326121618045895</v>
      </c>
      <c r="M221" s="302">
        <v>0.40609880883128796</v>
      </c>
      <c r="N221" s="302">
        <v>3.6792082509720825E-2</v>
      </c>
      <c r="O221" s="302">
        <f t="shared" si="100"/>
        <v>0.71615210752146763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4.5608721820547027</v>
      </c>
      <c r="C223" s="311">
        <f t="shared" ref="C223:E223" si="102">SUM(C213:C221)</f>
        <v>2.3479426570531023</v>
      </c>
      <c r="D223" s="311">
        <f t="shared" si="102"/>
        <v>2.4911851608921993</v>
      </c>
      <c r="E223" s="311">
        <f t="shared" si="102"/>
        <v>9.4000000000000057</v>
      </c>
      <c r="F223" s="311"/>
      <c r="G223" s="311">
        <f t="shared" ref="G223:J223" si="103">SUM(G213:G221)</f>
        <v>5.32190476188328</v>
      </c>
      <c r="H223" s="311">
        <f t="shared" si="103"/>
        <v>1.9024761904731982</v>
      </c>
      <c r="I223" s="311">
        <f t="shared" si="103"/>
        <v>2.1036190476435186</v>
      </c>
      <c r="J223" s="311">
        <f t="shared" si="103"/>
        <v>9.3279999999999976</v>
      </c>
      <c r="K223" s="311"/>
      <c r="L223" s="311">
        <f t="shared" ref="L223:O223" si="104">SUM(L213:L221)</f>
        <v>5.0148531936796994</v>
      </c>
      <c r="M223" s="311">
        <f t="shared" si="104"/>
        <v>1.9054942927299392</v>
      </c>
      <c r="N223" s="311">
        <f t="shared" si="104"/>
        <v>1.9846525135903408</v>
      </c>
      <c r="O223" s="311">
        <f t="shared" si="104"/>
        <v>8.9049999999999816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3.6280394481309939</v>
      </c>
      <c r="C230" s="302">
        <v>0.25877932992509373</v>
      </c>
      <c r="D230" s="302">
        <v>0.30780233052010619</v>
      </c>
      <c r="E230" s="302">
        <f>SUM(B230:D230)</f>
        <v>4.194621108576194</v>
      </c>
      <c r="F230" s="303"/>
      <c r="G230" s="302">
        <v>3.5553459267940295</v>
      </c>
      <c r="H230" s="302">
        <v>0.55733679376722711</v>
      </c>
      <c r="I230" s="302">
        <v>0.35852421338917656</v>
      </c>
      <c r="J230" s="302">
        <f>SUM(G230:I230)</f>
        <v>4.471206933950433</v>
      </c>
      <c r="K230" s="303"/>
      <c r="L230" s="302">
        <v>3.2320747401117127</v>
      </c>
      <c r="M230" s="302">
        <v>0.57382551223817646</v>
      </c>
      <c r="N230" s="302">
        <v>0.40591735589980643</v>
      </c>
      <c r="O230" s="302">
        <f>SUM(L230:N230)</f>
        <v>4.2118176082496959</v>
      </c>
    </row>
    <row r="231" spans="1:15" s="236" customFormat="1" x14ac:dyDescent="0.2">
      <c r="A231" s="237" t="str">
        <f>name!E$5</f>
        <v>Professional occupations</v>
      </c>
      <c r="B231" s="302">
        <v>10.958388584819891</v>
      </c>
      <c r="C231" s="302">
        <v>0.45218115473177511</v>
      </c>
      <c r="D231" s="302">
        <v>0.7560026541788093</v>
      </c>
      <c r="E231" s="302">
        <f t="shared" ref="E231:E238" si="105">SUM(B231:D231)</f>
        <v>12.166572393730476</v>
      </c>
      <c r="F231" s="303"/>
      <c r="G231" s="302">
        <v>11.265839804812622</v>
      </c>
      <c r="H231" s="302">
        <v>0.8260176831948951</v>
      </c>
      <c r="I231" s="302">
        <v>0.81352419938003806</v>
      </c>
      <c r="J231" s="302">
        <f t="shared" ref="J231:J233" si="106">SUM(G231:I231)</f>
        <v>12.905381687387555</v>
      </c>
      <c r="K231" s="303"/>
      <c r="L231" s="302">
        <v>14.168270965344229</v>
      </c>
      <c r="M231" s="302">
        <v>1.135211260678487</v>
      </c>
      <c r="N231" s="302">
        <v>0.78339172918866595</v>
      </c>
      <c r="O231" s="302">
        <f t="shared" ref="O231:O238" si="107">SUM(L231:N231)</f>
        <v>16.086873955211381</v>
      </c>
    </row>
    <row r="232" spans="1:15" s="236" customFormat="1" x14ac:dyDescent="0.2">
      <c r="A232" s="237" t="str">
        <f>name!E$6</f>
        <v>Associate professional occupations</v>
      </c>
      <c r="B232" s="302">
        <v>3.7484287218930818</v>
      </c>
      <c r="C232" s="302">
        <v>0.29533454462726638</v>
      </c>
      <c r="D232" s="302">
        <v>0.36712370219774748</v>
      </c>
      <c r="E232" s="302">
        <f t="shared" si="105"/>
        <v>4.4108869687180956</v>
      </c>
      <c r="F232" s="303"/>
      <c r="G232" s="302">
        <v>3.7275920961239355</v>
      </c>
      <c r="H232" s="302">
        <v>0.4768582382221716</v>
      </c>
      <c r="I232" s="302">
        <v>0.31976595774142752</v>
      </c>
      <c r="J232" s="302">
        <f t="shared" si="106"/>
        <v>4.5242162920875346</v>
      </c>
      <c r="K232" s="303"/>
      <c r="L232" s="302">
        <v>3.6133230202600597</v>
      </c>
      <c r="M232" s="302">
        <v>0.41966116989603197</v>
      </c>
      <c r="N232" s="302">
        <v>0.37467274586921084</v>
      </c>
      <c r="O232" s="302">
        <f t="shared" si="107"/>
        <v>4.4076569360253028</v>
      </c>
    </row>
    <row r="233" spans="1:15" s="236" customFormat="1" x14ac:dyDescent="0.2">
      <c r="A233" s="237" t="str">
        <f>name!E$7</f>
        <v>Administrative and secretarial occupations</v>
      </c>
      <c r="B233" s="302">
        <v>1.2242357491991056</v>
      </c>
      <c r="C233" s="302">
        <v>0.45006160834344894</v>
      </c>
      <c r="D233" s="302">
        <v>7.4308612395473692E-2</v>
      </c>
      <c r="E233" s="302">
        <f t="shared" si="105"/>
        <v>1.7486059699380283</v>
      </c>
      <c r="F233" s="303"/>
      <c r="G233" s="302">
        <v>1.150238108070379</v>
      </c>
      <c r="H233" s="302">
        <v>0.46171767320184159</v>
      </c>
      <c r="I233" s="302">
        <v>3.3898514460341818E-2</v>
      </c>
      <c r="J233" s="302">
        <f t="shared" si="106"/>
        <v>1.6458542957325624</v>
      </c>
      <c r="K233" s="303"/>
      <c r="L233" s="302">
        <v>1.0242842021390628</v>
      </c>
      <c r="M233" s="302">
        <v>0.3466116400552296</v>
      </c>
      <c r="N233" s="302">
        <v>3.0942078298394866E-2</v>
      </c>
      <c r="O233" s="302">
        <f t="shared" si="107"/>
        <v>1.4018379204926874</v>
      </c>
    </row>
    <row r="234" spans="1:15" s="236" customFormat="1" x14ac:dyDescent="0.2">
      <c r="A234" s="237" t="str">
        <f>name!E$8</f>
        <v>Skilled trades occupations</v>
      </c>
      <c r="B234" s="302">
        <v>1.4763542565472538</v>
      </c>
      <c r="C234" s="302">
        <v>8.0574948277357575E-2</v>
      </c>
      <c r="D234" s="302">
        <v>0.21022655803343251</v>
      </c>
      <c r="E234" s="302">
        <f t="shared" si="105"/>
        <v>1.7671557628580441</v>
      </c>
      <c r="F234" s="303"/>
      <c r="G234" s="302">
        <v>1.1014283856213032</v>
      </c>
      <c r="H234" s="302">
        <v>0.1038493420901543</v>
      </c>
      <c r="I234" s="302">
        <v>0.20233631602658805</v>
      </c>
      <c r="J234" s="302">
        <f>SUM(G234:I234)</f>
        <v>1.4076140437380456</v>
      </c>
      <c r="K234" s="303"/>
      <c r="L234" s="302">
        <v>0.78774679620405597</v>
      </c>
      <c r="M234" s="302">
        <v>0.13686888086257959</v>
      </c>
      <c r="N234" s="302">
        <v>0.33743921930144283</v>
      </c>
      <c r="O234" s="302">
        <f t="shared" si="107"/>
        <v>1.2620548963680784</v>
      </c>
    </row>
    <row r="235" spans="1:15" s="236" customFormat="1" x14ac:dyDescent="0.2">
      <c r="A235" s="237" t="str">
        <f>name!E$9</f>
        <v>Caring, leisure and other service occupations</v>
      </c>
      <c r="B235" s="302">
        <v>0.4581282013855823</v>
      </c>
      <c r="C235" s="302">
        <v>5.8287177590703954E-2</v>
      </c>
      <c r="D235" s="302">
        <v>5.4713741073120631E-2</v>
      </c>
      <c r="E235" s="302">
        <f t="shared" si="105"/>
        <v>0.57112912004940686</v>
      </c>
      <c r="F235" s="303"/>
      <c r="G235" s="302">
        <v>0.39772067093487601</v>
      </c>
      <c r="H235" s="302">
        <v>8.0270585009901599E-2</v>
      </c>
      <c r="I235" s="302">
        <v>2.7002903925331351E-2</v>
      </c>
      <c r="J235" s="302">
        <f t="shared" ref="J235:J238" si="108">SUM(G235:I235)</f>
        <v>0.50499415987010898</v>
      </c>
      <c r="K235" s="303"/>
      <c r="L235" s="302">
        <v>0.48105432157869515</v>
      </c>
      <c r="M235" s="302">
        <v>7.8149484777866624E-2</v>
      </c>
      <c r="N235" s="302">
        <v>4.2171969982241327E-2</v>
      </c>
      <c r="O235" s="302">
        <f t="shared" si="107"/>
        <v>0.60137577633880313</v>
      </c>
    </row>
    <row r="236" spans="1:15" s="236" customFormat="1" x14ac:dyDescent="0.2">
      <c r="A236" s="237" t="str">
        <f>name!E$10</f>
        <v>Sales and customer service occupations</v>
      </c>
      <c r="B236" s="302">
        <v>0.75686628930473876</v>
      </c>
      <c r="C236" s="302">
        <v>0.18906013122266269</v>
      </c>
      <c r="D236" s="302">
        <v>5.3125409907253077E-2</v>
      </c>
      <c r="E236" s="302">
        <f t="shared" si="105"/>
        <v>0.99905183043465451</v>
      </c>
      <c r="F236" s="303"/>
      <c r="G236" s="302">
        <v>0.72098147124062695</v>
      </c>
      <c r="H236" s="302">
        <v>0.25077860519586581</v>
      </c>
      <c r="I236" s="302">
        <v>3.2427063351934418E-2</v>
      </c>
      <c r="J236" s="302">
        <f t="shared" si="108"/>
        <v>1.0041871397884272</v>
      </c>
      <c r="K236" s="303"/>
      <c r="L236" s="302">
        <v>0.78500931905772209</v>
      </c>
      <c r="M236" s="302">
        <v>0.29233752151037312</v>
      </c>
      <c r="N236" s="302">
        <v>3.386780146799577E-2</v>
      </c>
      <c r="O236" s="302">
        <f t="shared" si="107"/>
        <v>1.1112146420360911</v>
      </c>
    </row>
    <row r="237" spans="1:15" s="236" customFormat="1" x14ac:dyDescent="0.2">
      <c r="A237" s="237" t="str">
        <f>name!E$11</f>
        <v>Process, plant and machine operatives</v>
      </c>
      <c r="B237" s="302">
        <v>0.13721329506142479</v>
      </c>
      <c r="C237" s="302">
        <v>5.1294359603425863E-2</v>
      </c>
      <c r="D237" s="302">
        <v>5.6020034939899405E-2</v>
      </c>
      <c r="E237" s="302">
        <f t="shared" si="105"/>
        <v>0.24452768960475005</v>
      </c>
      <c r="F237" s="303"/>
      <c r="G237" s="302">
        <v>8.3867447246679466E-2</v>
      </c>
      <c r="H237" s="302">
        <v>0.10736118081715551</v>
      </c>
      <c r="I237" s="302">
        <v>6.6648378308278189E-2</v>
      </c>
      <c r="J237" s="302">
        <f t="shared" si="108"/>
        <v>0.25787700637211319</v>
      </c>
      <c r="K237" s="303"/>
      <c r="L237" s="302">
        <v>7.6492111591476203E-2</v>
      </c>
      <c r="M237" s="302">
        <v>0.11176394274953833</v>
      </c>
      <c r="N237" s="302">
        <v>9.8384028405519866E-2</v>
      </c>
      <c r="O237" s="302">
        <f t="shared" si="107"/>
        <v>0.28664008274653441</v>
      </c>
    </row>
    <row r="238" spans="1:15" s="236" customFormat="1" x14ac:dyDescent="0.2">
      <c r="A238" s="237" t="str">
        <f>name!E$12</f>
        <v>Elementary occupations</v>
      </c>
      <c r="B238" s="302">
        <v>0.32816276906342629</v>
      </c>
      <c r="C238" s="302">
        <v>6.9461633725143052E-2</v>
      </c>
      <c r="D238" s="302">
        <v>6.0824753301748559E-2</v>
      </c>
      <c r="E238" s="302">
        <f t="shared" si="105"/>
        <v>0.45844915609031794</v>
      </c>
      <c r="F238" s="303"/>
      <c r="G238" s="302">
        <v>0.13657773842434157</v>
      </c>
      <c r="H238" s="302">
        <v>0.11443744235897654</v>
      </c>
      <c r="I238" s="302">
        <v>4.3653260289863355E-2</v>
      </c>
      <c r="J238" s="302">
        <f t="shared" si="108"/>
        <v>0.29466844107318146</v>
      </c>
      <c r="K238" s="303"/>
      <c r="L238" s="302">
        <v>0.14162606667180264</v>
      </c>
      <c r="M238" s="302">
        <v>0.10536547304048391</v>
      </c>
      <c r="N238" s="302">
        <v>5.3536642819121433E-2</v>
      </c>
      <c r="O238" s="302">
        <f t="shared" si="107"/>
        <v>0.30052818253140801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22.715817315405499</v>
      </c>
      <c r="C240" s="311">
        <f t="shared" ref="C240:E240" si="109">SUM(C230:C238)</f>
        <v>1.9050348880468775</v>
      </c>
      <c r="D240" s="311">
        <f t="shared" si="109"/>
        <v>1.9401477965475908</v>
      </c>
      <c r="E240" s="311">
        <f t="shared" si="109"/>
        <v>26.560999999999968</v>
      </c>
      <c r="F240" s="311"/>
      <c r="G240" s="311">
        <f t="shared" ref="G240:J240" si="110">SUM(G230:G238)</f>
        <v>22.139591649268795</v>
      </c>
      <c r="H240" s="311">
        <f t="shared" si="110"/>
        <v>2.9786275438581891</v>
      </c>
      <c r="I240" s="311">
        <f t="shared" si="110"/>
        <v>1.8977808068729796</v>
      </c>
      <c r="J240" s="311">
        <f t="shared" si="110"/>
        <v>27.015999999999959</v>
      </c>
      <c r="K240" s="311"/>
      <c r="L240" s="311">
        <f t="shared" ref="L240:O240" si="111">SUM(L230:L238)</f>
        <v>24.30988154295882</v>
      </c>
      <c r="M240" s="311">
        <f t="shared" si="111"/>
        <v>3.1997948858087661</v>
      </c>
      <c r="N240" s="311">
        <f t="shared" si="111"/>
        <v>2.1603235712323992</v>
      </c>
      <c r="O240" s="311">
        <f t="shared" si="111"/>
        <v>29.669999999999984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1.8960149758694294</v>
      </c>
      <c r="C247" s="302">
        <v>0.2030608849789286</v>
      </c>
      <c r="D247" s="302">
        <v>0.28566596076130468</v>
      </c>
      <c r="E247" s="302">
        <f>SUM(B247:D247)</f>
        <v>2.3847418216096625</v>
      </c>
      <c r="F247" s="303"/>
      <c r="G247" s="302">
        <v>2.3193607725183725</v>
      </c>
      <c r="H247" s="302">
        <v>0.28407416431499904</v>
      </c>
      <c r="I247" s="302">
        <v>0.26737098987461866</v>
      </c>
      <c r="J247" s="302">
        <f>SUM(G247:I247)</f>
        <v>2.8708059267079902</v>
      </c>
      <c r="K247" s="303"/>
      <c r="L247" s="302">
        <v>1.8261848807595196</v>
      </c>
      <c r="M247" s="302">
        <v>0.31497341604791462</v>
      </c>
      <c r="N247" s="302">
        <v>0.27197967772731152</v>
      </c>
      <c r="O247" s="302">
        <f>SUM(L247:N247)</f>
        <v>2.4131379745347457</v>
      </c>
    </row>
    <row r="248" spans="1:15" s="236" customFormat="1" x14ac:dyDescent="0.2">
      <c r="A248" s="237" t="str">
        <f>name!E$5</f>
        <v>Professional occupations</v>
      </c>
      <c r="B248" s="302">
        <v>2.2467204012393776</v>
      </c>
      <c r="C248" s="302">
        <v>0.15340820273026487</v>
      </c>
      <c r="D248" s="302">
        <v>0.68552824202594143</v>
      </c>
      <c r="E248" s="302">
        <f t="shared" ref="E248:E255" si="112">SUM(B248:D248)</f>
        <v>3.085656845995584</v>
      </c>
      <c r="F248" s="303"/>
      <c r="G248" s="302">
        <v>3.4204283682130616</v>
      </c>
      <c r="H248" s="302">
        <v>0.21779022665707004</v>
      </c>
      <c r="I248" s="302">
        <v>0.33149407711094092</v>
      </c>
      <c r="J248" s="302">
        <f t="shared" ref="J248:J250" si="113">SUM(G248:I248)</f>
        <v>3.9697126719810725</v>
      </c>
      <c r="K248" s="303"/>
      <c r="L248" s="302">
        <v>3.7575625764307068</v>
      </c>
      <c r="M248" s="302">
        <v>0.22162808196600045</v>
      </c>
      <c r="N248" s="302">
        <v>0.30557207212927429</v>
      </c>
      <c r="O248" s="302">
        <f t="shared" ref="O248:O255" si="114">SUM(L248:N248)</f>
        <v>4.2847627305259817</v>
      </c>
    </row>
    <row r="249" spans="1:15" s="236" customFormat="1" x14ac:dyDescent="0.2">
      <c r="A249" s="237" t="str">
        <f>name!E$6</f>
        <v>Associate professional occupations</v>
      </c>
      <c r="B249" s="302">
        <v>2.5801913327815589</v>
      </c>
      <c r="C249" s="302">
        <v>0.34504121524326148</v>
      </c>
      <c r="D249" s="302">
        <v>0.604619004511598</v>
      </c>
      <c r="E249" s="302">
        <f t="shared" si="112"/>
        <v>3.5298515525364182</v>
      </c>
      <c r="F249" s="303"/>
      <c r="G249" s="302">
        <v>3.4806454958832749</v>
      </c>
      <c r="H249" s="302">
        <v>0.3759300166871053</v>
      </c>
      <c r="I249" s="302">
        <v>0.51052560020128002</v>
      </c>
      <c r="J249" s="302">
        <f t="shared" si="113"/>
        <v>4.3671011127716604</v>
      </c>
      <c r="K249" s="303"/>
      <c r="L249" s="302">
        <v>2.94623935062249</v>
      </c>
      <c r="M249" s="302">
        <v>0.35472957261635907</v>
      </c>
      <c r="N249" s="302">
        <v>0.54068206796857876</v>
      </c>
      <c r="O249" s="302">
        <f t="shared" si="114"/>
        <v>3.8416509912074277</v>
      </c>
    </row>
    <row r="250" spans="1:15" s="236" customFormat="1" x14ac:dyDescent="0.2">
      <c r="A250" s="237" t="str">
        <f>name!E$7</f>
        <v>Administrative and secretarial occupations</v>
      </c>
      <c r="B250" s="302">
        <v>2.1464732726929929</v>
      </c>
      <c r="C250" s="302">
        <v>1.1972577713796799</v>
      </c>
      <c r="D250" s="302">
        <v>0.14953116286084969</v>
      </c>
      <c r="E250" s="302">
        <f t="shared" si="112"/>
        <v>3.4932622069335224</v>
      </c>
      <c r="F250" s="303"/>
      <c r="G250" s="302">
        <v>2.4581872731390257</v>
      </c>
      <c r="H250" s="302">
        <v>0.9526723717975919</v>
      </c>
      <c r="I250" s="302">
        <v>0.16891128496548063</v>
      </c>
      <c r="J250" s="302">
        <f t="shared" si="113"/>
        <v>3.5797709299020983</v>
      </c>
      <c r="K250" s="303"/>
      <c r="L250" s="302">
        <v>1.6742640945180414</v>
      </c>
      <c r="M250" s="302">
        <v>0.68084850502638417</v>
      </c>
      <c r="N250" s="302">
        <v>0.1022596310631619</v>
      </c>
      <c r="O250" s="302">
        <f t="shared" si="114"/>
        <v>2.4573722306075876</v>
      </c>
    </row>
    <row r="251" spans="1:15" s="236" customFormat="1" x14ac:dyDescent="0.2">
      <c r="A251" s="237" t="str">
        <f>name!E$8</f>
        <v>Skilled trades occupations</v>
      </c>
      <c r="B251" s="302">
        <v>0.13839715125742774</v>
      </c>
      <c r="C251" s="302">
        <v>3.3429442526627329E-2</v>
      </c>
      <c r="D251" s="302">
        <v>0.1780482675933287</v>
      </c>
      <c r="E251" s="302">
        <f t="shared" si="112"/>
        <v>0.34987486137738377</v>
      </c>
      <c r="F251" s="303"/>
      <c r="G251" s="302">
        <v>0.13949920272287544</v>
      </c>
      <c r="H251" s="302">
        <v>2.9488686978159477E-2</v>
      </c>
      <c r="I251" s="302">
        <v>7.2804852092722153E-2</v>
      </c>
      <c r="J251" s="302">
        <f>SUM(G251:I251)</f>
        <v>0.24179274179375709</v>
      </c>
      <c r="K251" s="303"/>
      <c r="L251" s="302">
        <v>0.11277789391555712</v>
      </c>
      <c r="M251" s="302">
        <v>2.6133557255706989E-2</v>
      </c>
      <c r="N251" s="302">
        <v>6.4105548814975807E-2</v>
      </c>
      <c r="O251" s="302">
        <f t="shared" si="114"/>
        <v>0.2030169999862399</v>
      </c>
    </row>
    <row r="252" spans="1:15" s="236" customFormat="1" x14ac:dyDescent="0.2">
      <c r="A252" s="237" t="str">
        <f>name!E$9</f>
        <v>Caring, leisure and other service occupations</v>
      </c>
      <c r="B252" s="302">
        <v>7.4570861945984432E-2</v>
      </c>
      <c r="C252" s="302">
        <v>1.0522562921230881E-2</v>
      </c>
      <c r="D252" s="302">
        <v>3.2524391442906565E-2</v>
      </c>
      <c r="E252" s="302">
        <f t="shared" si="112"/>
        <v>0.11761781631012189</v>
      </c>
      <c r="F252" s="303"/>
      <c r="G252" s="302">
        <v>0.10907258063619214</v>
      </c>
      <c r="H252" s="302">
        <v>1.0911582784853931E-2</v>
      </c>
      <c r="I252" s="302">
        <v>8.5878120258313748E-2</v>
      </c>
      <c r="J252" s="302">
        <f t="shared" ref="J252:J255" si="115">SUM(G252:I252)</f>
        <v>0.20586228367935983</v>
      </c>
      <c r="K252" s="303"/>
      <c r="L252" s="302">
        <v>0.10743243897530026</v>
      </c>
      <c r="M252" s="302">
        <v>8.0362109090922531E-3</v>
      </c>
      <c r="N252" s="302">
        <v>9.7138703593028564E-2</v>
      </c>
      <c r="O252" s="302">
        <f t="shared" si="114"/>
        <v>0.21260735347742107</v>
      </c>
    </row>
    <row r="253" spans="1:15" s="236" customFormat="1" x14ac:dyDescent="0.2">
      <c r="A253" s="237" t="str">
        <f>name!E$10</f>
        <v>Sales and customer service occupations</v>
      </c>
      <c r="B253" s="302">
        <v>0.57097905575165564</v>
      </c>
      <c r="C253" s="302">
        <v>0.3240234883562173</v>
      </c>
      <c r="D253" s="302">
        <v>0.1554394250661629</v>
      </c>
      <c r="E253" s="302">
        <f t="shared" si="112"/>
        <v>1.0504419691740359</v>
      </c>
      <c r="F253" s="303"/>
      <c r="G253" s="302">
        <v>0.68738801418032935</v>
      </c>
      <c r="H253" s="302">
        <v>0.29780281617134413</v>
      </c>
      <c r="I253" s="302">
        <v>0.13678870781721414</v>
      </c>
      <c r="J253" s="302">
        <f t="shared" si="115"/>
        <v>1.1219795381688875</v>
      </c>
      <c r="K253" s="303"/>
      <c r="L253" s="302">
        <v>0.54466607393306743</v>
      </c>
      <c r="M253" s="302">
        <v>0.27407220284008432</v>
      </c>
      <c r="N253" s="302">
        <v>8.0090025778042168E-2</v>
      </c>
      <c r="O253" s="302">
        <f t="shared" si="114"/>
        <v>0.89882830255119384</v>
      </c>
    </row>
    <row r="254" spans="1:15" s="236" customFormat="1" x14ac:dyDescent="0.2">
      <c r="A254" s="237" t="str">
        <f>name!E$11</f>
        <v>Process, plant and machine operatives</v>
      </c>
      <c r="B254" s="302">
        <v>5.8221672643383363E-2</v>
      </c>
      <c r="C254" s="302">
        <v>1.1305048756100304E-2</v>
      </c>
      <c r="D254" s="302">
        <v>6.7806286441677494E-2</v>
      </c>
      <c r="E254" s="302">
        <f t="shared" si="112"/>
        <v>0.13733300784116115</v>
      </c>
      <c r="F254" s="303"/>
      <c r="G254" s="302">
        <v>5.4283811023938471E-2</v>
      </c>
      <c r="H254" s="302">
        <v>1.0363479944280619E-2</v>
      </c>
      <c r="I254" s="302">
        <v>4.6224154147899849E-2</v>
      </c>
      <c r="J254" s="302">
        <f t="shared" si="115"/>
        <v>0.11087144511611893</v>
      </c>
      <c r="K254" s="303"/>
      <c r="L254" s="302">
        <v>4.7949159069665542E-2</v>
      </c>
      <c r="M254" s="302">
        <v>1.5292010473657689E-2</v>
      </c>
      <c r="N254" s="302">
        <v>5.2286829181617464E-2</v>
      </c>
      <c r="O254" s="302">
        <f t="shared" si="114"/>
        <v>0.1155279987249407</v>
      </c>
    </row>
    <row r="255" spans="1:15" s="236" customFormat="1" x14ac:dyDescent="0.2">
      <c r="A255" s="237" t="str">
        <f>name!E$12</f>
        <v>Elementary occupations</v>
      </c>
      <c r="B255" s="302">
        <v>0.12791000743916944</v>
      </c>
      <c r="C255" s="302">
        <v>3.8245529981649477E-2</v>
      </c>
      <c r="D255" s="302">
        <v>5.2064380801294677E-2</v>
      </c>
      <c r="E255" s="302">
        <f t="shared" si="112"/>
        <v>0.21821991822211362</v>
      </c>
      <c r="F255" s="303"/>
      <c r="G255" s="302">
        <v>0.12084079969555041</v>
      </c>
      <c r="H255" s="302">
        <v>3.4934341734232349E-2</v>
      </c>
      <c r="I255" s="302">
        <v>3.2328208449255165E-2</v>
      </c>
      <c r="J255" s="302">
        <f t="shared" si="115"/>
        <v>0.18810334987903793</v>
      </c>
      <c r="K255" s="303"/>
      <c r="L255" s="302">
        <v>0.10738471249422507</v>
      </c>
      <c r="M255" s="302">
        <v>3.158706731616967E-2</v>
      </c>
      <c r="N255" s="302">
        <v>3.2123638574068095E-2</v>
      </c>
      <c r="O255" s="302">
        <f t="shared" si="114"/>
        <v>0.17109541838446285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9.8394787316209786</v>
      </c>
      <c r="C257" s="311">
        <f t="shared" ref="C257:E257" si="116">SUM(C247:C255)</f>
        <v>2.3162941468739602</v>
      </c>
      <c r="D257" s="311">
        <f t="shared" si="116"/>
        <v>2.2112271215050643</v>
      </c>
      <c r="E257" s="311">
        <f t="shared" si="116"/>
        <v>14.367000000000004</v>
      </c>
      <c r="F257" s="311"/>
      <c r="G257" s="311">
        <f t="shared" ref="G257:J257" si="117">SUM(G247:G255)</f>
        <v>12.78970631801262</v>
      </c>
      <c r="H257" s="311">
        <f t="shared" si="117"/>
        <v>2.2139676870696365</v>
      </c>
      <c r="I257" s="311">
        <f t="shared" si="117"/>
        <v>1.6523259949177249</v>
      </c>
      <c r="J257" s="311">
        <f t="shared" si="117"/>
        <v>16.655999999999985</v>
      </c>
      <c r="K257" s="311"/>
      <c r="L257" s="311">
        <f t="shared" ref="L257:O257" si="118">SUM(L247:L255)</f>
        <v>11.124461180718571</v>
      </c>
      <c r="M257" s="311">
        <f t="shared" si="118"/>
        <v>1.9273006244513695</v>
      </c>
      <c r="N257" s="311">
        <f t="shared" si="118"/>
        <v>1.5462381948300583</v>
      </c>
      <c r="O257" s="311">
        <f t="shared" si="118"/>
        <v>14.598000000000003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1.2202699120124372</v>
      </c>
      <c r="C264" s="302">
        <v>0.25327283521021721</v>
      </c>
      <c r="D264" s="302">
        <v>0.65697875741751155</v>
      </c>
      <c r="E264" s="302">
        <f>SUM(B264:D264)</f>
        <v>2.130521504640166</v>
      </c>
      <c r="F264" s="303"/>
      <c r="G264" s="302">
        <v>1.5845271579763562</v>
      </c>
      <c r="H264" s="302">
        <v>0.43439650145662168</v>
      </c>
      <c r="I264" s="302">
        <v>0.59567532442916327</v>
      </c>
      <c r="J264" s="302">
        <f>SUM(G264:I264)</f>
        <v>2.6145989838621411</v>
      </c>
      <c r="K264" s="303"/>
      <c r="L264" s="302">
        <v>1.7633681492842641</v>
      </c>
      <c r="M264" s="302">
        <v>0.43871481079103763</v>
      </c>
      <c r="N264" s="302">
        <v>0.67418307086867491</v>
      </c>
      <c r="O264" s="302">
        <f>SUM(L264:N264)</f>
        <v>2.8762660309439765</v>
      </c>
    </row>
    <row r="265" spans="1:15" s="236" customFormat="1" x14ac:dyDescent="0.2">
      <c r="A265" s="237" t="str">
        <f>name!E$5</f>
        <v>Professional occupations</v>
      </c>
      <c r="B265" s="302">
        <v>1.1075668945735426</v>
      </c>
      <c r="C265" s="302">
        <v>0.19864742415315634</v>
      </c>
      <c r="D265" s="302">
        <v>0.17265318942751373</v>
      </c>
      <c r="E265" s="302">
        <f t="shared" ref="E265:E272" si="119">SUM(B265:D265)</f>
        <v>1.4788675081542126</v>
      </c>
      <c r="F265" s="303"/>
      <c r="G265" s="302">
        <v>1.6367324906609602</v>
      </c>
      <c r="H265" s="302">
        <v>0.32805764480138694</v>
      </c>
      <c r="I265" s="302">
        <v>0.15584320187226341</v>
      </c>
      <c r="J265" s="302">
        <f t="shared" ref="J265:J267" si="120">SUM(G265:I265)</f>
        <v>2.1206333373346107</v>
      </c>
      <c r="K265" s="303"/>
      <c r="L265" s="302">
        <v>2.1091851215684252</v>
      </c>
      <c r="M265" s="302">
        <v>0.44613959289868071</v>
      </c>
      <c r="N265" s="302">
        <v>0.13380102357604728</v>
      </c>
      <c r="O265" s="302">
        <f t="shared" ref="O265:O272" si="121">SUM(L265:N265)</f>
        <v>2.6891257380431535</v>
      </c>
    </row>
    <row r="266" spans="1:15" s="236" customFormat="1" x14ac:dyDescent="0.2">
      <c r="A266" s="237" t="str">
        <f>name!E$6</f>
        <v>Associate professional occupations</v>
      </c>
      <c r="B266" s="302">
        <v>1.0636926616805458</v>
      </c>
      <c r="C266" s="302">
        <v>0.27029829499144514</v>
      </c>
      <c r="D266" s="302">
        <v>0.15061659679988612</v>
      </c>
      <c r="E266" s="302">
        <f t="shared" si="119"/>
        <v>1.484607553471877</v>
      </c>
      <c r="F266" s="303"/>
      <c r="G266" s="302">
        <v>1.4038196460051948</v>
      </c>
      <c r="H266" s="302">
        <v>0.37517831089392623</v>
      </c>
      <c r="I266" s="302">
        <v>0.11149892089565545</v>
      </c>
      <c r="J266" s="302">
        <f t="shared" si="120"/>
        <v>1.8904968777947764</v>
      </c>
      <c r="K266" s="303"/>
      <c r="L266" s="302">
        <v>1.870345765203808</v>
      </c>
      <c r="M266" s="302">
        <v>0.43291397304695284</v>
      </c>
      <c r="N266" s="302">
        <v>0.13030031622496113</v>
      </c>
      <c r="O266" s="302">
        <f t="shared" si="121"/>
        <v>2.4335600544757217</v>
      </c>
    </row>
    <row r="267" spans="1:15" s="236" customFormat="1" x14ac:dyDescent="0.2">
      <c r="A267" s="237" t="str">
        <f>name!E$7</f>
        <v>Administrative and secretarial occupations</v>
      </c>
      <c r="B267" s="302">
        <v>0.93448368756558042</v>
      </c>
      <c r="C267" s="302">
        <v>1.0089673581048018</v>
      </c>
      <c r="D267" s="302">
        <v>0.13914475320950825</v>
      </c>
      <c r="E267" s="302">
        <f t="shared" si="119"/>
        <v>2.0825957988798907</v>
      </c>
      <c r="F267" s="303"/>
      <c r="G267" s="302">
        <v>0.98232107508163791</v>
      </c>
      <c r="H267" s="302">
        <v>0.89041831759998091</v>
      </c>
      <c r="I267" s="302">
        <v>0.10456012826912997</v>
      </c>
      <c r="J267" s="302">
        <f t="shared" si="120"/>
        <v>1.9772995209507489</v>
      </c>
      <c r="K267" s="303"/>
      <c r="L267" s="302">
        <v>0.96049630801520702</v>
      </c>
      <c r="M267" s="302">
        <v>0.80506454923494353</v>
      </c>
      <c r="N267" s="302">
        <v>0.13199210580711321</v>
      </c>
      <c r="O267" s="302">
        <f t="shared" si="121"/>
        <v>1.8975529630572638</v>
      </c>
    </row>
    <row r="268" spans="1:15" s="236" customFormat="1" x14ac:dyDescent="0.2">
      <c r="A268" s="237" t="str">
        <f>name!E$8</f>
        <v>Skilled trades occupations</v>
      </c>
      <c r="B268" s="302">
        <v>0.41782874007191984</v>
      </c>
      <c r="C268" s="302">
        <v>6.6973117597223339E-2</v>
      </c>
      <c r="D268" s="302">
        <v>0.30238863875008853</v>
      </c>
      <c r="E268" s="302">
        <f t="shared" si="119"/>
        <v>0.78719049641923178</v>
      </c>
      <c r="F268" s="303"/>
      <c r="G268" s="302">
        <v>0.41935085154906815</v>
      </c>
      <c r="H268" s="302">
        <v>6.1626179485287411E-2</v>
      </c>
      <c r="I268" s="302">
        <v>0.22945390774731494</v>
      </c>
      <c r="J268" s="302">
        <f>SUM(G268:I268)</f>
        <v>0.71043093878167052</v>
      </c>
      <c r="K268" s="303"/>
      <c r="L268" s="302">
        <v>0.49022625397086045</v>
      </c>
      <c r="M268" s="302">
        <v>9.4812188025108532E-2</v>
      </c>
      <c r="N268" s="302">
        <v>0.33729501598112815</v>
      </c>
      <c r="O268" s="302">
        <f t="shared" si="121"/>
        <v>0.9223334579770972</v>
      </c>
    </row>
    <row r="269" spans="1:15" s="236" customFormat="1" x14ac:dyDescent="0.2">
      <c r="A269" s="237" t="str">
        <f>name!E$9</f>
        <v>Caring, leisure and other service occupations</v>
      </c>
      <c r="B269" s="302">
        <v>0.18706504765977111</v>
      </c>
      <c r="C269" s="302">
        <v>9.5845206925697715E-2</v>
      </c>
      <c r="D269" s="302">
        <v>5.9597119740766036E-2</v>
      </c>
      <c r="E269" s="302">
        <f t="shared" si="119"/>
        <v>0.34250737432623485</v>
      </c>
      <c r="F269" s="303"/>
      <c r="G269" s="302">
        <v>0.19856309937188005</v>
      </c>
      <c r="H269" s="302">
        <v>0.10158124726121411</v>
      </c>
      <c r="I269" s="302">
        <v>4.9979477706915132E-2</v>
      </c>
      <c r="J269" s="302">
        <f t="shared" ref="J269:J272" si="122">SUM(G269:I269)</f>
        <v>0.35012382434000927</v>
      </c>
      <c r="K269" s="303"/>
      <c r="L269" s="302">
        <v>0.25371807005854385</v>
      </c>
      <c r="M269" s="302">
        <v>0.10269749839805373</v>
      </c>
      <c r="N269" s="302">
        <v>0.10276807352593098</v>
      </c>
      <c r="O269" s="302">
        <f t="shared" si="121"/>
        <v>0.45918364198252859</v>
      </c>
    </row>
    <row r="270" spans="1:15" s="236" customFormat="1" x14ac:dyDescent="0.2">
      <c r="A270" s="237" t="str">
        <f>name!E$10</f>
        <v>Sales and customer service occupations</v>
      </c>
      <c r="B270" s="302">
        <v>0.81190326945959268</v>
      </c>
      <c r="C270" s="302">
        <v>0.39428519961807434</v>
      </c>
      <c r="D270" s="302">
        <v>0.18529594781080969</v>
      </c>
      <c r="E270" s="302">
        <f t="shared" si="119"/>
        <v>1.3914844168884766</v>
      </c>
      <c r="F270" s="303"/>
      <c r="G270" s="302">
        <v>0.7621505171739017</v>
      </c>
      <c r="H270" s="302">
        <v>0.36890108089938012</v>
      </c>
      <c r="I270" s="302">
        <v>0.1109536188728063</v>
      </c>
      <c r="J270" s="302">
        <f t="shared" si="122"/>
        <v>1.242005216946088</v>
      </c>
      <c r="K270" s="303"/>
      <c r="L270" s="302">
        <v>0.91612470642552168</v>
      </c>
      <c r="M270" s="302">
        <v>0.4363237649729208</v>
      </c>
      <c r="N270" s="302">
        <v>0.1045572328695628</v>
      </c>
      <c r="O270" s="302">
        <f t="shared" si="121"/>
        <v>1.4570057042680051</v>
      </c>
    </row>
    <row r="271" spans="1:15" s="236" customFormat="1" x14ac:dyDescent="0.2">
      <c r="A271" s="237" t="str">
        <f>name!E$11</f>
        <v>Process, plant and machine operatives</v>
      </c>
      <c r="B271" s="302">
        <v>0.10009692094480822</v>
      </c>
      <c r="C271" s="302">
        <v>2.11621099931933E-2</v>
      </c>
      <c r="D271" s="302">
        <v>1.1348031779427196E-2</v>
      </c>
      <c r="E271" s="302">
        <f t="shared" si="119"/>
        <v>0.13260706271742873</v>
      </c>
      <c r="F271" s="303"/>
      <c r="G271" s="302">
        <v>9.5146133338050498E-2</v>
      </c>
      <c r="H271" s="302">
        <v>2.4300886786265814E-2</v>
      </c>
      <c r="I271" s="302">
        <v>1.1507843773876683E-2</v>
      </c>
      <c r="J271" s="302">
        <f t="shared" si="122"/>
        <v>0.130954863898193</v>
      </c>
      <c r="K271" s="303"/>
      <c r="L271" s="302">
        <v>8.4286950293551405E-2</v>
      </c>
      <c r="M271" s="302">
        <v>2.5744898205509657E-2</v>
      </c>
      <c r="N271" s="302">
        <v>1.8178205898563921E-2</v>
      </c>
      <c r="O271" s="302">
        <f t="shared" si="121"/>
        <v>0.12821005439762498</v>
      </c>
    </row>
    <row r="272" spans="1:15" s="236" customFormat="1" x14ac:dyDescent="0.2">
      <c r="A272" s="237" t="str">
        <f>name!E$12</f>
        <v>Elementary occupations</v>
      </c>
      <c r="B272" s="302">
        <v>0.1349445313605635</v>
      </c>
      <c r="C272" s="302">
        <v>0.24686659980700604</v>
      </c>
      <c r="D272" s="302">
        <v>5.0807153334929737E-2</v>
      </c>
      <c r="E272" s="302">
        <f t="shared" si="119"/>
        <v>0.43261828450249928</v>
      </c>
      <c r="F272" s="303"/>
      <c r="G272" s="302">
        <v>0.12921734469132751</v>
      </c>
      <c r="H272" s="302">
        <v>0.19146134664560507</v>
      </c>
      <c r="I272" s="302">
        <v>3.7777744754846528E-2</v>
      </c>
      <c r="J272" s="302">
        <f t="shared" si="122"/>
        <v>0.35845643609177913</v>
      </c>
      <c r="K272" s="303"/>
      <c r="L272" s="302">
        <v>0.13777270234989666</v>
      </c>
      <c r="M272" s="302">
        <v>0.11289640029420871</v>
      </c>
      <c r="N272" s="302">
        <v>7.609325221053076E-2</v>
      </c>
      <c r="O272" s="302">
        <f t="shared" si="121"/>
        <v>0.32676235485463612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5.9778516653287612</v>
      </c>
      <c r="C274" s="311">
        <f t="shared" ref="C274:E274" si="123">SUM(C264:C272)</f>
        <v>2.5563181464008151</v>
      </c>
      <c r="D274" s="311">
        <f t="shared" si="123"/>
        <v>1.7288301882704409</v>
      </c>
      <c r="E274" s="311">
        <f t="shared" si="123"/>
        <v>10.263000000000016</v>
      </c>
      <c r="F274" s="311"/>
      <c r="G274" s="311">
        <f t="shared" ref="G274:J274" si="124">SUM(G264:G272)</f>
        <v>7.2118283158483765</v>
      </c>
      <c r="H274" s="311">
        <f t="shared" si="124"/>
        <v>2.7759215158296682</v>
      </c>
      <c r="I274" s="311">
        <f t="shared" si="124"/>
        <v>1.4072501683219718</v>
      </c>
      <c r="J274" s="311">
        <f t="shared" si="124"/>
        <v>11.395000000000017</v>
      </c>
      <c r="K274" s="311"/>
      <c r="L274" s="311">
        <f t="shared" ref="L274:O274" si="125">SUM(L264:L272)</f>
        <v>8.585524027170079</v>
      </c>
      <c r="M274" s="311">
        <f t="shared" si="125"/>
        <v>2.8953076758674157</v>
      </c>
      <c r="N274" s="311">
        <f t="shared" si="125"/>
        <v>1.7091682969625133</v>
      </c>
      <c r="O274" s="311">
        <f t="shared" si="125"/>
        <v>13.190000000000007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7.1060750410935976</v>
      </c>
      <c r="C281" s="302">
        <v>1.6491846066019746</v>
      </c>
      <c r="D281" s="302">
        <v>2.4891910926138445</v>
      </c>
      <c r="E281" s="302">
        <f>SUM(B281:D281)</f>
        <v>11.244450740309418</v>
      </c>
      <c r="F281" s="303"/>
      <c r="G281" s="302">
        <v>8.2427672440067266</v>
      </c>
      <c r="H281" s="302">
        <v>2.4611705564417408</v>
      </c>
      <c r="I281" s="302">
        <v>2.1214282624691667</v>
      </c>
      <c r="J281" s="302">
        <f>SUM(G281:I281)</f>
        <v>12.825366062917634</v>
      </c>
      <c r="K281" s="303"/>
      <c r="L281" s="302">
        <v>7.8061191572612696</v>
      </c>
      <c r="M281" s="302">
        <v>3.417181736523474</v>
      </c>
      <c r="N281" s="302">
        <v>2.884628478303787</v>
      </c>
      <c r="O281" s="302">
        <f>SUM(L281:N281)</f>
        <v>14.107929372088531</v>
      </c>
    </row>
    <row r="282" spans="1:15" s="236" customFormat="1" x14ac:dyDescent="0.2">
      <c r="A282" s="237" t="str">
        <f>name!E$5</f>
        <v>Professional occupations</v>
      </c>
      <c r="B282" s="302">
        <v>20.610273974931427</v>
      </c>
      <c r="C282" s="302">
        <v>3.2099324555245823</v>
      </c>
      <c r="D282" s="302">
        <v>7.6057892574875057</v>
      </c>
      <c r="E282" s="302">
        <f t="shared" ref="E282:E289" si="126">SUM(B282:D282)</f>
        <v>31.425995687943516</v>
      </c>
      <c r="F282" s="303"/>
      <c r="G282" s="302">
        <v>27.627499622335737</v>
      </c>
      <c r="H282" s="302">
        <v>4.5775167362547871</v>
      </c>
      <c r="I282" s="302">
        <v>6.0110099972657913</v>
      </c>
      <c r="J282" s="302">
        <f t="shared" ref="J282:J284" si="127">SUM(G282:I282)</f>
        <v>38.216026355856314</v>
      </c>
      <c r="K282" s="303"/>
      <c r="L282" s="302">
        <v>35.371887131600658</v>
      </c>
      <c r="M282" s="302">
        <v>6.3882015789316728</v>
      </c>
      <c r="N282" s="302">
        <v>6.601915125855796</v>
      </c>
      <c r="O282" s="302">
        <f t="shared" ref="O282:O289" si="128">SUM(L282:N282)</f>
        <v>48.362003836388126</v>
      </c>
    </row>
    <row r="283" spans="1:15" s="236" customFormat="1" x14ac:dyDescent="0.2">
      <c r="A283" s="237" t="str">
        <f>name!E$6</f>
        <v>Associate professional occupations</v>
      </c>
      <c r="B283" s="302">
        <v>10.13252616000474</v>
      </c>
      <c r="C283" s="302">
        <v>2.4600318772887193</v>
      </c>
      <c r="D283" s="302">
        <v>2.8824354530437071</v>
      </c>
      <c r="E283" s="302">
        <f t="shared" si="126"/>
        <v>15.474993490337166</v>
      </c>
      <c r="F283" s="303"/>
      <c r="G283" s="302">
        <v>12.081148068625792</v>
      </c>
      <c r="H283" s="302">
        <v>3.0161483625081402</v>
      </c>
      <c r="I283" s="302">
        <v>2.051672400991607</v>
      </c>
      <c r="J283" s="302">
        <f t="shared" si="127"/>
        <v>17.14896883212554</v>
      </c>
      <c r="K283" s="303"/>
      <c r="L283" s="302">
        <v>13.421607627731198</v>
      </c>
      <c r="M283" s="302">
        <v>3.6621436526803461</v>
      </c>
      <c r="N283" s="302">
        <v>2.542001422330245</v>
      </c>
      <c r="O283" s="302">
        <f t="shared" si="128"/>
        <v>19.625752702741789</v>
      </c>
    </row>
    <row r="284" spans="1:15" s="236" customFormat="1" x14ac:dyDescent="0.2">
      <c r="A284" s="237" t="str">
        <f>name!E$7</f>
        <v>Administrative and secretarial occupations</v>
      </c>
      <c r="B284" s="302">
        <v>6.8274840891641517</v>
      </c>
      <c r="C284" s="302">
        <v>6.1870085484829263</v>
      </c>
      <c r="D284" s="302">
        <v>1.5021444191720734</v>
      </c>
      <c r="E284" s="302">
        <f t="shared" si="126"/>
        <v>14.51663705681915</v>
      </c>
      <c r="F284" s="303"/>
      <c r="G284" s="302">
        <v>6.0565887339227551</v>
      </c>
      <c r="H284" s="302">
        <v>5.8638771205414377</v>
      </c>
      <c r="I284" s="302">
        <v>0.86101899643194213</v>
      </c>
      <c r="J284" s="302">
        <f t="shared" si="127"/>
        <v>12.781484850896137</v>
      </c>
      <c r="K284" s="303"/>
      <c r="L284" s="302">
        <v>4.489002461561598</v>
      </c>
      <c r="M284" s="302">
        <v>5.4563382586305478</v>
      </c>
      <c r="N284" s="302">
        <v>0.88148172119393464</v>
      </c>
      <c r="O284" s="302">
        <f t="shared" si="128"/>
        <v>10.82682244138608</v>
      </c>
    </row>
    <row r="285" spans="1:15" s="236" customFormat="1" x14ac:dyDescent="0.2">
      <c r="A285" s="237" t="str">
        <f>name!E$8</f>
        <v>Skilled trades occupations</v>
      </c>
      <c r="B285" s="302">
        <v>1.6820122840455283</v>
      </c>
      <c r="C285" s="302">
        <v>0.46500820242677399</v>
      </c>
      <c r="D285" s="302">
        <v>0.55096505235152748</v>
      </c>
      <c r="E285" s="302">
        <f t="shared" si="126"/>
        <v>2.6979855388238301</v>
      </c>
      <c r="F285" s="303"/>
      <c r="G285" s="302">
        <v>1.4661923268816168</v>
      </c>
      <c r="H285" s="302">
        <v>0.29784022971997637</v>
      </c>
      <c r="I285" s="302">
        <v>0.37955380911279429</v>
      </c>
      <c r="J285" s="302">
        <f>SUM(G285:I285)</f>
        <v>2.1435863657143872</v>
      </c>
      <c r="K285" s="303"/>
      <c r="L285" s="302">
        <v>1.2870186429480948</v>
      </c>
      <c r="M285" s="302">
        <v>0.442488881744939</v>
      </c>
      <c r="N285" s="302">
        <v>0.58172186194870679</v>
      </c>
      <c r="O285" s="302">
        <f t="shared" si="128"/>
        <v>2.3112293866417408</v>
      </c>
    </row>
    <row r="286" spans="1:15" s="236" customFormat="1" x14ac:dyDescent="0.2">
      <c r="A286" s="237" t="str">
        <f>name!E$9</f>
        <v>Caring, leisure and other service occupations</v>
      </c>
      <c r="B286" s="302">
        <v>1.0288310562832583</v>
      </c>
      <c r="C286" s="302">
        <v>0.37524074278922404</v>
      </c>
      <c r="D286" s="302">
        <v>0.70742511809758601</v>
      </c>
      <c r="E286" s="302">
        <f t="shared" si="126"/>
        <v>2.1114969171700686</v>
      </c>
      <c r="F286" s="303"/>
      <c r="G286" s="302">
        <v>1.1976242585947503</v>
      </c>
      <c r="H286" s="302">
        <v>0.57702581323078062</v>
      </c>
      <c r="I286" s="302">
        <v>0.53601593607802234</v>
      </c>
      <c r="J286" s="302">
        <f t="shared" ref="J286:J289" si="129">SUM(G286:I286)</f>
        <v>2.3106660079035533</v>
      </c>
      <c r="K286" s="303"/>
      <c r="L286" s="302">
        <v>1.4548709533876971</v>
      </c>
      <c r="M286" s="302">
        <v>0.6875437898680119</v>
      </c>
      <c r="N286" s="302">
        <v>0.87652316580063094</v>
      </c>
      <c r="O286" s="302">
        <f t="shared" si="128"/>
        <v>3.0189379090563397</v>
      </c>
    </row>
    <row r="287" spans="1:15" s="236" customFormat="1" x14ac:dyDescent="0.2">
      <c r="A287" s="237" t="str">
        <f>name!E$10</f>
        <v>Sales and customer service occupations</v>
      </c>
      <c r="B287" s="302">
        <v>1.5887660833140758</v>
      </c>
      <c r="C287" s="302">
        <v>1.1112969174448322</v>
      </c>
      <c r="D287" s="302">
        <v>0.64585248254386285</v>
      </c>
      <c r="E287" s="302">
        <f t="shared" si="126"/>
        <v>3.3459154833027704</v>
      </c>
      <c r="F287" s="303"/>
      <c r="G287" s="302">
        <v>1.4121761000965212</v>
      </c>
      <c r="H287" s="302">
        <v>1.075868908732158</v>
      </c>
      <c r="I287" s="302">
        <v>0.30059474773260858</v>
      </c>
      <c r="J287" s="302">
        <f t="shared" si="129"/>
        <v>2.7886397565612877</v>
      </c>
      <c r="K287" s="303"/>
      <c r="L287" s="302">
        <v>1.4875998022491252</v>
      </c>
      <c r="M287" s="302">
        <v>1.2934032038165646</v>
      </c>
      <c r="N287" s="302">
        <v>0.28604741858878685</v>
      </c>
      <c r="O287" s="302">
        <f t="shared" si="128"/>
        <v>3.0670504246544765</v>
      </c>
    </row>
    <row r="288" spans="1:15" s="236" customFormat="1" x14ac:dyDescent="0.2">
      <c r="A288" s="237" t="str">
        <f>name!E$11</f>
        <v>Process, plant and machine operatives</v>
      </c>
      <c r="B288" s="302">
        <v>0.61600052489626922</v>
      </c>
      <c r="C288" s="302">
        <v>0.37793086970729656</v>
      </c>
      <c r="D288" s="302">
        <v>0.15896424950448415</v>
      </c>
      <c r="E288" s="302">
        <f t="shared" si="126"/>
        <v>1.1528956441080498</v>
      </c>
      <c r="F288" s="303"/>
      <c r="G288" s="302">
        <v>0.50466487922874359</v>
      </c>
      <c r="H288" s="302">
        <v>0.338464990917896</v>
      </c>
      <c r="I288" s="302">
        <v>0.13254021196207247</v>
      </c>
      <c r="J288" s="302">
        <f t="shared" si="129"/>
        <v>0.97567008210871209</v>
      </c>
      <c r="K288" s="303"/>
      <c r="L288" s="302">
        <v>0.40650868594968032</v>
      </c>
      <c r="M288" s="302">
        <v>0.46715542958952511</v>
      </c>
      <c r="N288" s="302">
        <v>0.17942008720781358</v>
      </c>
      <c r="O288" s="302">
        <f t="shared" si="128"/>
        <v>1.0530842027470191</v>
      </c>
    </row>
    <row r="289" spans="1:15" s="236" customFormat="1" x14ac:dyDescent="0.2">
      <c r="A289" s="237" t="str">
        <f>name!E$12</f>
        <v>Elementary occupations</v>
      </c>
      <c r="B289" s="302">
        <v>1.150929073210035</v>
      </c>
      <c r="C289" s="302">
        <v>1.2250935125679085</v>
      </c>
      <c r="D289" s="302">
        <v>0.29160685540814996</v>
      </c>
      <c r="E289" s="302">
        <f t="shared" si="126"/>
        <v>2.6676294411860932</v>
      </c>
      <c r="F289" s="303"/>
      <c r="G289" s="302">
        <v>1.0540484998704249</v>
      </c>
      <c r="H289" s="302">
        <v>1.0839684474392792</v>
      </c>
      <c r="I289" s="302">
        <v>0.17157473860672662</v>
      </c>
      <c r="J289" s="302">
        <f t="shared" si="129"/>
        <v>2.3095916859164305</v>
      </c>
      <c r="K289" s="303"/>
      <c r="L289" s="302">
        <v>1.004603379897731</v>
      </c>
      <c r="M289" s="302">
        <v>1.0490816779404597</v>
      </c>
      <c r="N289" s="302">
        <v>0.20450466645768961</v>
      </c>
      <c r="O289" s="302">
        <f t="shared" si="128"/>
        <v>2.2581897242958804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50.742898286943088</v>
      </c>
      <c r="C291" s="311">
        <f t="shared" ref="C291:E291" si="130">SUM(C281:C289)</f>
        <v>17.060727732834238</v>
      </c>
      <c r="D291" s="311">
        <f t="shared" si="130"/>
        <v>16.834373980222743</v>
      </c>
      <c r="E291" s="311">
        <f t="shared" si="130"/>
        <v>84.638000000000076</v>
      </c>
      <c r="F291" s="311"/>
      <c r="G291" s="311">
        <f t="shared" ref="G291:J291" si="131">SUM(G281:G289)</f>
        <v>59.642709733563066</v>
      </c>
      <c r="H291" s="311">
        <f t="shared" si="131"/>
        <v>19.291881165786194</v>
      </c>
      <c r="I291" s="311">
        <f t="shared" si="131"/>
        <v>12.565409100650733</v>
      </c>
      <c r="J291" s="311">
        <f t="shared" si="131"/>
        <v>91.499999999999972</v>
      </c>
      <c r="K291" s="311"/>
      <c r="L291" s="311">
        <f t="shared" ref="L291:O291" si="132">SUM(L281:L289)</f>
        <v>66.729217842587047</v>
      </c>
      <c r="M291" s="311">
        <f t="shared" si="132"/>
        <v>22.86353820972554</v>
      </c>
      <c r="N291" s="311">
        <f t="shared" si="132"/>
        <v>15.038243947687386</v>
      </c>
      <c r="O291" s="311">
        <f t="shared" si="132"/>
        <v>104.63099999999999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6.122239321063276</v>
      </c>
      <c r="C298" s="302">
        <v>0.81994601505876286</v>
      </c>
      <c r="D298" s="302">
        <v>2.1414891369814568</v>
      </c>
      <c r="E298" s="302">
        <f>SUM(B298:D298)</f>
        <v>9.0836744731034962</v>
      </c>
      <c r="F298" s="303"/>
      <c r="G298" s="302">
        <v>6.8425745613947226</v>
      </c>
      <c r="H298" s="302">
        <v>1.6399658215776545</v>
      </c>
      <c r="I298" s="302">
        <v>1.9991584358868482</v>
      </c>
      <c r="J298" s="302">
        <f>SUM(G298:I298)</f>
        <v>10.481698818859225</v>
      </c>
      <c r="K298" s="303"/>
      <c r="L298" s="302">
        <v>7.0491110033045654</v>
      </c>
      <c r="M298" s="302">
        <v>1.8003579576569182</v>
      </c>
      <c r="N298" s="302">
        <v>2.175982466860269</v>
      </c>
      <c r="O298" s="302">
        <f>SUM(L298:N298)</f>
        <v>11.025451427821753</v>
      </c>
    </row>
    <row r="299" spans="1:15" s="236" customFormat="1" x14ac:dyDescent="0.2">
      <c r="A299" s="237" t="str">
        <f>name!E$5</f>
        <v>Professional occupations</v>
      </c>
      <c r="B299" s="302">
        <v>6.5517955897985756</v>
      </c>
      <c r="C299" s="302">
        <v>0.9635472739757458</v>
      </c>
      <c r="D299" s="302">
        <v>1.556495102361418</v>
      </c>
      <c r="E299" s="302">
        <f t="shared" ref="E299:E306" si="133">SUM(B299:D299)</f>
        <v>9.0718379661357389</v>
      </c>
      <c r="F299" s="303"/>
      <c r="G299" s="302">
        <v>8.4269543135820939</v>
      </c>
      <c r="H299" s="302">
        <v>1.9727167624610198</v>
      </c>
      <c r="I299" s="302">
        <v>1.3758995704097787</v>
      </c>
      <c r="J299" s="302">
        <f t="shared" ref="J299:J301" si="134">SUM(G299:I299)</f>
        <v>11.775570646452891</v>
      </c>
      <c r="K299" s="303"/>
      <c r="L299" s="302">
        <v>11.674850346689784</v>
      </c>
      <c r="M299" s="302">
        <v>3.1861775822740674</v>
      </c>
      <c r="N299" s="302">
        <v>1.3106533211803053</v>
      </c>
      <c r="O299" s="302">
        <f t="shared" ref="O299:O306" si="135">SUM(L299:N299)</f>
        <v>16.171681250144157</v>
      </c>
    </row>
    <row r="300" spans="1:15" s="236" customFormat="1" x14ac:dyDescent="0.2">
      <c r="A300" s="237" t="str">
        <f>name!E$6</f>
        <v>Associate professional occupations</v>
      </c>
      <c r="B300" s="302">
        <v>7.9718686110753731</v>
      </c>
      <c r="C300" s="302">
        <v>1.4449077559812098</v>
      </c>
      <c r="D300" s="302">
        <v>3.6181541831696693</v>
      </c>
      <c r="E300" s="302">
        <f t="shared" si="133"/>
        <v>13.034930550226253</v>
      </c>
      <c r="F300" s="303"/>
      <c r="G300" s="302">
        <v>9.6780194594298585</v>
      </c>
      <c r="H300" s="302">
        <v>2.3410245291960754</v>
      </c>
      <c r="I300" s="302">
        <v>3.2200000447339141</v>
      </c>
      <c r="J300" s="302">
        <f t="shared" si="134"/>
        <v>15.23904403335985</v>
      </c>
      <c r="K300" s="303"/>
      <c r="L300" s="302">
        <v>10.581660753222481</v>
      </c>
      <c r="M300" s="302">
        <v>3.2726151636536089</v>
      </c>
      <c r="N300" s="302">
        <v>3.2735541038491083</v>
      </c>
      <c r="O300" s="302">
        <f t="shared" si="135"/>
        <v>17.127830020725199</v>
      </c>
    </row>
    <row r="301" spans="1:15" s="236" customFormat="1" x14ac:dyDescent="0.2">
      <c r="A301" s="237" t="str">
        <f>name!E$7</f>
        <v>Administrative and secretarial occupations</v>
      </c>
      <c r="B301" s="302">
        <v>5.1248943393068487</v>
      </c>
      <c r="C301" s="302">
        <v>2.9879385139053491</v>
      </c>
      <c r="D301" s="302">
        <v>1.0180216070115897</v>
      </c>
      <c r="E301" s="302">
        <f t="shared" si="133"/>
        <v>9.1308544602237873</v>
      </c>
      <c r="F301" s="303"/>
      <c r="G301" s="302">
        <v>5.391098983294099</v>
      </c>
      <c r="H301" s="302">
        <v>3.7602382626207751</v>
      </c>
      <c r="I301" s="302">
        <v>0.79885250269711738</v>
      </c>
      <c r="J301" s="302">
        <f t="shared" si="134"/>
        <v>9.9501897486119919</v>
      </c>
      <c r="K301" s="303"/>
      <c r="L301" s="302">
        <v>5.8947876276911435</v>
      </c>
      <c r="M301" s="302">
        <v>4.8301772277998953</v>
      </c>
      <c r="N301" s="302">
        <v>1.0143671301524373</v>
      </c>
      <c r="O301" s="302">
        <f t="shared" si="135"/>
        <v>11.739331985643474</v>
      </c>
    </row>
    <row r="302" spans="1:15" s="236" customFormat="1" x14ac:dyDescent="0.2">
      <c r="A302" s="237" t="str">
        <f>name!E$8</f>
        <v>Skilled trades occupations</v>
      </c>
      <c r="B302" s="302">
        <v>2.4277891064737185</v>
      </c>
      <c r="C302" s="302">
        <v>0.46409357998529777</v>
      </c>
      <c r="D302" s="302">
        <v>1.2901270251385659</v>
      </c>
      <c r="E302" s="302">
        <f t="shared" si="133"/>
        <v>4.1820097115975816</v>
      </c>
      <c r="F302" s="303"/>
      <c r="G302" s="302">
        <v>1.7749227756367947</v>
      </c>
      <c r="H302" s="302">
        <v>0.48042909173801074</v>
      </c>
      <c r="I302" s="302">
        <v>0.95720374592306079</v>
      </c>
      <c r="J302" s="302">
        <f>SUM(G302:I302)</f>
        <v>3.2125556132978663</v>
      </c>
      <c r="K302" s="303"/>
      <c r="L302" s="302">
        <v>1.6272219943044726</v>
      </c>
      <c r="M302" s="302">
        <v>0.86822544248090816</v>
      </c>
      <c r="N302" s="302">
        <v>1.061826390708611</v>
      </c>
      <c r="O302" s="302">
        <f t="shared" si="135"/>
        <v>3.5572738274939919</v>
      </c>
    </row>
    <row r="303" spans="1:15" s="236" customFormat="1" x14ac:dyDescent="0.2">
      <c r="A303" s="237" t="str">
        <f>name!E$9</f>
        <v>Caring, leisure and other service occupations</v>
      </c>
      <c r="B303" s="302">
        <v>2.6077760051125991</v>
      </c>
      <c r="C303" s="302">
        <v>2.157154099677796</v>
      </c>
      <c r="D303" s="302">
        <v>1.2472697460669433</v>
      </c>
      <c r="E303" s="302">
        <f t="shared" si="133"/>
        <v>6.0121998508573382</v>
      </c>
      <c r="F303" s="303"/>
      <c r="G303" s="302">
        <v>2.8100745210954448</v>
      </c>
      <c r="H303" s="302">
        <v>2.8864238769752832</v>
      </c>
      <c r="I303" s="302">
        <v>1.1811908919244807</v>
      </c>
      <c r="J303" s="302">
        <f t="shared" ref="J303:J306" si="136">SUM(G303:I303)</f>
        <v>6.8776892899952093</v>
      </c>
      <c r="K303" s="303"/>
      <c r="L303" s="302">
        <v>3.4946000702569209</v>
      </c>
      <c r="M303" s="302">
        <v>3.4738355678368253</v>
      </c>
      <c r="N303" s="302">
        <v>1.6702273554137221</v>
      </c>
      <c r="O303" s="302">
        <f t="shared" si="135"/>
        <v>8.6386629935074684</v>
      </c>
    </row>
    <row r="304" spans="1:15" s="236" customFormat="1" x14ac:dyDescent="0.2">
      <c r="A304" s="237" t="str">
        <f>name!E$10</f>
        <v>Sales and customer service occupations</v>
      </c>
      <c r="B304" s="302">
        <v>2.9231350866102574</v>
      </c>
      <c r="C304" s="302">
        <v>1.3116323320334364</v>
      </c>
      <c r="D304" s="302">
        <v>0.7203512359662011</v>
      </c>
      <c r="E304" s="302">
        <f t="shared" si="133"/>
        <v>4.9551186546098949</v>
      </c>
      <c r="F304" s="303"/>
      <c r="G304" s="302">
        <v>2.9556321897806561</v>
      </c>
      <c r="H304" s="302">
        <v>1.8363318057119142</v>
      </c>
      <c r="I304" s="302">
        <v>0.45363673856241743</v>
      </c>
      <c r="J304" s="302">
        <f t="shared" si="136"/>
        <v>5.2456007340549879</v>
      </c>
      <c r="K304" s="303"/>
      <c r="L304" s="302">
        <v>3.5533049096403588</v>
      </c>
      <c r="M304" s="302">
        <v>2.7002580289619957</v>
      </c>
      <c r="N304" s="302">
        <v>0.45790513923312881</v>
      </c>
      <c r="O304" s="302">
        <f t="shared" si="135"/>
        <v>6.7114680778354838</v>
      </c>
    </row>
    <row r="305" spans="1:15" s="236" customFormat="1" x14ac:dyDescent="0.2">
      <c r="A305" s="237" t="str">
        <f>name!E$11</f>
        <v>Process, plant and machine operatives</v>
      </c>
      <c r="B305" s="302">
        <v>2.3111498750774726</v>
      </c>
      <c r="C305" s="302">
        <v>1.0118611072438366</v>
      </c>
      <c r="D305" s="302">
        <v>0.21966993817923705</v>
      </c>
      <c r="E305" s="302">
        <f t="shared" si="133"/>
        <v>3.5426809205005463</v>
      </c>
      <c r="F305" s="303"/>
      <c r="G305" s="302">
        <v>1.8417422378794737</v>
      </c>
      <c r="H305" s="302">
        <v>1.5093950557146514</v>
      </c>
      <c r="I305" s="302">
        <v>0.20035231650298418</v>
      </c>
      <c r="J305" s="302">
        <f t="shared" si="136"/>
        <v>3.5514896100971094</v>
      </c>
      <c r="K305" s="303"/>
      <c r="L305" s="302">
        <v>1.6436672326496133</v>
      </c>
      <c r="M305" s="302">
        <v>1.9079326146048015</v>
      </c>
      <c r="N305" s="302">
        <v>0.23666556213551398</v>
      </c>
      <c r="O305" s="302">
        <f t="shared" si="135"/>
        <v>3.7882654093899286</v>
      </c>
    </row>
    <row r="306" spans="1:15" s="236" customFormat="1" x14ac:dyDescent="0.2">
      <c r="A306" s="237" t="str">
        <f>name!E$12</f>
        <v>Elementary occupations</v>
      </c>
      <c r="B306" s="302">
        <v>9.4206509357181965</v>
      </c>
      <c r="C306" s="302">
        <v>14.536878240088203</v>
      </c>
      <c r="D306" s="302">
        <v>2.0241642369388928</v>
      </c>
      <c r="E306" s="302">
        <f t="shared" si="133"/>
        <v>25.981693412745294</v>
      </c>
      <c r="F306" s="303"/>
      <c r="G306" s="302">
        <v>9.2799549007263327</v>
      </c>
      <c r="H306" s="302">
        <v>17.058435335571563</v>
      </c>
      <c r="I306" s="302">
        <v>1.6637712689729651</v>
      </c>
      <c r="J306" s="302">
        <f t="shared" si="136"/>
        <v>28.002161505270863</v>
      </c>
      <c r="K306" s="303"/>
      <c r="L306" s="302">
        <v>11.145223104405373</v>
      </c>
      <c r="M306" s="302">
        <v>14.832349262287597</v>
      </c>
      <c r="N306" s="302">
        <v>2.1644626407456014</v>
      </c>
      <c r="O306" s="302">
        <f t="shared" si="135"/>
        <v>28.142035007438569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45.46129887023632</v>
      </c>
      <c r="C308" s="311">
        <f t="shared" ref="C308:E308" si="137">SUM(C298:C306)</f>
        <v>25.697958917949638</v>
      </c>
      <c r="D308" s="311">
        <f t="shared" si="137"/>
        <v>13.835742211813974</v>
      </c>
      <c r="E308" s="311">
        <f t="shared" si="137"/>
        <v>84.994999999999919</v>
      </c>
      <c r="F308" s="311"/>
      <c r="G308" s="311">
        <f t="shared" ref="G308:J308" si="138">SUM(G298:G306)</f>
        <v>49.000973942819478</v>
      </c>
      <c r="H308" s="311">
        <f t="shared" si="138"/>
        <v>33.484960541566949</v>
      </c>
      <c r="I308" s="311">
        <f t="shared" si="138"/>
        <v>11.850065515613567</v>
      </c>
      <c r="J308" s="311">
        <f t="shared" si="138"/>
        <v>94.335999999999999</v>
      </c>
      <c r="K308" s="311"/>
      <c r="L308" s="311">
        <f t="shared" ref="L308:O308" si="139">SUM(L298:L306)</f>
        <v>56.664427042164711</v>
      </c>
      <c r="M308" s="311">
        <f t="shared" si="139"/>
        <v>36.871928847556617</v>
      </c>
      <c r="N308" s="311">
        <f t="shared" si="139"/>
        <v>13.365644110278696</v>
      </c>
      <c r="O308" s="311">
        <f t="shared" si="139"/>
        <v>106.90200000000002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0.97092299556501793</v>
      </c>
      <c r="C315" s="302">
        <v>0.26215384695996946</v>
      </c>
      <c r="D315" s="302">
        <v>0.10018776759576932</v>
      </c>
      <c r="E315" s="302">
        <f>SUM(B315:D315)</f>
        <v>1.3332646101207568</v>
      </c>
      <c r="F315" s="303"/>
      <c r="G315" s="302">
        <v>0.92447927655137663</v>
      </c>
      <c r="H315" s="302">
        <v>0.29157074328696586</v>
      </c>
      <c r="I315" s="302">
        <v>3.6386573974792356E-2</v>
      </c>
      <c r="J315" s="302">
        <f>SUM(G315:I315)</f>
        <v>1.252436593813135</v>
      </c>
      <c r="K315" s="303"/>
      <c r="L315" s="302">
        <v>0.98028585004838176</v>
      </c>
      <c r="M315" s="302">
        <v>0.40404538816414381</v>
      </c>
      <c r="N315" s="302">
        <v>4.3283493744911951E-2</v>
      </c>
      <c r="O315" s="302">
        <f>SUM(L315:N315)</f>
        <v>1.4276147319574377</v>
      </c>
    </row>
    <row r="316" spans="1:15" s="236" customFormat="1" x14ac:dyDescent="0.2">
      <c r="A316" s="237" t="str">
        <f>name!E$5</f>
        <v>Professional occupations</v>
      </c>
      <c r="B316" s="302">
        <v>1.8469227540278752</v>
      </c>
      <c r="C316" s="302">
        <v>0.74067153119160478</v>
      </c>
      <c r="D316" s="302">
        <v>0.25590317400553103</v>
      </c>
      <c r="E316" s="302">
        <f t="shared" ref="E316:E323" si="140">SUM(B316:D316)</f>
        <v>2.8434974592250111</v>
      </c>
      <c r="F316" s="303"/>
      <c r="G316" s="302">
        <v>2.0347253622312245</v>
      </c>
      <c r="H316" s="302">
        <v>0.74849213444238105</v>
      </c>
      <c r="I316" s="302">
        <v>8.7286210085435842E-2</v>
      </c>
      <c r="J316" s="302">
        <f t="shared" ref="J316:J318" si="141">SUM(G316:I316)</f>
        <v>2.8705037067590413</v>
      </c>
      <c r="K316" s="303"/>
      <c r="L316" s="302">
        <v>2.7777347114465978</v>
      </c>
      <c r="M316" s="302">
        <v>1.0782394538382107</v>
      </c>
      <c r="N316" s="302">
        <v>8.3236271529258027E-2</v>
      </c>
      <c r="O316" s="302">
        <f t="shared" ref="O316:O323" si="142">SUM(L316:N316)</f>
        <v>3.9392104368140668</v>
      </c>
    </row>
    <row r="317" spans="1:15" s="236" customFormat="1" x14ac:dyDescent="0.2">
      <c r="A317" s="237" t="str">
        <f>name!E$6</f>
        <v>Associate professional occupations</v>
      </c>
      <c r="B317" s="302">
        <v>3.9711632552843894</v>
      </c>
      <c r="C317" s="302">
        <v>0.9481418878683221</v>
      </c>
      <c r="D317" s="302">
        <v>0.11821532642964314</v>
      </c>
      <c r="E317" s="302">
        <f t="shared" si="140"/>
        <v>5.037520469582355</v>
      </c>
      <c r="F317" s="303"/>
      <c r="G317" s="302">
        <v>3.8272417359126063</v>
      </c>
      <c r="H317" s="302">
        <v>0.77999305869672642</v>
      </c>
      <c r="I317" s="302">
        <v>3.5287306975904896E-2</v>
      </c>
      <c r="J317" s="302">
        <f t="shared" si="141"/>
        <v>4.6425221015852376</v>
      </c>
      <c r="K317" s="303"/>
      <c r="L317" s="302">
        <v>4.1874395852297202</v>
      </c>
      <c r="M317" s="302">
        <v>1.0064338728790909</v>
      </c>
      <c r="N317" s="302">
        <v>4.5194906687233555E-2</v>
      </c>
      <c r="O317" s="302">
        <f t="shared" si="142"/>
        <v>5.2390683647960445</v>
      </c>
    </row>
    <row r="318" spans="1:15" s="236" customFormat="1" x14ac:dyDescent="0.2">
      <c r="A318" s="237" t="str">
        <f>name!E$7</f>
        <v>Administrative and secretarial occupations</v>
      </c>
      <c r="B318" s="302">
        <v>2.871434847278628</v>
      </c>
      <c r="C318" s="302">
        <v>2.8632520051737367</v>
      </c>
      <c r="D318" s="302">
        <v>3.516088973098664E-2</v>
      </c>
      <c r="E318" s="302">
        <f t="shared" si="140"/>
        <v>5.7698477421833516</v>
      </c>
      <c r="F318" s="303"/>
      <c r="G318" s="302">
        <v>2.3330862077287113</v>
      </c>
      <c r="H318" s="302">
        <v>2.0145457600316705</v>
      </c>
      <c r="I318" s="302">
        <v>9.6268239870617271E-3</v>
      </c>
      <c r="J318" s="302">
        <f t="shared" si="141"/>
        <v>4.3572587917474435</v>
      </c>
      <c r="K318" s="303"/>
      <c r="L318" s="302">
        <v>2.3343824715483055</v>
      </c>
      <c r="M318" s="302">
        <v>2.1173341400662413</v>
      </c>
      <c r="N318" s="302">
        <v>1.1584009835654377E-2</v>
      </c>
      <c r="O318" s="302">
        <f t="shared" si="142"/>
        <v>4.4633006214502009</v>
      </c>
    </row>
    <row r="319" spans="1:15" s="236" customFormat="1" x14ac:dyDescent="0.2">
      <c r="A319" s="237" t="str">
        <f>name!E$8</f>
        <v>Skilled trades occupations</v>
      </c>
      <c r="B319" s="302">
        <v>0.18669948071889733</v>
      </c>
      <c r="C319" s="302">
        <v>2.6820345818526891E-2</v>
      </c>
      <c r="D319" s="302">
        <v>9.5026562655491378E-2</v>
      </c>
      <c r="E319" s="302">
        <f t="shared" si="140"/>
        <v>0.3085463891929156</v>
      </c>
      <c r="F319" s="303"/>
      <c r="G319" s="302">
        <v>0.13060409389072888</v>
      </c>
      <c r="H319" s="302">
        <v>1.7507635040590053E-2</v>
      </c>
      <c r="I319" s="302">
        <v>2.1155853893121117E-2</v>
      </c>
      <c r="J319" s="302">
        <f>SUM(G319:I319)</f>
        <v>0.16926758282444004</v>
      </c>
      <c r="K319" s="303"/>
      <c r="L319" s="302">
        <v>0.15337844103720194</v>
      </c>
      <c r="M319" s="302">
        <v>4.6789381425714677E-2</v>
      </c>
      <c r="N319" s="302">
        <v>2.3204285739348497E-2</v>
      </c>
      <c r="O319" s="302">
        <f t="shared" si="142"/>
        <v>0.22337210820226511</v>
      </c>
    </row>
    <row r="320" spans="1:15" s="236" customFormat="1" x14ac:dyDescent="0.2">
      <c r="A320" s="237" t="str">
        <f>name!E$9</f>
        <v>Caring, leisure and other service occupations</v>
      </c>
      <c r="B320" s="302">
        <v>0.35727770399713732</v>
      </c>
      <c r="C320" s="302">
        <v>0.20738162601437302</v>
      </c>
      <c r="D320" s="302">
        <v>1.7039241314794146E-2</v>
      </c>
      <c r="E320" s="302">
        <f t="shared" si="140"/>
        <v>0.58169857132630454</v>
      </c>
      <c r="F320" s="303"/>
      <c r="G320" s="302">
        <v>0.28825493485520054</v>
      </c>
      <c r="H320" s="302">
        <v>0.15573295817735427</v>
      </c>
      <c r="I320" s="302">
        <v>4.6398709936260772E-3</v>
      </c>
      <c r="J320" s="302">
        <f t="shared" ref="J320:J323" si="143">SUM(G320:I320)</f>
        <v>0.44862776402618088</v>
      </c>
      <c r="K320" s="303"/>
      <c r="L320" s="302">
        <v>0.36403368553738791</v>
      </c>
      <c r="M320" s="302">
        <v>0.17616035980027853</v>
      </c>
      <c r="N320" s="302">
        <v>8.9580171861716081E-3</v>
      </c>
      <c r="O320" s="302">
        <f t="shared" si="142"/>
        <v>0.54915206252383808</v>
      </c>
    </row>
    <row r="321" spans="1:15" s="236" customFormat="1" x14ac:dyDescent="0.2">
      <c r="A321" s="237" t="str">
        <f>name!E$10</f>
        <v>Sales and customer service occupations</v>
      </c>
      <c r="B321" s="302">
        <v>0.22820477594506702</v>
      </c>
      <c r="C321" s="302">
        <v>0.27560563688471484</v>
      </c>
      <c r="D321" s="302">
        <v>1.6522655685876277E-2</v>
      </c>
      <c r="E321" s="302">
        <f t="shared" si="140"/>
        <v>0.52033306851565819</v>
      </c>
      <c r="F321" s="303"/>
      <c r="G321" s="302">
        <v>0.18782964628770027</v>
      </c>
      <c r="H321" s="302">
        <v>0.21213259641527743</v>
      </c>
      <c r="I321" s="302">
        <v>4.475439115132678E-3</v>
      </c>
      <c r="J321" s="302">
        <f t="shared" si="143"/>
        <v>0.40443768181811035</v>
      </c>
      <c r="K321" s="303"/>
      <c r="L321" s="302">
        <v>0.22304048869415574</v>
      </c>
      <c r="M321" s="302">
        <v>0.29245707938833965</v>
      </c>
      <c r="N321" s="302">
        <v>5.0248157009743048E-3</v>
      </c>
      <c r="O321" s="302">
        <f t="shared" si="142"/>
        <v>0.52052238378346971</v>
      </c>
    </row>
    <row r="322" spans="1:15" s="236" customFormat="1" x14ac:dyDescent="0.2">
      <c r="A322" s="237" t="str">
        <f>name!E$11</f>
        <v>Process, plant and machine operatives</v>
      </c>
      <c r="B322" s="302">
        <v>7.6369166482082015E-2</v>
      </c>
      <c r="C322" s="302">
        <v>7.6087424201128448E-2</v>
      </c>
      <c r="D322" s="302">
        <v>3.6505822851397619E-2</v>
      </c>
      <c r="E322" s="302">
        <f t="shared" si="140"/>
        <v>0.18896241353460808</v>
      </c>
      <c r="F322" s="303"/>
      <c r="G322" s="302">
        <v>4.9688456882813543E-2</v>
      </c>
      <c r="H322" s="302">
        <v>4.956730764985437E-2</v>
      </c>
      <c r="I322" s="302">
        <v>1.3023944142524392E-2</v>
      </c>
      <c r="J322" s="302">
        <f t="shared" si="143"/>
        <v>0.1122797086751923</v>
      </c>
      <c r="K322" s="303"/>
      <c r="L322" s="302">
        <v>5.0680427047646158E-2</v>
      </c>
      <c r="M322" s="302">
        <v>6.7572783497978628E-2</v>
      </c>
      <c r="N322" s="302">
        <v>2.9599925402893263E-2</v>
      </c>
      <c r="O322" s="302">
        <f t="shared" si="142"/>
        <v>0.14785313594851807</v>
      </c>
    </row>
    <row r="323" spans="1:15" s="236" customFormat="1" x14ac:dyDescent="0.2">
      <c r="A323" s="237" t="str">
        <f>name!E$12</f>
        <v>Elementary occupations</v>
      </c>
      <c r="B323" s="302">
        <v>0.30357002014401008</v>
      </c>
      <c r="C323" s="302">
        <v>0.41823212715615288</v>
      </c>
      <c r="D323" s="302">
        <v>1.5527129018895372E-2</v>
      </c>
      <c r="E323" s="302">
        <f t="shared" si="140"/>
        <v>0.73732927631905842</v>
      </c>
      <c r="F323" s="303"/>
      <c r="G323" s="302">
        <v>0.20746305412781071</v>
      </c>
      <c r="H323" s="302">
        <v>0.24600042197554653</v>
      </c>
      <c r="I323" s="302">
        <v>4.2025926478705755E-3</v>
      </c>
      <c r="J323" s="302">
        <f t="shared" si="143"/>
        <v>0.45766606875122784</v>
      </c>
      <c r="K323" s="303"/>
      <c r="L323" s="302">
        <v>0.21798949451065641</v>
      </c>
      <c r="M323" s="302">
        <v>0.24252059097886355</v>
      </c>
      <c r="N323" s="302">
        <v>5.3960690346578919E-3</v>
      </c>
      <c r="O323" s="302">
        <f t="shared" si="142"/>
        <v>0.46590615452417788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10.812564999443103</v>
      </c>
      <c r="C325" s="311">
        <f t="shared" ref="C325:E325" si="144">SUM(C315:C323)</f>
        <v>5.8183464312685276</v>
      </c>
      <c r="D325" s="311">
        <f t="shared" si="144"/>
        <v>0.69008856928838491</v>
      </c>
      <c r="E325" s="311">
        <f t="shared" si="144"/>
        <v>17.321000000000023</v>
      </c>
      <c r="F325" s="311"/>
      <c r="G325" s="311">
        <f t="shared" ref="G325:J325" si="145">SUM(G315:G323)</f>
        <v>9.9833727684681701</v>
      </c>
      <c r="H325" s="311">
        <f t="shared" si="145"/>
        <v>4.5155426157163667</v>
      </c>
      <c r="I325" s="311">
        <f t="shared" si="145"/>
        <v>0.21608461581546964</v>
      </c>
      <c r="J325" s="311">
        <f t="shared" si="145"/>
        <v>14.715000000000012</v>
      </c>
      <c r="K325" s="311"/>
      <c r="L325" s="311">
        <f t="shared" ref="L325:O325" si="146">SUM(L315:L323)</f>
        <v>11.288965155100053</v>
      </c>
      <c r="M325" s="311">
        <f t="shared" si="146"/>
        <v>5.4315530500388611</v>
      </c>
      <c r="N325" s="311">
        <f t="shared" si="146"/>
        <v>0.25548179486110345</v>
      </c>
      <c r="O325" s="311">
        <f t="shared" si="146"/>
        <v>16.97600000000002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0.72822342701118659</v>
      </c>
      <c r="C332" s="302">
        <v>0.36320002338844054</v>
      </c>
      <c r="D332" s="302">
        <v>0.37457811293962412</v>
      </c>
      <c r="E332" s="302">
        <f>SUM(B332:D332)</f>
        <v>1.4660015633392514</v>
      </c>
      <c r="F332" s="303"/>
      <c r="G332" s="302">
        <v>0.72569721216102701</v>
      </c>
      <c r="H332" s="302">
        <v>0.55651759329560813</v>
      </c>
      <c r="I332" s="302">
        <v>0.3506554378418969</v>
      </c>
      <c r="J332" s="302">
        <f>SUM(G332:I332)</f>
        <v>1.632870243298532</v>
      </c>
      <c r="K332" s="303"/>
      <c r="L332" s="302">
        <v>0.62656672966270166</v>
      </c>
      <c r="M332" s="302">
        <v>0.65751199676813143</v>
      </c>
      <c r="N332" s="302">
        <v>0.33418009896765766</v>
      </c>
      <c r="O332" s="302">
        <f>SUM(L332:N332)</f>
        <v>1.6182588253984909</v>
      </c>
    </row>
    <row r="333" spans="1:15" s="236" customFormat="1" x14ac:dyDescent="0.2">
      <c r="A333" s="237" t="str">
        <f>name!E$5</f>
        <v>Professional occupations</v>
      </c>
      <c r="B333" s="302">
        <v>14.253698471703105</v>
      </c>
      <c r="C333" s="302">
        <v>8.9426528807724566</v>
      </c>
      <c r="D333" s="302">
        <v>2.1764331331376834</v>
      </c>
      <c r="E333" s="302">
        <f t="shared" ref="E333:E340" si="147">SUM(B333:D333)</f>
        <v>25.372784485613245</v>
      </c>
      <c r="F333" s="303"/>
      <c r="G333" s="302">
        <v>15.686731640560614</v>
      </c>
      <c r="H333" s="302">
        <v>11.560429349328947</v>
      </c>
      <c r="I333" s="302">
        <v>2.3357358839324744</v>
      </c>
      <c r="J333" s="302">
        <f t="shared" ref="J333:J335" si="148">SUM(G333:I333)</f>
        <v>29.582896873822037</v>
      </c>
      <c r="K333" s="303"/>
      <c r="L333" s="302">
        <v>16.196226314883241</v>
      </c>
      <c r="M333" s="302">
        <v>13.366004163847931</v>
      </c>
      <c r="N333" s="302">
        <v>2.4456664083359692</v>
      </c>
      <c r="O333" s="302">
        <f t="shared" ref="O333:O340" si="149">SUM(L333:N333)</f>
        <v>32.00789688706714</v>
      </c>
    </row>
    <row r="334" spans="1:15" s="236" customFormat="1" x14ac:dyDescent="0.2">
      <c r="A334" s="237" t="str">
        <f>name!E$6</f>
        <v>Associate professional occupations</v>
      </c>
      <c r="B334" s="302">
        <v>1.3915391298701518</v>
      </c>
      <c r="C334" s="302">
        <v>1.7056880618766914</v>
      </c>
      <c r="D334" s="302">
        <v>0.88141531571633491</v>
      </c>
      <c r="E334" s="302">
        <f t="shared" si="147"/>
        <v>3.9786425074631784</v>
      </c>
      <c r="F334" s="303"/>
      <c r="G334" s="302">
        <v>1.5041854988346077</v>
      </c>
      <c r="H334" s="302">
        <v>2.1652525775958784</v>
      </c>
      <c r="I334" s="302">
        <v>0.6577433371368554</v>
      </c>
      <c r="J334" s="302">
        <f t="shared" si="148"/>
        <v>4.3271814135673417</v>
      </c>
      <c r="K334" s="303"/>
      <c r="L334" s="302">
        <v>1.8208499456452865</v>
      </c>
      <c r="M334" s="302">
        <v>2.7636958143098096</v>
      </c>
      <c r="N334" s="302">
        <v>0.62935440812044829</v>
      </c>
      <c r="O334" s="302">
        <f t="shared" si="149"/>
        <v>5.2139001680755452</v>
      </c>
    </row>
    <row r="335" spans="1:15" s="236" customFormat="1" x14ac:dyDescent="0.2">
      <c r="A335" s="237" t="str">
        <f>name!E$7</f>
        <v>Administrative and secretarial occupations</v>
      </c>
      <c r="B335" s="302">
        <v>1.1671297933304536</v>
      </c>
      <c r="C335" s="302">
        <v>2.6095918340822335</v>
      </c>
      <c r="D335" s="302">
        <v>0.12658242577752063</v>
      </c>
      <c r="E335" s="302">
        <f t="shared" si="147"/>
        <v>3.9033040531902081</v>
      </c>
      <c r="F335" s="303"/>
      <c r="G335" s="302">
        <v>1.0395491797377767</v>
      </c>
      <c r="H335" s="302">
        <v>2.6684655352660429</v>
      </c>
      <c r="I335" s="302">
        <v>9.228591949960914E-2</v>
      </c>
      <c r="J335" s="302">
        <f t="shared" si="148"/>
        <v>3.8003006345034289</v>
      </c>
      <c r="K335" s="303"/>
      <c r="L335" s="302">
        <v>0.58182918716971144</v>
      </c>
      <c r="M335" s="302">
        <v>1.3590976457284809</v>
      </c>
      <c r="N335" s="302">
        <v>4.5241963835718872E-2</v>
      </c>
      <c r="O335" s="302">
        <f t="shared" si="149"/>
        <v>1.9861687967339112</v>
      </c>
    </row>
    <row r="336" spans="1:15" s="236" customFormat="1" x14ac:dyDescent="0.2">
      <c r="A336" s="237" t="str">
        <f>name!E$8</f>
        <v>Skilled trades occupations</v>
      </c>
      <c r="B336" s="302">
        <v>0.37925231478289295</v>
      </c>
      <c r="C336" s="302">
        <v>0.34224607373097293</v>
      </c>
      <c r="D336" s="302">
        <v>0.1089286007991902</v>
      </c>
      <c r="E336" s="302">
        <f t="shared" si="147"/>
        <v>0.83042698931305614</v>
      </c>
      <c r="F336" s="303"/>
      <c r="G336" s="302">
        <v>0.27075766402878365</v>
      </c>
      <c r="H336" s="302">
        <v>0.27654817473542914</v>
      </c>
      <c r="I336" s="302">
        <v>8.1498326448514888E-2</v>
      </c>
      <c r="J336" s="302">
        <f>SUM(G336:I336)</f>
        <v>0.62880416521272764</v>
      </c>
      <c r="K336" s="303"/>
      <c r="L336" s="302">
        <v>0.142516708709132</v>
      </c>
      <c r="M336" s="302">
        <v>0.13264935170509903</v>
      </c>
      <c r="N336" s="302">
        <v>0.10166635510871544</v>
      </c>
      <c r="O336" s="302">
        <f t="shared" si="149"/>
        <v>0.37683241552294644</v>
      </c>
    </row>
    <row r="337" spans="1:15" s="236" customFormat="1" x14ac:dyDescent="0.2">
      <c r="A337" s="237" t="str">
        <f>name!E$9</f>
        <v>Caring, leisure and other service occupations</v>
      </c>
      <c r="B337" s="302">
        <v>4.8638710880812273</v>
      </c>
      <c r="C337" s="302">
        <v>6.8169782163749009</v>
      </c>
      <c r="D337" s="302">
        <v>0.36255772454384</v>
      </c>
      <c r="E337" s="302">
        <f t="shared" si="147"/>
        <v>12.043407028999969</v>
      </c>
      <c r="F337" s="303"/>
      <c r="G337" s="302">
        <v>4.6504824004893868</v>
      </c>
      <c r="H337" s="302">
        <v>7.3880330775596494</v>
      </c>
      <c r="I337" s="302">
        <v>0.29693159961365501</v>
      </c>
      <c r="J337" s="302">
        <f t="shared" ref="J337:J340" si="150">SUM(G337:I337)</f>
        <v>12.335447077662691</v>
      </c>
      <c r="K337" s="303"/>
      <c r="L337" s="302">
        <v>5.6168224138636766</v>
      </c>
      <c r="M337" s="302">
        <v>7.0471229438426342</v>
      </c>
      <c r="N337" s="302">
        <v>0.34452604289123273</v>
      </c>
      <c r="O337" s="302">
        <f t="shared" si="149"/>
        <v>13.008471400597543</v>
      </c>
    </row>
    <row r="338" spans="1:15" s="236" customFormat="1" x14ac:dyDescent="0.2">
      <c r="A338" s="237" t="str">
        <f>name!E$10</f>
        <v>Sales and customer service occupations</v>
      </c>
      <c r="B338" s="302">
        <v>9.5971293282979181E-2</v>
      </c>
      <c r="C338" s="302">
        <v>0.21963285523478168</v>
      </c>
      <c r="D338" s="302">
        <v>6.7963165143923004E-2</v>
      </c>
      <c r="E338" s="302">
        <f t="shared" si="147"/>
        <v>0.38356731366168384</v>
      </c>
      <c r="F338" s="303"/>
      <c r="G338" s="302">
        <v>8.408916662038457E-2</v>
      </c>
      <c r="H338" s="302">
        <v>0.22832077304439083</v>
      </c>
      <c r="I338" s="302">
        <v>4.0290628413970193E-2</v>
      </c>
      <c r="J338" s="302">
        <f t="shared" si="150"/>
        <v>0.35270056807874556</v>
      </c>
      <c r="K338" s="303"/>
      <c r="L338" s="302">
        <v>8.1578397300864927E-2</v>
      </c>
      <c r="M338" s="302">
        <v>0.22880187223711254</v>
      </c>
      <c r="N338" s="302">
        <v>3.658504283648787E-2</v>
      </c>
      <c r="O338" s="302">
        <f t="shared" si="149"/>
        <v>0.34696531237446537</v>
      </c>
    </row>
    <row r="339" spans="1:15" s="236" customFormat="1" x14ac:dyDescent="0.2">
      <c r="A339" s="237" t="str">
        <f>name!E$11</f>
        <v>Process, plant and machine operatives</v>
      </c>
      <c r="B339" s="302">
        <v>4.2963986110510763E-2</v>
      </c>
      <c r="C339" s="302">
        <v>0.10933261029710992</v>
      </c>
      <c r="D339" s="302">
        <v>0.59827071600666382</v>
      </c>
      <c r="E339" s="302">
        <f t="shared" si="147"/>
        <v>0.75056731241428443</v>
      </c>
      <c r="F339" s="303"/>
      <c r="G339" s="302">
        <v>2.771991092157421E-2</v>
      </c>
      <c r="H339" s="302">
        <v>8.8829163489278787E-2</v>
      </c>
      <c r="I339" s="302">
        <v>0.57245227684506306</v>
      </c>
      <c r="J339" s="302">
        <f t="shared" si="150"/>
        <v>0.68900135125591611</v>
      </c>
      <c r="K339" s="303"/>
      <c r="L339" s="302">
        <v>1.5868732003598524E-2</v>
      </c>
      <c r="M339" s="302">
        <v>0.10723530272258992</v>
      </c>
      <c r="N339" s="302">
        <v>0.53908018126670743</v>
      </c>
      <c r="O339" s="302">
        <f t="shared" si="149"/>
        <v>0.6621842159928959</v>
      </c>
    </row>
    <row r="340" spans="1:15" s="236" customFormat="1" x14ac:dyDescent="0.2">
      <c r="A340" s="237" t="str">
        <f>name!E$12</f>
        <v>Elementary occupations</v>
      </c>
      <c r="B340" s="302">
        <v>0.20398148774659314</v>
      </c>
      <c r="C340" s="302">
        <v>3.9514918180200751</v>
      </c>
      <c r="D340" s="302">
        <v>0.10882544023850181</v>
      </c>
      <c r="E340" s="302">
        <f t="shared" si="147"/>
        <v>4.2642987460051707</v>
      </c>
      <c r="F340" s="303"/>
      <c r="G340" s="302">
        <v>0.14501979168805684</v>
      </c>
      <c r="H340" s="302">
        <v>3.3935522851608257</v>
      </c>
      <c r="I340" s="302">
        <v>5.4225595749723313E-2</v>
      </c>
      <c r="J340" s="302">
        <f t="shared" si="150"/>
        <v>3.5927976725986062</v>
      </c>
      <c r="K340" s="303"/>
      <c r="L340" s="302">
        <v>5.9578913134516617E-2</v>
      </c>
      <c r="M340" s="302">
        <v>1.5601365734608998</v>
      </c>
      <c r="N340" s="302">
        <v>0.17560649164161646</v>
      </c>
      <c r="O340" s="302">
        <f t="shared" si="149"/>
        <v>1.7953219782370329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23.1266309919191</v>
      </c>
      <c r="C342" s="311">
        <f t="shared" ref="C342:E342" si="151">SUM(C332:C340)</f>
        <v>25.060814373777657</v>
      </c>
      <c r="D342" s="311">
        <f t="shared" si="151"/>
        <v>4.8055546343032827</v>
      </c>
      <c r="E342" s="311">
        <f t="shared" si="151"/>
        <v>52.993000000000052</v>
      </c>
      <c r="F342" s="311"/>
      <c r="G342" s="311">
        <f t="shared" ref="G342:J342" si="152">SUM(G332:G340)</f>
        <v>24.134232465042214</v>
      </c>
      <c r="H342" s="311">
        <f t="shared" si="152"/>
        <v>28.325948529476051</v>
      </c>
      <c r="I342" s="311">
        <f t="shared" si="152"/>
        <v>4.4818190054817615</v>
      </c>
      <c r="J342" s="311">
        <f t="shared" si="152"/>
        <v>56.942000000000029</v>
      </c>
      <c r="K342" s="311"/>
      <c r="L342" s="311">
        <f t="shared" ref="L342:O342" si="153">SUM(L332:L340)</f>
        <v>25.141837342372728</v>
      </c>
      <c r="M342" s="311">
        <f t="shared" si="153"/>
        <v>27.222255664622686</v>
      </c>
      <c r="N342" s="311">
        <f t="shared" si="153"/>
        <v>4.6519069930045536</v>
      </c>
      <c r="O342" s="311">
        <f t="shared" si="153"/>
        <v>57.015999999999977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1.8292833751852231</v>
      </c>
      <c r="C349" s="302">
        <v>0.62115947451839149</v>
      </c>
      <c r="D349" s="302">
        <v>0.36234837429701139</v>
      </c>
      <c r="E349" s="302">
        <f>SUM(B349:D349)</f>
        <v>2.8127912240006263</v>
      </c>
      <c r="F349" s="303"/>
      <c r="G349" s="302">
        <v>2.0793710712622677</v>
      </c>
      <c r="H349" s="302">
        <v>0.92908187342018189</v>
      </c>
      <c r="I349" s="302">
        <v>0.36356279156577598</v>
      </c>
      <c r="J349" s="302">
        <f>SUM(G349:I349)</f>
        <v>3.3720157362482257</v>
      </c>
      <c r="K349" s="303"/>
      <c r="L349" s="302">
        <v>2.1875754002648207</v>
      </c>
      <c r="M349" s="302">
        <v>1.1808276255298373</v>
      </c>
      <c r="N349" s="302">
        <v>0.53334530677371661</v>
      </c>
      <c r="O349" s="302">
        <f>SUM(L349:N349)</f>
        <v>3.9017483325683742</v>
      </c>
    </row>
    <row r="350" spans="1:15" s="236" customFormat="1" x14ac:dyDescent="0.2">
      <c r="A350" s="237" t="str">
        <f>name!E$5</f>
        <v>Professional occupations</v>
      </c>
      <c r="B350" s="302">
        <v>9.0571667368725226</v>
      </c>
      <c r="C350" s="302">
        <v>4.8912076183410971</v>
      </c>
      <c r="D350" s="302">
        <v>1.9188407132866656</v>
      </c>
      <c r="E350" s="302">
        <f t="shared" ref="E350:E357" si="154">SUM(B350:D350)</f>
        <v>15.867215068500286</v>
      </c>
      <c r="F350" s="303"/>
      <c r="G350" s="302">
        <v>10.883326011317029</v>
      </c>
      <c r="H350" s="302">
        <v>6.6559297789457537</v>
      </c>
      <c r="I350" s="302">
        <v>2.0619353740135824</v>
      </c>
      <c r="J350" s="302">
        <f t="shared" ref="J350:J352" si="155">SUM(G350:I350)</f>
        <v>19.601191164276365</v>
      </c>
      <c r="K350" s="303"/>
      <c r="L350" s="302">
        <v>12.614880206739631</v>
      </c>
      <c r="M350" s="302">
        <v>7.3990712558766409</v>
      </c>
      <c r="N350" s="302">
        <v>2.5233827963217532</v>
      </c>
      <c r="O350" s="302">
        <f t="shared" ref="O350:O357" si="156">SUM(L350:N350)</f>
        <v>22.537334258938024</v>
      </c>
    </row>
    <row r="351" spans="1:15" s="236" customFormat="1" x14ac:dyDescent="0.2">
      <c r="A351" s="237" t="str">
        <f>name!E$6</f>
        <v>Associate professional occupations</v>
      </c>
      <c r="B351" s="302">
        <v>3.6622409867892292</v>
      </c>
      <c r="C351" s="302">
        <v>2.8394410626521065</v>
      </c>
      <c r="D351" s="302">
        <v>0.81326497474185844</v>
      </c>
      <c r="E351" s="302">
        <f t="shared" si="154"/>
        <v>7.3149470241831933</v>
      </c>
      <c r="F351" s="303"/>
      <c r="G351" s="302">
        <v>4.2857853608088101</v>
      </c>
      <c r="H351" s="302">
        <v>3.7399373868904173</v>
      </c>
      <c r="I351" s="302">
        <v>0.81628187971998034</v>
      </c>
      <c r="J351" s="302">
        <f t="shared" si="155"/>
        <v>8.8420046274192075</v>
      </c>
      <c r="K351" s="303"/>
      <c r="L351" s="302">
        <v>7.4356102967371616</v>
      </c>
      <c r="M351" s="302">
        <v>5.9367225609065661</v>
      </c>
      <c r="N351" s="302">
        <v>1.2440438503692748</v>
      </c>
      <c r="O351" s="302">
        <f t="shared" si="156"/>
        <v>14.616376708013002</v>
      </c>
    </row>
    <row r="352" spans="1:15" s="236" customFormat="1" x14ac:dyDescent="0.2">
      <c r="A352" s="237" t="str">
        <f>name!E$7</f>
        <v>Administrative and secretarial occupations</v>
      </c>
      <c r="B352" s="302">
        <v>2.7446286377565503</v>
      </c>
      <c r="C352" s="302">
        <v>4.4409042904649212</v>
      </c>
      <c r="D352" s="302">
        <v>0.22774336991506899</v>
      </c>
      <c r="E352" s="302">
        <f t="shared" si="154"/>
        <v>7.4132762981365401</v>
      </c>
      <c r="F352" s="303"/>
      <c r="G352" s="302">
        <v>2.668172632279413</v>
      </c>
      <c r="H352" s="302">
        <v>4.6063810804300047</v>
      </c>
      <c r="I352" s="302">
        <v>0.18007652454982076</v>
      </c>
      <c r="J352" s="302">
        <f t="shared" si="155"/>
        <v>7.4546302372592388</v>
      </c>
      <c r="K352" s="303"/>
      <c r="L352" s="302">
        <v>2.4448981795928639</v>
      </c>
      <c r="M352" s="302">
        <v>3.184379962802419</v>
      </c>
      <c r="N352" s="302">
        <v>0.11622650839886609</v>
      </c>
      <c r="O352" s="302">
        <f t="shared" si="156"/>
        <v>5.7455046507941487</v>
      </c>
    </row>
    <row r="353" spans="1:15" s="236" customFormat="1" x14ac:dyDescent="0.2">
      <c r="A353" s="237" t="str">
        <f>name!E$8</f>
        <v>Skilled trades occupations</v>
      </c>
      <c r="B353" s="302">
        <v>0.3701110588889101</v>
      </c>
      <c r="C353" s="302">
        <v>0.41586412662271455</v>
      </c>
      <c r="D353" s="302">
        <v>0.14363883890409693</v>
      </c>
      <c r="E353" s="302">
        <f t="shared" si="154"/>
        <v>0.9296140244157215</v>
      </c>
      <c r="F353" s="303"/>
      <c r="G353" s="302">
        <v>0.29097733703973278</v>
      </c>
      <c r="H353" s="302">
        <v>0.32569150093769894</v>
      </c>
      <c r="I353" s="302">
        <v>9.8194536819359801E-2</v>
      </c>
      <c r="J353" s="302">
        <f>SUM(G353:I353)</f>
        <v>0.71486337479679141</v>
      </c>
      <c r="K353" s="303"/>
      <c r="L353" s="302">
        <v>0.20437017222653084</v>
      </c>
      <c r="M353" s="302">
        <v>0.31759692253451233</v>
      </c>
      <c r="N353" s="302">
        <v>0.12488018387456538</v>
      </c>
      <c r="O353" s="302">
        <f t="shared" si="156"/>
        <v>0.64684727863560854</v>
      </c>
    </row>
    <row r="354" spans="1:15" s="236" customFormat="1" x14ac:dyDescent="0.2">
      <c r="A354" s="237" t="str">
        <f>name!E$9</f>
        <v>Caring, leisure and other service occupations</v>
      </c>
      <c r="B354" s="302">
        <v>9.6911865447153893</v>
      </c>
      <c r="C354" s="302">
        <v>10.48330308862543</v>
      </c>
      <c r="D354" s="302">
        <v>1.8730513494272787</v>
      </c>
      <c r="E354" s="302">
        <f t="shared" si="154"/>
        <v>22.047540982768098</v>
      </c>
      <c r="F354" s="303"/>
      <c r="G354" s="302">
        <v>9.9958055291470203</v>
      </c>
      <c r="H354" s="302">
        <v>11.753891172586748</v>
      </c>
      <c r="I354" s="302">
        <v>2.3632038968812075</v>
      </c>
      <c r="J354" s="302">
        <f t="shared" ref="J354:J357" si="157">SUM(G354:I354)</f>
        <v>24.112900598614974</v>
      </c>
      <c r="K354" s="303"/>
      <c r="L354" s="302">
        <v>12.683662550508243</v>
      </c>
      <c r="M354" s="302">
        <v>11.991901870617392</v>
      </c>
      <c r="N354" s="302">
        <v>2.9588299312210302</v>
      </c>
      <c r="O354" s="302">
        <f t="shared" si="156"/>
        <v>27.634394352346664</v>
      </c>
    </row>
    <row r="355" spans="1:15" s="236" customFormat="1" x14ac:dyDescent="0.2">
      <c r="A355" s="237" t="str">
        <f>name!E$10</f>
        <v>Sales and customer service occupations</v>
      </c>
      <c r="B355" s="302">
        <v>0.36634679697931621</v>
      </c>
      <c r="C355" s="302">
        <v>0.50082093025678975</v>
      </c>
      <c r="D355" s="302">
        <v>6.8577609532011669E-2</v>
      </c>
      <c r="E355" s="302">
        <f t="shared" si="154"/>
        <v>0.93574533676811766</v>
      </c>
      <c r="F355" s="303"/>
      <c r="G355" s="302">
        <v>0.35777635823913417</v>
      </c>
      <c r="H355" s="302">
        <v>0.51714743496137794</v>
      </c>
      <c r="I355" s="302">
        <v>4.4723667071744619E-2</v>
      </c>
      <c r="J355" s="302">
        <f t="shared" si="157"/>
        <v>0.91964746027225663</v>
      </c>
      <c r="K355" s="303"/>
      <c r="L355" s="302">
        <v>0.39915388010651121</v>
      </c>
      <c r="M355" s="302">
        <v>0.57047054504269101</v>
      </c>
      <c r="N355" s="302">
        <v>5.9554028052789039E-2</v>
      </c>
      <c r="O355" s="302">
        <f t="shared" si="156"/>
        <v>1.0291784532019912</v>
      </c>
    </row>
    <row r="356" spans="1:15" s="236" customFormat="1" x14ac:dyDescent="0.2">
      <c r="A356" s="237" t="str">
        <f>name!E$11</f>
        <v>Process, plant and machine operatives</v>
      </c>
      <c r="B356" s="302">
        <v>7.9707474647670917E-2</v>
      </c>
      <c r="C356" s="302">
        <v>0.18016765659844622</v>
      </c>
      <c r="D356" s="302">
        <v>2.1920757723861938E-2</v>
      </c>
      <c r="E356" s="302">
        <f t="shared" si="154"/>
        <v>0.28179588896997909</v>
      </c>
      <c r="F356" s="303"/>
      <c r="G356" s="302">
        <v>6.2606935132571373E-2</v>
      </c>
      <c r="H356" s="302">
        <v>0.1312787768770507</v>
      </c>
      <c r="I356" s="302">
        <v>1.4492097893646959E-2</v>
      </c>
      <c r="J356" s="302">
        <f t="shared" si="157"/>
        <v>0.20837780990326904</v>
      </c>
      <c r="K356" s="303"/>
      <c r="L356" s="302">
        <v>3.9357629056804386E-2</v>
      </c>
      <c r="M356" s="302">
        <v>0.10390982794241119</v>
      </c>
      <c r="N356" s="302">
        <v>1.1735252297096769E-2</v>
      </c>
      <c r="O356" s="302">
        <f t="shared" si="156"/>
        <v>0.15500270929631232</v>
      </c>
    </row>
    <row r="357" spans="1:15" s="236" customFormat="1" x14ac:dyDescent="0.2">
      <c r="A357" s="237" t="str">
        <f>name!E$12</f>
        <v>Elementary occupations</v>
      </c>
      <c r="B357" s="302">
        <v>0.46332905283075881</v>
      </c>
      <c r="C357" s="302">
        <v>1.6376789316570719</v>
      </c>
      <c r="D357" s="302">
        <v>3.7066167769626727E-2</v>
      </c>
      <c r="E357" s="302">
        <f t="shared" si="154"/>
        <v>2.1380741522574578</v>
      </c>
      <c r="F357" s="303"/>
      <c r="G357" s="302">
        <v>0.4107483298152883</v>
      </c>
      <c r="H357" s="302">
        <v>1.2673610091895915</v>
      </c>
      <c r="I357" s="302">
        <v>2.0259652204862918E-2</v>
      </c>
      <c r="J357" s="302">
        <f t="shared" si="157"/>
        <v>1.6983689912097426</v>
      </c>
      <c r="K357" s="303"/>
      <c r="L357" s="302">
        <v>0.2400782692900516</v>
      </c>
      <c r="M357" s="302">
        <v>0.82252734680243866</v>
      </c>
      <c r="N357" s="302">
        <v>9.0076401134432018E-3</v>
      </c>
      <c r="O357" s="302">
        <f t="shared" si="156"/>
        <v>1.0716132562059335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28.264000664665566</v>
      </c>
      <c r="C359" s="311">
        <f t="shared" ref="C359:E359" si="158">SUM(C349:C357)</f>
        <v>26.010547179736967</v>
      </c>
      <c r="D359" s="311">
        <f t="shared" si="158"/>
        <v>5.466452155597481</v>
      </c>
      <c r="E359" s="311">
        <f t="shared" si="158"/>
        <v>59.741000000000021</v>
      </c>
      <c r="F359" s="311"/>
      <c r="G359" s="311">
        <f t="shared" ref="G359:J359" si="159">SUM(G349:G357)</f>
        <v>31.034569565041267</v>
      </c>
      <c r="H359" s="311">
        <f t="shared" si="159"/>
        <v>29.926700014238822</v>
      </c>
      <c r="I359" s="311">
        <f t="shared" si="159"/>
        <v>5.9627304207199812</v>
      </c>
      <c r="J359" s="311">
        <f t="shared" si="159"/>
        <v>66.924000000000078</v>
      </c>
      <c r="K359" s="311"/>
      <c r="L359" s="311">
        <f t="shared" ref="L359:O359" si="160">SUM(L349:L357)</f>
        <v>38.249586584522618</v>
      </c>
      <c r="M359" s="311">
        <f t="shared" si="160"/>
        <v>31.507407918054906</v>
      </c>
      <c r="N359" s="311">
        <f t="shared" si="160"/>
        <v>7.5810054974225363</v>
      </c>
      <c r="O359" s="311">
        <f t="shared" si="160"/>
        <v>77.338000000000065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1.4203896173106549</v>
      </c>
      <c r="C366" s="302">
        <v>0.78106517869258352</v>
      </c>
      <c r="D366" s="302">
        <v>0.12940337183346187</v>
      </c>
      <c r="E366" s="302">
        <f>SUM(B366:D366)</f>
        <v>2.3308581678367002</v>
      </c>
      <c r="F366" s="303"/>
      <c r="G366" s="302">
        <v>1.881868216097083</v>
      </c>
      <c r="H366" s="302">
        <v>1.1821387296238381</v>
      </c>
      <c r="I366" s="302">
        <v>0.26550949442555405</v>
      </c>
      <c r="J366" s="302">
        <f>SUM(G366:I366)</f>
        <v>3.3295164401464752</v>
      </c>
      <c r="K366" s="303"/>
      <c r="L366" s="302">
        <v>1.9336622700905077</v>
      </c>
      <c r="M366" s="302">
        <v>1.6825369556816414</v>
      </c>
      <c r="N366" s="302">
        <v>0.21926576250100466</v>
      </c>
      <c r="O366" s="302">
        <f>SUM(L366:N366)</f>
        <v>3.835464988273154</v>
      </c>
    </row>
    <row r="367" spans="1:15" s="236" customFormat="1" x14ac:dyDescent="0.2">
      <c r="A367" s="237" t="str">
        <f>name!E$5</f>
        <v>Professional occupations</v>
      </c>
      <c r="B367" s="302">
        <v>0.98781722859426369</v>
      </c>
      <c r="C367" s="302">
        <v>0.46795877597250946</v>
      </c>
      <c r="D367" s="302">
        <v>0.57459370751866057</v>
      </c>
      <c r="E367" s="302">
        <f t="shared" ref="E367:E374" si="161">SUM(B367:D367)</f>
        <v>2.0303697120854336</v>
      </c>
      <c r="F367" s="303"/>
      <c r="G367" s="302">
        <v>1.5004983676657266</v>
      </c>
      <c r="H367" s="302">
        <v>0.83547418610458635</v>
      </c>
      <c r="I367" s="302">
        <v>1.2289699805529801</v>
      </c>
      <c r="J367" s="302">
        <f t="shared" ref="J367:J369" si="162">SUM(G367:I367)</f>
        <v>3.5649425343232934</v>
      </c>
      <c r="K367" s="303"/>
      <c r="L367" s="302">
        <v>1.763673870426649</v>
      </c>
      <c r="M367" s="302">
        <v>1.2293883645109163</v>
      </c>
      <c r="N367" s="302">
        <v>1.1810820975821399</v>
      </c>
      <c r="O367" s="302">
        <f t="shared" ref="O367:O374" si="163">SUM(L367:N367)</f>
        <v>4.1741443325197052</v>
      </c>
    </row>
    <row r="368" spans="1:15" s="236" customFormat="1" x14ac:dyDescent="0.2">
      <c r="A368" s="237" t="str">
        <f>name!E$6</f>
        <v>Associate professional occupations</v>
      </c>
      <c r="B368" s="302">
        <v>1.2396367297970783</v>
      </c>
      <c r="C368" s="302">
        <v>0.75479620565879346</v>
      </c>
      <c r="D368" s="302">
        <v>1.7702265144231621</v>
      </c>
      <c r="E368" s="302">
        <f t="shared" si="161"/>
        <v>3.7646594498790336</v>
      </c>
      <c r="F368" s="303"/>
      <c r="G368" s="302">
        <v>1.6444488801582551</v>
      </c>
      <c r="H368" s="302">
        <v>1.1036249880164588</v>
      </c>
      <c r="I368" s="302">
        <v>4.1370849173824613</v>
      </c>
      <c r="J368" s="302">
        <f t="shared" si="162"/>
        <v>6.8851587855571754</v>
      </c>
      <c r="K368" s="303"/>
      <c r="L368" s="302">
        <v>1.4517112382436494</v>
      </c>
      <c r="M368" s="302">
        <v>1.0552600462870878</v>
      </c>
      <c r="N368" s="302">
        <v>3.8875943203657504</v>
      </c>
      <c r="O368" s="302">
        <f t="shared" si="163"/>
        <v>6.3945656048964876</v>
      </c>
    </row>
    <row r="369" spans="1:15" s="236" customFormat="1" x14ac:dyDescent="0.2">
      <c r="A369" s="237" t="str">
        <f>name!E$7</f>
        <v>Administrative and secretarial occupations</v>
      </c>
      <c r="B369" s="302">
        <v>0.35761297578225559</v>
      </c>
      <c r="C369" s="302">
        <v>1.0356494374712073</v>
      </c>
      <c r="D369" s="302">
        <v>5.2773430201248375E-2</v>
      </c>
      <c r="E369" s="302">
        <f t="shared" si="161"/>
        <v>1.4460358434547114</v>
      </c>
      <c r="F369" s="303"/>
      <c r="G369" s="302">
        <v>0.44437161587456719</v>
      </c>
      <c r="H369" s="302">
        <v>1.1164515116453855</v>
      </c>
      <c r="I369" s="302">
        <v>0.11722352585145081</v>
      </c>
      <c r="J369" s="302">
        <f t="shared" si="162"/>
        <v>1.6780466533714036</v>
      </c>
      <c r="K369" s="303"/>
      <c r="L369" s="302">
        <v>0.34117322986540388</v>
      </c>
      <c r="M369" s="302">
        <v>0.74789202162713242</v>
      </c>
      <c r="N369" s="302">
        <v>6.7918032287701061E-2</v>
      </c>
      <c r="O369" s="302">
        <f t="shared" si="163"/>
        <v>1.1569832837802374</v>
      </c>
    </row>
    <row r="370" spans="1:15" s="236" customFormat="1" x14ac:dyDescent="0.2">
      <c r="A370" s="237" t="str">
        <f>name!E$8</f>
        <v>Skilled trades occupations</v>
      </c>
      <c r="B370" s="302">
        <v>0.80315078186475941</v>
      </c>
      <c r="C370" s="302">
        <v>0.36501835737489441</v>
      </c>
      <c r="D370" s="302">
        <v>0.23725435062124789</v>
      </c>
      <c r="E370" s="302">
        <f t="shared" si="161"/>
        <v>1.4054234898609017</v>
      </c>
      <c r="F370" s="303"/>
      <c r="G370" s="302">
        <v>0.86979847509693131</v>
      </c>
      <c r="H370" s="302">
        <v>0.40924158064017757</v>
      </c>
      <c r="I370" s="302">
        <v>0.54946578225482379</v>
      </c>
      <c r="J370" s="302">
        <f>SUM(G370:I370)</f>
        <v>1.8285058379919326</v>
      </c>
      <c r="K370" s="303"/>
      <c r="L370" s="302">
        <v>0.8692136132063476</v>
      </c>
      <c r="M370" s="302">
        <v>0.75476017501612869</v>
      </c>
      <c r="N370" s="302">
        <v>0.60960115834379691</v>
      </c>
      <c r="O370" s="302">
        <f t="shared" si="163"/>
        <v>2.2335749465662733</v>
      </c>
    </row>
    <row r="371" spans="1:15" s="236" customFormat="1" x14ac:dyDescent="0.2">
      <c r="A371" s="237" t="str">
        <f>name!E$9</f>
        <v>Caring, leisure and other service occupations</v>
      </c>
      <c r="B371" s="302">
        <v>0.44821097666340853</v>
      </c>
      <c r="C371" s="302">
        <v>0.8667112416053232</v>
      </c>
      <c r="D371" s="302">
        <v>9.4193153227958196E-2</v>
      </c>
      <c r="E371" s="302">
        <f t="shared" si="161"/>
        <v>1.40911537149669</v>
      </c>
      <c r="F371" s="303"/>
      <c r="G371" s="302">
        <v>0.49677575614284936</v>
      </c>
      <c r="H371" s="302">
        <v>0.88758264942125487</v>
      </c>
      <c r="I371" s="302">
        <v>0.20543706164319658</v>
      </c>
      <c r="J371" s="302">
        <f t="shared" ref="J371:J374" si="164">SUM(G371:I371)</f>
        <v>1.5897954672073009</v>
      </c>
      <c r="K371" s="303"/>
      <c r="L371" s="302">
        <v>0.38671107067715993</v>
      </c>
      <c r="M371" s="302">
        <v>0.90026168413716579</v>
      </c>
      <c r="N371" s="302">
        <v>0.18226670630765682</v>
      </c>
      <c r="O371" s="302">
        <f t="shared" si="163"/>
        <v>1.4692394611219826</v>
      </c>
    </row>
    <row r="372" spans="1:15" s="236" customFormat="1" x14ac:dyDescent="0.2">
      <c r="A372" s="237" t="str">
        <f>name!E$10</f>
        <v>Sales and customer service occupations</v>
      </c>
      <c r="B372" s="302">
        <v>0.29968110489409872</v>
      </c>
      <c r="C372" s="302">
        <v>0.54483912968108839</v>
      </c>
      <c r="D372" s="302">
        <v>2.7732755356107829E-2</v>
      </c>
      <c r="E372" s="302">
        <f t="shared" si="161"/>
        <v>0.87225298993129496</v>
      </c>
      <c r="F372" s="303"/>
      <c r="G372" s="302">
        <v>0.35375227330184467</v>
      </c>
      <c r="H372" s="302">
        <v>0.61430217084100336</v>
      </c>
      <c r="I372" s="302">
        <v>4.3555944171075278E-2</v>
      </c>
      <c r="J372" s="302">
        <f t="shared" si="164"/>
        <v>1.0116103883139234</v>
      </c>
      <c r="K372" s="303"/>
      <c r="L372" s="302">
        <v>0.39815050244529976</v>
      </c>
      <c r="M372" s="302">
        <v>0.72309869863558074</v>
      </c>
      <c r="N372" s="302">
        <v>3.0863499171368852E-2</v>
      </c>
      <c r="O372" s="302">
        <f t="shared" si="163"/>
        <v>1.1521127002522493</v>
      </c>
    </row>
    <row r="373" spans="1:15" s="236" customFormat="1" x14ac:dyDescent="0.2">
      <c r="A373" s="237" t="str">
        <f>name!E$11</f>
        <v>Process, plant and machine operatives</v>
      </c>
      <c r="B373" s="302">
        <v>7.344020638448219E-2</v>
      </c>
      <c r="C373" s="302">
        <v>6.7828752370961684E-2</v>
      </c>
      <c r="D373" s="302">
        <v>1.3771710521454837E-2</v>
      </c>
      <c r="E373" s="302">
        <f t="shared" si="161"/>
        <v>0.15504066927689872</v>
      </c>
      <c r="F373" s="303"/>
      <c r="G373" s="302">
        <v>6.7542252728988769E-2</v>
      </c>
      <c r="H373" s="302">
        <v>8.6975654491476886E-2</v>
      </c>
      <c r="I373" s="302">
        <v>3.4841211504610267E-2</v>
      </c>
      <c r="J373" s="302">
        <f t="shared" si="164"/>
        <v>0.18935911872507594</v>
      </c>
      <c r="K373" s="303"/>
      <c r="L373" s="302">
        <v>4.6084216715729591E-2</v>
      </c>
      <c r="M373" s="302">
        <v>9.1705685779367427E-2</v>
      </c>
      <c r="N373" s="302">
        <v>4.0500694930242484E-2</v>
      </c>
      <c r="O373" s="302">
        <f t="shared" si="163"/>
        <v>0.17829059742533948</v>
      </c>
    </row>
    <row r="374" spans="1:15" s="236" customFormat="1" x14ac:dyDescent="0.2">
      <c r="A374" s="237" t="str">
        <f>name!E$12</f>
        <v>Elementary occupations</v>
      </c>
      <c r="B374" s="302">
        <v>0.22867053635295023</v>
      </c>
      <c r="C374" s="302">
        <v>1.3873411313554358</v>
      </c>
      <c r="D374" s="302">
        <v>3.9232638469962673E-2</v>
      </c>
      <c r="E374" s="302">
        <f t="shared" si="161"/>
        <v>1.6552443061783486</v>
      </c>
      <c r="F374" s="303"/>
      <c r="G374" s="302">
        <v>0.22051016351657826</v>
      </c>
      <c r="H374" s="302">
        <v>1.3496862498416149</v>
      </c>
      <c r="I374" s="302">
        <v>6.2868361005249826E-2</v>
      </c>
      <c r="J374" s="302">
        <f t="shared" si="164"/>
        <v>1.633064774363443</v>
      </c>
      <c r="K374" s="303"/>
      <c r="L374" s="302">
        <v>0.20137015673295577</v>
      </c>
      <c r="M374" s="302">
        <v>0.87368539417749891</v>
      </c>
      <c r="N374" s="302">
        <v>9.6568534254130853E-2</v>
      </c>
      <c r="O374" s="302">
        <f t="shared" si="163"/>
        <v>1.1716240851645856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5.8586101576439518</v>
      </c>
      <c r="C376" s="311">
        <f t="shared" ref="C376:E376" si="165">SUM(C366:C374)</f>
        <v>6.2712082101827971</v>
      </c>
      <c r="D376" s="311">
        <f t="shared" si="165"/>
        <v>2.9391816321732644</v>
      </c>
      <c r="E376" s="311">
        <f t="shared" si="165"/>
        <v>15.06900000000001</v>
      </c>
      <c r="F376" s="311"/>
      <c r="G376" s="311">
        <f t="shared" ref="G376:J376" si="166">SUM(G366:G374)</f>
        <v>7.4795660005828228</v>
      </c>
      <c r="H376" s="311">
        <f t="shared" si="166"/>
        <v>7.5854777206257955</v>
      </c>
      <c r="I376" s="311">
        <f t="shared" si="166"/>
        <v>6.6449562787914012</v>
      </c>
      <c r="J376" s="311">
        <f t="shared" si="166"/>
        <v>21.710000000000026</v>
      </c>
      <c r="K376" s="311"/>
      <c r="L376" s="311">
        <f t="shared" ref="L376:O376" si="167">SUM(L366:L374)</f>
        <v>7.3917501684037017</v>
      </c>
      <c r="M376" s="311">
        <f t="shared" si="167"/>
        <v>8.0585890258525197</v>
      </c>
      <c r="N376" s="311">
        <f t="shared" si="167"/>
        <v>6.3156608057437937</v>
      </c>
      <c r="O376" s="311">
        <f t="shared" si="167"/>
        <v>21.766000000000012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1.6862883831664948</v>
      </c>
      <c r="C383" s="302">
        <v>0.48946581338125</v>
      </c>
      <c r="D383" s="302">
        <v>0.74510923201870471</v>
      </c>
      <c r="E383" s="302">
        <f>SUM(B383:D383)</f>
        <v>2.9208634285664496</v>
      </c>
      <c r="F383" s="303"/>
      <c r="G383" s="302">
        <v>1.5971734427377651</v>
      </c>
      <c r="H383" s="302">
        <v>0.67673976158372606</v>
      </c>
      <c r="I383" s="302">
        <v>0.7023747279396465</v>
      </c>
      <c r="J383" s="302">
        <f>SUM(G383:I383)</f>
        <v>2.9762879322611377</v>
      </c>
      <c r="K383" s="303"/>
      <c r="L383" s="302">
        <v>1.7473115119469724</v>
      </c>
      <c r="M383" s="302">
        <v>1.0034208011941961</v>
      </c>
      <c r="N383" s="302">
        <v>0.6229762149675967</v>
      </c>
      <c r="O383" s="302">
        <f>SUM(L383:N383)</f>
        <v>3.3737085281087649</v>
      </c>
    </row>
    <row r="384" spans="1:15" s="236" customFormat="1" x14ac:dyDescent="0.2">
      <c r="A384" s="237" t="str">
        <f>name!E$5</f>
        <v>Professional occupations</v>
      </c>
      <c r="B384" s="302">
        <v>2.1431677421356197</v>
      </c>
      <c r="C384" s="302">
        <v>0.55245110199288328</v>
      </c>
      <c r="D384" s="302">
        <v>1.8142335157363438</v>
      </c>
      <c r="E384" s="302">
        <f t="shared" ref="E384:E391" si="168">SUM(B384:D384)</f>
        <v>4.5098523598648468</v>
      </c>
      <c r="F384" s="303"/>
      <c r="G384" s="302">
        <v>1.8333368373451799</v>
      </c>
      <c r="H384" s="302">
        <v>0.63450642702878668</v>
      </c>
      <c r="I384" s="302">
        <v>1.9941500732716408</v>
      </c>
      <c r="J384" s="302">
        <f t="shared" ref="J384:J386" si="169">SUM(G384:I384)</f>
        <v>4.4619933376456071</v>
      </c>
      <c r="K384" s="303"/>
      <c r="L384" s="302">
        <v>2.1220079231397131</v>
      </c>
      <c r="M384" s="302">
        <v>0.747639240895558</v>
      </c>
      <c r="N384" s="302">
        <v>2.1954383199724798</v>
      </c>
      <c r="O384" s="302">
        <f t="shared" ref="O384:O391" si="170">SUM(L384:N384)</f>
        <v>5.065085484007751</v>
      </c>
    </row>
    <row r="385" spans="1:15" s="236" customFormat="1" x14ac:dyDescent="0.2">
      <c r="A385" s="237" t="str">
        <f>name!E$6</f>
        <v>Associate professional occupations</v>
      </c>
      <c r="B385" s="302">
        <v>1.0373183958738235</v>
      </c>
      <c r="C385" s="302">
        <v>0.49052761612282519</v>
      </c>
      <c r="D385" s="302">
        <v>1.265181870603963</v>
      </c>
      <c r="E385" s="302">
        <f t="shared" si="168"/>
        <v>2.7930278826006116</v>
      </c>
      <c r="F385" s="303"/>
      <c r="G385" s="302">
        <v>0.86917436558088879</v>
      </c>
      <c r="H385" s="302">
        <v>0.47627718225378168</v>
      </c>
      <c r="I385" s="302">
        <v>1.9675369244409904</v>
      </c>
      <c r="J385" s="302">
        <f t="shared" si="169"/>
        <v>3.3129884722756611</v>
      </c>
      <c r="K385" s="303"/>
      <c r="L385" s="302">
        <v>0.93239239936803686</v>
      </c>
      <c r="M385" s="302">
        <v>0.51541635858484547</v>
      </c>
      <c r="N385" s="302">
        <v>1.9139868655432279</v>
      </c>
      <c r="O385" s="302">
        <f t="shared" si="170"/>
        <v>3.3617956234961106</v>
      </c>
    </row>
    <row r="386" spans="1:15" s="236" customFormat="1" x14ac:dyDescent="0.2">
      <c r="A386" s="237" t="str">
        <f>name!E$7</f>
        <v>Administrative and secretarial occupations</v>
      </c>
      <c r="B386" s="302">
        <v>0.66928600505001334</v>
      </c>
      <c r="C386" s="302">
        <v>0.74814277751158098</v>
      </c>
      <c r="D386" s="302">
        <v>0.35354008486098576</v>
      </c>
      <c r="E386" s="302">
        <f t="shared" si="168"/>
        <v>1.7709688674225801</v>
      </c>
      <c r="F386" s="303"/>
      <c r="G386" s="302">
        <v>0.55782013388125329</v>
      </c>
      <c r="H386" s="302">
        <v>0.7111012547634844</v>
      </c>
      <c r="I386" s="302">
        <v>0.48028858284373871</v>
      </c>
      <c r="J386" s="302">
        <f t="shared" si="169"/>
        <v>1.7492099714884763</v>
      </c>
      <c r="K386" s="303"/>
      <c r="L386" s="302">
        <v>0.4607457575420576</v>
      </c>
      <c r="M386" s="302">
        <v>0.63678354057367936</v>
      </c>
      <c r="N386" s="302">
        <v>0.46953863888969227</v>
      </c>
      <c r="O386" s="302">
        <f t="shared" si="170"/>
        <v>1.5670679370054292</v>
      </c>
    </row>
    <row r="387" spans="1:15" s="236" customFormat="1" x14ac:dyDescent="0.2">
      <c r="A387" s="237" t="str">
        <f>name!E$8</f>
        <v>Skilled trades occupations</v>
      </c>
      <c r="B387" s="302">
        <v>0.53438504991164837</v>
      </c>
      <c r="C387" s="302">
        <v>0.2214319986652743</v>
      </c>
      <c r="D387" s="302">
        <v>0.52257211458709063</v>
      </c>
      <c r="E387" s="302">
        <f t="shared" si="168"/>
        <v>1.2783891631640132</v>
      </c>
      <c r="F387" s="303"/>
      <c r="G387" s="302">
        <v>0.39835872998140615</v>
      </c>
      <c r="H387" s="302">
        <v>0.161409368372117</v>
      </c>
      <c r="I387" s="302">
        <v>0.46566082147646431</v>
      </c>
      <c r="J387" s="302">
        <f>SUM(G387:I387)</f>
        <v>1.0254289198299875</v>
      </c>
      <c r="K387" s="303"/>
      <c r="L387" s="302">
        <v>0.527394697185668</v>
      </c>
      <c r="M387" s="302">
        <v>0.33253071554351282</v>
      </c>
      <c r="N387" s="302">
        <v>0.56363028522605352</v>
      </c>
      <c r="O387" s="302">
        <f t="shared" si="170"/>
        <v>1.4235556979552344</v>
      </c>
    </row>
    <row r="388" spans="1:15" s="236" customFormat="1" x14ac:dyDescent="0.2">
      <c r="A388" s="237" t="str">
        <f>name!E$9</f>
        <v>Caring, leisure and other service occupations</v>
      </c>
      <c r="B388" s="302">
        <v>1.7441557156685141</v>
      </c>
      <c r="C388" s="302">
        <v>1.588800509994472</v>
      </c>
      <c r="D388" s="302">
        <v>2.1976642217710354</v>
      </c>
      <c r="E388" s="302">
        <f t="shared" si="168"/>
        <v>5.5306204474340213</v>
      </c>
      <c r="F388" s="303"/>
      <c r="G388" s="302">
        <v>1.8055535760372192</v>
      </c>
      <c r="H388" s="302">
        <v>1.3964439616544158</v>
      </c>
      <c r="I388" s="302">
        <v>4.6923641750266514</v>
      </c>
      <c r="J388" s="302">
        <f t="shared" ref="J388:J391" si="171">SUM(G388:I388)</f>
        <v>7.8943617127182861</v>
      </c>
      <c r="K388" s="303"/>
      <c r="L388" s="302">
        <v>1.3183370046525325</v>
      </c>
      <c r="M388" s="302">
        <v>0.91546952480747601</v>
      </c>
      <c r="N388" s="302">
        <v>4.7778649696559699</v>
      </c>
      <c r="O388" s="302">
        <f t="shared" si="170"/>
        <v>7.0116714991159785</v>
      </c>
    </row>
    <row r="389" spans="1:15" s="236" customFormat="1" x14ac:dyDescent="0.2">
      <c r="A389" s="237" t="str">
        <f>name!E$10</f>
        <v>Sales and customer service occupations</v>
      </c>
      <c r="B389" s="302">
        <v>0.53798750583952215</v>
      </c>
      <c r="C389" s="302">
        <v>0.7222477812308804</v>
      </c>
      <c r="D389" s="302">
        <v>0.37071346850562742</v>
      </c>
      <c r="E389" s="302">
        <f t="shared" si="168"/>
        <v>1.63094875557603</v>
      </c>
      <c r="F389" s="303"/>
      <c r="G389" s="302">
        <v>0.381720325296737</v>
      </c>
      <c r="H389" s="302">
        <v>0.42572780292752976</v>
      </c>
      <c r="I389" s="302">
        <v>0.26264441044121284</v>
      </c>
      <c r="J389" s="302">
        <f t="shared" si="171"/>
        <v>1.0700925386654796</v>
      </c>
      <c r="K389" s="303"/>
      <c r="L389" s="302">
        <v>0.40090027539118134</v>
      </c>
      <c r="M389" s="302">
        <v>0.48748785164663472</v>
      </c>
      <c r="N389" s="302">
        <v>0.1434572523772551</v>
      </c>
      <c r="O389" s="302">
        <f t="shared" si="170"/>
        <v>1.031845379415071</v>
      </c>
    </row>
    <row r="390" spans="1:15" s="236" customFormat="1" x14ac:dyDescent="0.2">
      <c r="A390" s="237" t="str">
        <f>name!E$11</f>
        <v>Process, plant and machine operatives</v>
      </c>
      <c r="B390" s="302">
        <v>0.33807796695232034</v>
      </c>
      <c r="C390" s="302">
        <v>0.18654174399419282</v>
      </c>
      <c r="D390" s="302">
        <v>0.1647864972107419</v>
      </c>
      <c r="E390" s="302">
        <f t="shared" si="168"/>
        <v>0.68940620815725506</v>
      </c>
      <c r="F390" s="303"/>
      <c r="G390" s="302">
        <v>0.20168597684510103</v>
      </c>
      <c r="H390" s="302">
        <v>0.12473807410236991</v>
      </c>
      <c r="I390" s="302">
        <v>0.23014686611707272</v>
      </c>
      <c r="J390" s="302">
        <f t="shared" si="171"/>
        <v>0.55657091706454365</v>
      </c>
      <c r="K390" s="303"/>
      <c r="L390" s="302">
        <v>0.17118667003561647</v>
      </c>
      <c r="M390" s="302">
        <v>0.132351066150871</v>
      </c>
      <c r="N390" s="302">
        <v>0.30702352243237896</v>
      </c>
      <c r="O390" s="302">
        <f t="shared" si="170"/>
        <v>0.61056125861886645</v>
      </c>
    </row>
    <row r="391" spans="1:15" s="236" customFormat="1" x14ac:dyDescent="0.2">
      <c r="A391" s="237" t="str">
        <f>name!E$12</f>
        <v>Elementary occupations</v>
      </c>
      <c r="B391" s="302">
        <v>0.5195427224014868</v>
      </c>
      <c r="C391" s="302">
        <v>0.92209484688585652</v>
      </c>
      <c r="D391" s="302">
        <v>0.38428531792688475</v>
      </c>
      <c r="E391" s="302">
        <f t="shared" si="168"/>
        <v>1.8259228872142281</v>
      </c>
      <c r="F391" s="303"/>
      <c r="G391" s="302">
        <v>0.34998920048938892</v>
      </c>
      <c r="H391" s="302">
        <v>0.62586922942016354</v>
      </c>
      <c r="I391" s="302">
        <v>0.34520776814125587</v>
      </c>
      <c r="J391" s="302">
        <f t="shared" si="171"/>
        <v>1.3210661980508083</v>
      </c>
      <c r="K391" s="303"/>
      <c r="L391" s="302">
        <v>0.40605158619415971</v>
      </c>
      <c r="M391" s="302">
        <v>0.331126192248895</v>
      </c>
      <c r="N391" s="302">
        <v>0.31253081383374248</v>
      </c>
      <c r="O391" s="302">
        <f t="shared" si="170"/>
        <v>1.0497085922767972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9.2102094869994442</v>
      </c>
      <c r="C393" s="311">
        <f t="shared" ref="C393:E393" si="172">SUM(C383:C391)</f>
        <v>5.9217041897792146</v>
      </c>
      <c r="D393" s="311">
        <f t="shared" si="172"/>
        <v>7.8180863232213769</v>
      </c>
      <c r="E393" s="311">
        <f t="shared" si="172"/>
        <v>22.950000000000035</v>
      </c>
      <c r="F393" s="311"/>
      <c r="G393" s="311">
        <f t="shared" ref="G393:J393" si="173">SUM(G383:G391)</f>
        <v>7.9948125881949395</v>
      </c>
      <c r="H393" s="311">
        <f t="shared" si="173"/>
        <v>5.2328130621063762</v>
      </c>
      <c r="I393" s="311">
        <f t="shared" si="173"/>
        <v>11.140374349698673</v>
      </c>
      <c r="J393" s="311">
        <f t="shared" si="173"/>
        <v>24.367999999999988</v>
      </c>
      <c r="K393" s="311"/>
      <c r="L393" s="311">
        <f t="shared" ref="L393:O393" si="174">SUM(L383:L391)</f>
        <v>8.086327825455939</v>
      </c>
      <c r="M393" s="311">
        <f t="shared" si="174"/>
        <v>5.1022252916456692</v>
      </c>
      <c r="N393" s="311">
        <f t="shared" si="174"/>
        <v>11.306446882898396</v>
      </c>
      <c r="O393" s="311">
        <f t="shared" si="174"/>
        <v>24.495000000000005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Hertfordshire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Hertfordshire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Hertfordshire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72.679868052011869</v>
      </c>
      <c r="C8" s="11">
        <f t="array" ref="C8:C16">MMULT(aggregation!$B$13:$AA$21,'Occ T2'!C8:C33)</f>
        <v>85.488343898800011</v>
      </c>
      <c r="D8" s="11">
        <f t="array" ref="D8:D16">MMULT(aggregation!$B$13:$AA$21,'Occ T2'!D8:D33)</f>
        <v>87.188945981858183</v>
      </c>
      <c r="E8" s="11">
        <f t="array" ref="E8:E16">MMULT(aggregation!$B$13:$AA$21,'Occ T2'!E8:E33)</f>
        <v>83.517186233447319</v>
      </c>
      <c r="F8" s="11">
        <f t="array" ref="F8:F16">MMULT(aggregation!$B$13:$AA$21,'Occ T2'!F8:F33)</f>
        <v>92.940167661299967</v>
      </c>
      <c r="G8" s="11"/>
      <c r="H8" s="11">
        <f>F8-D8</f>
        <v>5.7512216794417839</v>
      </c>
      <c r="I8" s="11">
        <f t="array" ref="I8:I16">MMULT(aggregation!$B$13:$AA$21,'Occ T2'!I8:I33)</f>
        <v>45.947876433505442</v>
      </c>
      <c r="J8" s="11">
        <f>SUM(H8:I8)</f>
        <v>51.699098112947226</v>
      </c>
      <c r="L8" s="10" t="str">
        <f>name!E4</f>
        <v>Managers, directors and senior officials</v>
      </c>
      <c r="M8" s="11">
        <f t="array" ref="M8:M16">MMULT(aggregation!$B$13:$AA$21,'Occ T2'!M8:M33)</f>
        <v>48.747823661913777</v>
      </c>
      <c r="N8" s="11">
        <f t="array" ref="N8:N16">MMULT(aggregation!$B$13:$AA$21,'Occ T2'!N8:N33)</f>
        <v>55.173982958462531</v>
      </c>
      <c r="O8" s="11">
        <f t="array" ref="O8:O16">MMULT(aggregation!$B$13:$AA$21,'Occ T2'!O8:O33)</f>
        <v>56.117163300248109</v>
      </c>
      <c r="P8" s="11">
        <f t="array" ref="P8:P16">MMULT(aggregation!$B$13:$AA$21,'Occ T2'!P8:P33)</f>
        <v>53.138166570799669</v>
      </c>
      <c r="Q8" s="11">
        <f t="array" ref="Q8:Q16">MMULT(aggregation!$B$13:$AA$21,'Occ T2'!Q8:Q33)</f>
        <v>57.211822675666973</v>
      </c>
      <c r="R8" s="11"/>
      <c r="S8" s="11">
        <f>Q8-O8</f>
        <v>1.094659375418864</v>
      </c>
      <c r="T8" s="11">
        <f t="array" ref="T8:T16">MMULT(aggregation!$B$13:$AA$21,'Occ T2'!T8:T33)</f>
        <v>26.286577175093711</v>
      </c>
      <c r="U8" s="11">
        <f>SUM(S8:T8)</f>
        <v>27.381236550512575</v>
      </c>
      <c r="W8" s="10" t="str">
        <f>name!E4</f>
        <v>Managers, directors and senior officials</v>
      </c>
      <c r="X8" s="11">
        <f t="array" ref="X8:X16">MMULT(aggregation!$B$13:$AA$21,'Occ T2'!X8:X33)</f>
        <v>23.932044390098007</v>
      </c>
      <c r="Y8" s="11">
        <f t="array" ref="Y8:Y16">MMULT(aggregation!$B$13:$AA$21,'Occ T2'!Y8:Y33)</f>
        <v>30.314360940337458</v>
      </c>
      <c r="Z8" s="11">
        <f t="array" ref="Z8:Z16">MMULT(aggregation!$B$13:$AA$21,'Occ T2'!Z8:Z33)</f>
        <v>31.071782681610067</v>
      </c>
      <c r="AA8" s="11">
        <f t="array" ref="AA8:AA16">MMULT(aggregation!$B$13:$AA$21,'Occ T2'!AA8:AA33)</f>
        <v>30.3790196626476</v>
      </c>
      <c r="AB8" s="11">
        <f t="array" ref="AB8:AB16">MMULT(aggregation!$B$13:$AA$21,'Occ T2'!AB8:AB33)</f>
        <v>35.728344985633086</v>
      </c>
      <c r="AC8" s="11"/>
      <c r="AD8" s="11">
        <f>AB8-Z8</f>
        <v>4.6565623040230193</v>
      </c>
      <c r="AE8" s="11">
        <f t="array" ref="AE8:AE16">MMULT(aggregation!$B$13:$AA$21,'Occ T2'!AE8:AE33)</f>
        <v>19.661299258411731</v>
      </c>
      <c r="AF8" s="11">
        <f>SUM(AD8:AE8)</f>
        <v>24.31786156243475</v>
      </c>
    </row>
    <row r="9" spans="1:32" x14ac:dyDescent="0.2">
      <c r="A9" t="str">
        <f>name!E5</f>
        <v>Professional occupations</v>
      </c>
      <c r="B9" s="11">
        <v>134.26202334775837</v>
      </c>
      <c r="C9" s="11">
        <v>158.80060361244372</v>
      </c>
      <c r="D9" s="11">
        <v>164.86367957092818</v>
      </c>
      <c r="E9" s="11">
        <v>180.35328100540113</v>
      </c>
      <c r="F9" s="11">
        <v>201.83682448880933</v>
      </c>
      <c r="G9" s="11"/>
      <c r="H9" s="11">
        <f t="shared" ref="H9:H16" si="0">F9-D9</f>
        <v>36.973144917881143</v>
      </c>
      <c r="I9" s="11">
        <v>83.260470940951166</v>
      </c>
      <c r="J9" s="11">
        <f t="shared" ref="J9:J15" si="1">SUM(H9:I9)</f>
        <v>120.23361585883231</v>
      </c>
      <c r="L9" s="10" t="str">
        <f>name!E5</f>
        <v>Professional occupations</v>
      </c>
      <c r="M9" s="11">
        <v>78.292222860345433</v>
      </c>
      <c r="N9" s="11">
        <v>90.199792393894512</v>
      </c>
      <c r="O9" s="11">
        <v>92.027522052533399</v>
      </c>
      <c r="P9" s="11">
        <v>103.24589213916872</v>
      </c>
      <c r="Q9" s="11">
        <v>114.28074409875546</v>
      </c>
      <c r="R9" s="11"/>
      <c r="S9" s="11">
        <f t="shared" ref="S9:S16" si="2">Q9-O9</f>
        <v>22.253222046222064</v>
      </c>
      <c r="T9" s="11">
        <v>39.222400179844982</v>
      </c>
      <c r="U9" s="11">
        <f t="shared" ref="U9:U12" si="3">SUM(S9:T9)</f>
        <v>61.475622226067046</v>
      </c>
      <c r="W9" s="10" t="str">
        <f>name!E5</f>
        <v>Professional occupations</v>
      </c>
      <c r="X9" s="11">
        <v>55.969800487413011</v>
      </c>
      <c r="Y9" s="11">
        <v>68.60081121854931</v>
      </c>
      <c r="Z9" s="11">
        <v>72.836157518394685</v>
      </c>
      <c r="AA9" s="11">
        <v>77.107388866232597</v>
      </c>
      <c r="AB9" s="11">
        <v>87.556080390053694</v>
      </c>
      <c r="AC9" s="11"/>
      <c r="AD9" s="11">
        <f t="shared" ref="AD9:AD16" si="4">AB9-Z9</f>
        <v>14.719922871659008</v>
      </c>
      <c r="AE9" s="11">
        <v>44.038070761106184</v>
      </c>
      <c r="AF9" s="11">
        <f t="shared" ref="AF9:AF12" si="5">SUM(AD9:AE9)</f>
        <v>58.757993632765192</v>
      </c>
    </row>
    <row r="10" spans="1:32" x14ac:dyDescent="0.2">
      <c r="A10" t="str">
        <f>name!E6</f>
        <v>Associate professional occupations</v>
      </c>
      <c r="B10" s="11">
        <v>84.254100106805765</v>
      </c>
      <c r="C10" s="11">
        <v>94.111452870364815</v>
      </c>
      <c r="D10" s="11">
        <v>99.931900630640186</v>
      </c>
      <c r="E10" s="11">
        <v>103.36291689665514</v>
      </c>
      <c r="F10" s="11">
        <v>113.93565997182236</v>
      </c>
      <c r="G10" s="11"/>
      <c r="H10" s="11">
        <f t="shared" si="0"/>
        <v>14.003759341182175</v>
      </c>
      <c r="I10" s="11">
        <v>49.789657679455345</v>
      </c>
      <c r="J10" s="11">
        <f t="shared" si="1"/>
        <v>63.79341702063752</v>
      </c>
      <c r="L10" s="10" t="str">
        <f>name!E6</f>
        <v>Associate professional occupations</v>
      </c>
      <c r="M10" s="11">
        <v>46.712084932753669</v>
      </c>
      <c r="N10" s="11">
        <v>51.661369047445604</v>
      </c>
      <c r="O10" s="11">
        <v>54.346246149996475</v>
      </c>
      <c r="P10" s="11">
        <v>52.287518310401083</v>
      </c>
      <c r="Q10" s="11">
        <v>54.97562213537811</v>
      </c>
      <c r="R10" s="11"/>
      <c r="S10" s="11">
        <f t="shared" si="2"/>
        <v>0.62937598538163542</v>
      </c>
      <c r="T10" s="11">
        <v>20.406363578718874</v>
      </c>
      <c r="U10" s="11">
        <f t="shared" si="3"/>
        <v>21.03573956410051</v>
      </c>
      <c r="W10" s="10" t="str">
        <f>name!E6</f>
        <v>Associate professional occupations</v>
      </c>
      <c r="X10" s="11">
        <v>37.542015174052111</v>
      </c>
      <c r="Y10" s="11">
        <v>42.450083822919254</v>
      </c>
      <c r="Z10" s="11">
        <v>45.585654480643719</v>
      </c>
      <c r="AA10" s="11">
        <v>51.075398586254067</v>
      </c>
      <c r="AB10" s="11">
        <v>58.960037836444371</v>
      </c>
      <c r="AC10" s="11"/>
      <c r="AD10" s="11">
        <f t="shared" si="4"/>
        <v>13.374383355800653</v>
      </c>
      <c r="AE10" s="11">
        <v>29.383294100736464</v>
      </c>
      <c r="AF10" s="11">
        <f t="shared" si="5"/>
        <v>42.757677456537117</v>
      </c>
    </row>
    <row r="11" spans="1:32" x14ac:dyDescent="0.2">
      <c r="A11" t="str">
        <f>name!E7</f>
        <v>Administrative and secretarial occupations</v>
      </c>
      <c r="B11" s="11">
        <v>74.692492312888447</v>
      </c>
      <c r="C11" s="11">
        <v>75.645432081946936</v>
      </c>
      <c r="D11" s="11">
        <v>75.855025449534992</v>
      </c>
      <c r="E11" s="11">
        <v>77.452555307171295</v>
      </c>
      <c r="F11" s="11">
        <v>71.961963944966399</v>
      </c>
      <c r="G11" s="11"/>
      <c r="H11" s="11">
        <f t="shared" si="0"/>
        <v>-3.8930615045685926</v>
      </c>
      <c r="I11" s="11">
        <v>38.479123734214234</v>
      </c>
      <c r="J11" s="11">
        <f t="shared" si="1"/>
        <v>34.586062229645641</v>
      </c>
      <c r="L11" s="10" t="str">
        <f>name!E7</f>
        <v>Administrative and secretarial occupations</v>
      </c>
      <c r="M11" s="11">
        <v>15.897606783723955</v>
      </c>
      <c r="N11" s="11">
        <v>15.144969324638835</v>
      </c>
      <c r="O11" s="11">
        <v>17.850605462915262</v>
      </c>
      <c r="P11" s="11">
        <v>19.053766525590422</v>
      </c>
      <c r="Q11" s="11">
        <v>21.303258703896155</v>
      </c>
      <c r="R11" s="11"/>
      <c r="S11" s="11">
        <f t="shared" si="2"/>
        <v>3.4526532409808937</v>
      </c>
      <c r="T11" s="11">
        <v>7.2951065132264121</v>
      </c>
      <c r="U11" s="11">
        <f t="shared" si="3"/>
        <v>10.747759754207305</v>
      </c>
      <c r="W11" s="10" t="str">
        <f>name!E7</f>
        <v>Administrative and secretarial occupations</v>
      </c>
      <c r="X11" s="11">
        <v>58.79488552916451</v>
      </c>
      <c r="Y11" s="11">
        <v>60.500462757308149</v>
      </c>
      <c r="Z11" s="11">
        <v>58.004419986619737</v>
      </c>
      <c r="AA11" s="11">
        <v>58.398788781580897</v>
      </c>
      <c r="AB11" s="11">
        <v>50.658705241070223</v>
      </c>
      <c r="AC11" s="11"/>
      <c r="AD11" s="11">
        <f t="shared" si="4"/>
        <v>-7.3457147455495146</v>
      </c>
      <c r="AE11" s="11">
        <v>31.184017220987826</v>
      </c>
      <c r="AF11" s="11">
        <f t="shared" si="5"/>
        <v>23.838302475438311</v>
      </c>
    </row>
    <row r="12" spans="1:32" x14ac:dyDescent="0.2">
      <c r="A12" t="str">
        <f>name!E8</f>
        <v>Skilled trades occupations</v>
      </c>
      <c r="B12" s="11">
        <v>67.727598167648253</v>
      </c>
      <c r="C12" s="11">
        <v>65.167787304063964</v>
      </c>
      <c r="D12" s="11">
        <v>60.5529397417654</v>
      </c>
      <c r="E12" s="11">
        <v>63.314412817920108</v>
      </c>
      <c r="F12" s="11">
        <v>62.987794174617953</v>
      </c>
      <c r="G12" s="11"/>
      <c r="H12" s="11">
        <f t="shared" si="0"/>
        <v>2.4348544328525534</v>
      </c>
      <c r="I12" s="11">
        <v>26.575213004135378</v>
      </c>
      <c r="J12" s="11">
        <f t="shared" si="1"/>
        <v>29.010067436987931</v>
      </c>
      <c r="L12" s="10" t="str">
        <f>name!E8</f>
        <v>Skilled trades occupations</v>
      </c>
      <c r="M12" s="11">
        <v>60.469933828877515</v>
      </c>
      <c r="N12" s="11">
        <v>57.364046881264507</v>
      </c>
      <c r="O12" s="11">
        <v>52.401678787640385</v>
      </c>
      <c r="P12" s="11">
        <v>54.319525425578348</v>
      </c>
      <c r="Q12" s="11">
        <v>52.682547241163761</v>
      </c>
      <c r="R12" s="11"/>
      <c r="S12" s="11">
        <f t="shared" si="2"/>
        <v>0.28086845352337519</v>
      </c>
      <c r="T12" s="11">
        <v>21.0387925800377</v>
      </c>
      <c r="U12" s="11">
        <f t="shared" si="3"/>
        <v>21.319661033561076</v>
      </c>
      <c r="W12" s="10" t="str">
        <f>name!E8</f>
        <v>Skilled trades occupations</v>
      </c>
      <c r="X12" s="11">
        <v>7.2576643387707165</v>
      </c>
      <c r="Y12" s="11">
        <v>7.8037404227994696</v>
      </c>
      <c r="Z12" s="11">
        <v>8.1512609541250498</v>
      </c>
      <c r="AA12" s="11">
        <v>8.994887392341786</v>
      </c>
      <c r="AB12" s="11">
        <v>10.305246933454207</v>
      </c>
      <c r="AC12" s="11"/>
      <c r="AD12" s="11">
        <f t="shared" si="4"/>
        <v>2.1539859793291569</v>
      </c>
      <c r="AE12" s="11">
        <v>5.5364204240976749</v>
      </c>
      <c r="AF12" s="11">
        <f t="shared" si="5"/>
        <v>7.6904064034268318</v>
      </c>
    </row>
    <row r="13" spans="1:32" x14ac:dyDescent="0.2">
      <c r="A13" t="str">
        <f>name!E9</f>
        <v>Caring, leisure and other service occupations</v>
      </c>
      <c r="B13" s="11">
        <v>56.070270410888142</v>
      </c>
      <c r="C13" s="11">
        <v>63.98043414808577</v>
      </c>
      <c r="D13" s="11">
        <v>62.600380084474764</v>
      </c>
      <c r="E13" s="11">
        <v>64.060656592947169</v>
      </c>
      <c r="F13" s="11">
        <v>69.191457932066214</v>
      </c>
      <c r="G13" s="11"/>
      <c r="H13" s="11">
        <f t="shared" si="0"/>
        <v>6.5910778475914498</v>
      </c>
      <c r="I13" s="11">
        <v>36.369027841914246</v>
      </c>
      <c r="J13" s="11">
        <f>SUM(H13:I13)</f>
        <v>42.960105689505696</v>
      </c>
      <c r="L13" s="10" t="str">
        <f>name!E9</f>
        <v>Caring, leisure and other service occupations</v>
      </c>
      <c r="M13" s="11">
        <v>10.893411976842369</v>
      </c>
      <c r="N13" s="11">
        <v>12.000965731415846</v>
      </c>
      <c r="O13" s="11">
        <v>11.495996681244854</v>
      </c>
      <c r="P13" s="11">
        <v>12.62811101458645</v>
      </c>
      <c r="Q13" s="11">
        <v>14.580457949348473</v>
      </c>
      <c r="R13" s="11"/>
      <c r="S13" s="11">
        <f t="shared" si="2"/>
        <v>3.0844612681036185</v>
      </c>
      <c r="T13" s="11">
        <v>5.8083519541892805</v>
      </c>
      <c r="U13" s="11">
        <f>SUM(S13:T13)</f>
        <v>8.8928132222928991</v>
      </c>
      <c r="W13" s="10" t="str">
        <f>name!E9</f>
        <v>Caring, leisure and other service occupations</v>
      </c>
      <c r="X13" s="11">
        <v>45.176858434045819</v>
      </c>
      <c r="Y13" s="11">
        <v>51.979468416669917</v>
      </c>
      <c r="Z13" s="11">
        <v>51.104383403229903</v>
      </c>
      <c r="AA13" s="11">
        <v>51.432545578360731</v>
      </c>
      <c r="AB13" s="11">
        <v>54.610999982717757</v>
      </c>
      <c r="AC13" s="11"/>
      <c r="AD13" s="11">
        <f t="shared" si="4"/>
        <v>3.5066165794878543</v>
      </c>
      <c r="AE13" s="11">
        <v>30.560675887724976</v>
      </c>
      <c r="AF13" s="11">
        <f>SUM(AD13:AE13)</f>
        <v>34.06729246721283</v>
      </c>
    </row>
    <row r="14" spans="1:32" x14ac:dyDescent="0.2">
      <c r="A14" t="str">
        <f>name!E10</f>
        <v>Sales and customer service occupations</v>
      </c>
      <c r="B14" s="11">
        <v>59.961638819759585</v>
      </c>
      <c r="C14" s="11">
        <v>58.340733879680982</v>
      </c>
      <c r="D14" s="11">
        <v>58.060676985342887</v>
      </c>
      <c r="E14" s="11">
        <v>58.851957624931352</v>
      </c>
      <c r="F14" s="11">
        <v>58.899335363236347</v>
      </c>
      <c r="G14" s="11"/>
      <c r="H14" s="11">
        <f t="shared" si="0"/>
        <v>0.83865837789345932</v>
      </c>
      <c r="I14" s="11">
        <v>26.961569345648819</v>
      </c>
      <c r="J14" s="11">
        <f t="shared" si="1"/>
        <v>27.800227723542278</v>
      </c>
      <c r="L14" s="10" t="str">
        <f>name!E10</f>
        <v>Sales and customer service occupations</v>
      </c>
      <c r="M14" s="11">
        <v>23.608167400302435</v>
      </c>
      <c r="N14" s="11">
        <v>22.83892080569067</v>
      </c>
      <c r="O14" s="11">
        <v>23.540703928763261</v>
      </c>
      <c r="P14" s="11">
        <v>24.677059101585161</v>
      </c>
      <c r="Q14" s="11">
        <v>25.436185549342071</v>
      </c>
      <c r="R14" s="11"/>
      <c r="S14" s="11">
        <f t="shared" si="2"/>
        <v>1.8954816205788099</v>
      </c>
      <c r="T14" s="11">
        <v>8.3764516464900591</v>
      </c>
      <c r="U14" s="11">
        <f t="shared" ref="U14:U15" si="6">SUM(S14:T14)</f>
        <v>10.271933267068869</v>
      </c>
      <c r="W14" s="10" t="str">
        <f>name!E10</f>
        <v>Sales and customer service occupations</v>
      </c>
      <c r="X14" s="11">
        <v>36.353471419457208</v>
      </c>
      <c r="Y14" s="11">
        <v>35.501813073990263</v>
      </c>
      <c r="Z14" s="11">
        <v>34.519973056579623</v>
      </c>
      <c r="AA14" s="11">
        <v>34.174898523346158</v>
      </c>
      <c r="AB14" s="11">
        <v>33.46314981389429</v>
      </c>
      <c r="AC14" s="11"/>
      <c r="AD14" s="11">
        <f t="shared" si="4"/>
        <v>-1.0568232426853328</v>
      </c>
      <c r="AE14" s="11">
        <v>18.585117699158754</v>
      </c>
      <c r="AF14" s="11">
        <f t="shared" ref="AF14:AF15" si="7">SUM(AD14:AE14)</f>
        <v>17.528294456473422</v>
      </c>
    </row>
    <row r="15" spans="1:32" x14ac:dyDescent="0.2">
      <c r="A15" t="str">
        <f>name!E11</f>
        <v>Process, plant and machine operatives</v>
      </c>
      <c r="B15" s="11">
        <v>37.077078911804065</v>
      </c>
      <c r="C15" s="11">
        <v>41.822777005647019</v>
      </c>
      <c r="D15" s="11">
        <v>37.426328957075171</v>
      </c>
      <c r="E15" s="11">
        <v>40.447452975956551</v>
      </c>
      <c r="F15" s="11">
        <v>40.464716154364936</v>
      </c>
      <c r="G15" s="11"/>
      <c r="H15" s="11">
        <f t="shared" si="0"/>
        <v>3.0383871972897651</v>
      </c>
      <c r="I15" s="11">
        <v>19.180331339957579</v>
      </c>
      <c r="J15" s="11">
        <f t="shared" si="1"/>
        <v>22.218718537247344</v>
      </c>
      <c r="L15" s="10" t="str">
        <f>name!E11</f>
        <v>Process, plant and machine operatives</v>
      </c>
      <c r="M15" s="11">
        <v>31.829036424510576</v>
      </c>
      <c r="N15" s="11">
        <v>36.085754288669833</v>
      </c>
      <c r="O15" s="11">
        <v>32.330308447789399</v>
      </c>
      <c r="P15" s="11">
        <v>33.711644219389015</v>
      </c>
      <c r="Q15" s="11">
        <v>33.535320460349368</v>
      </c>
      <c r="R15" s="11"/>
      <c r="S15" s="11">
        <f t="shared" si="2"/>
        <v>1.205012012559969</v>
      </c>
      <c r="T15" s="11">
        <v>15.532056932353875</v>
      </c>
      <c r="U15" s="11">
        <f t="shared" si="6"/>
        <v>16.737068944913844</v>
      </c>
      <c r="W15" s="10" t="str">
        <f>name!E11</f>
        <v>Process, plant and machine operatives</v>
      </c>
      <c r="X15" s="11">
        <v>5.2480424872934952</v>
      </c>
      <c r="Y15" s="11">
        <v>5.7370227169771768</v>
      </c>
      <c r="Z15" s="11">
        <v>5.0960205092858182</v>
      </c>
      <c r="AA15" s="11">
        <v>6.7358087565675415</v>
      </c>
      <c r="AB15" s="11">
        <v>6.9293956940155716</v>
      </c>
      <c r="AC15" s="11"/>
      <c r="AD15" s="11">
        <f t="shared" si="4"/>
        <v>1.8333751847297535</v>
      </c>
      <c r="AE15" s="11">
        <v>3.648274407603703</v>
      </c>
      <c r="AF15" s="11">
        <f t="shared" si="7"/>
        <v>5.4816495923334561</v>
      </c>
    </row>
    <row r="16" spans="1:32" x14ac:dyDescent="0.2">
      <c r="A16" t="str">
        <f>name!E12</f>
        <v>Elementary occupations</v>
      </c>
      <c r="B16" s="11">
        <v>84.624929870435494</v>
      </c>
      <c r="C16" s="11">
        <v>90.883435198966382</v>
      </c>
      <c r="D16" s="11">
        <v>83.125122598380415</v>
      </c>
      <c r="E16" s="11">
        <v>84.371580545569174</v>
      </c>
      <c r="F16" s="11">
        <v>82.371080308816573</v>
      </c>
      <c r="G16" s="11"/>
      <c r="H16" s="11">
        <f t="shared" si="0"/>
        <v>-0.75404228956384145</v>
      </c>
      <c r="I16" s="11">
        <v>39.850745159895475</v>
      </c>
      <c r="J16" s="11">
        <f>SUM(H16:I16)</f>
        <v>39.096702870331633</v>
      </c>
      <c r="L16" s="10" t="str">
        <f>name!E12</f>
        <v>Elementary occupations</v>
      </c>
      <c r="M16" s="11">
        <v>44.423441067445495</v>
      </c>
      <c r="N16" s="11">
        <v>46.028715947979286</v>
      </c>
      <c r="O16" s="11">
        <v>43.647500133883547</v>
      </c>
      <c r="P16" s="11">
        <v>46.015010014826586</v>
      </c>
      <c r="Q16" s="11">
        <v>45.558891019384788</v>
      </c>
      <c r="R16" s="11"/>
      <c r="S16" s="11">
        <f t="shared" si="2"/>
        <v>1.9113908855012411</v>
      </c>
      <c r="T16" s="11">
        <v>17.491966636034643</v>
      </c>
      <c r="U16" s="11">
        <f>SUM(S16:T16)</f>
        <v>19.403357521535884</v>
      </c>
      <c r="W16" s="10" t="str">
        <f>name!E12</f>
        <v>Elementary occupations</v>
      </c>
      <c r="X16" s="11">
        <v>40.201488802989886</v>
      </c>
      <c r="Y16" s="11">
        <v>44.854719250987067</v>
      </c>
      <c r="Z16" s="11">
        <v>39.477622464496832</v>
      </c>
      <c r="AA16" s="11">
        <v>38.35657053074263</v>
      </c>
      <c r="AB16" s="11">
        <v>36.812189289431863</v>
      </c>
      <c r="AC16" s="11"/>
      <c r="AD16" s="11">
        <f t="shared" si="4"/>
        <v>-2.6654331750649689</v>
      </c>
      <c r="AE16" s="11">
        <v>22.358778523860835</v>
      </c>
      <c r="AF16" s="11">
        <f>SUM(AD16:AE16)</f>
        <v>19.693345348795866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671.35</v>
      </c>
      <c r="C18" s="34">
        <f>SUM(C8:C16)</f>
        <v>734.24099999999964</v>
      </c>
      <c r="D18" s="34">
        <f>SUM(D8:D16)</f>
        <v>729.60500000000025</v>
      </c>
      <c r="E18" s="34">
        <f>SUM(E8:E16)</f>
        <v>755.73199999999929</v>
      </c>
      <c r="F18" s="34">
        <f>SUM(F8:F16)</f>
        <v>794.58900000000006</v>
      </c>
      <c r="G18" s="11"/>
      <c r="H18" s="34">
        <f>SUM(H8:H16)</f>
        <v>64.983999999999895</v>
      </c>
      <c r="I18" s="34">
        <f>SUM(I8:I16)</f>
        <v>366.41401547967769</v>
      </c>
      <c r="J18" s="34">
        <f>SUM(H18:I18)</f>
        <v>431.39801547967761</v>
      </c>
      <c r="L18" s="231" t="str">
        <f>name!E3</f>
        <v>All occupations</v>
      </c>
      <c r="M18" s="34">
        <f>SUM(M8:M16)</f>
        <v>360.87372893671517</v>
      </c>
      <c r="N18" s="34">
        <f>SUM(N8:N16)</f>
        <v>386.49851737946159</v>
      </c>
      <c r="O18" s="34">
        <f>SUM(O8:O16)</f>
        <v>383.75772494501467</v>
      </c>
      <c r="P18" s="34">
        <f>SUM(P8:P16)</f>
        <v>399.07669332192546</v>
      </c>
      <c r="Q18" s="34">
        <f>SUM(Q8:Q16)</f>
        <v>419.56484983328517</v>
      </c>
      <c r="R18" s="11"/>
      <c r="S18" s="34">
        <f>SUM(S8:S16)</f>
        <v>35.807124888270465</v>
      </c>
      <c r="T18" s="34">
        <f>SUM(T8:T16)</f>
        <v>161.45806719598954</v>
      </c>
      <c r="U18" s="34">
        <f>SUM(S18:T18)</f>
        <v>197.26519208426001</v>
      </c>
      <c r="W18" s="231" t="str">
        <f>name!E3</f>
        <v>All occupations</v>
      </c>
      <c r="X18" s="34">
        <f>SUM(X8:X16)</f>
        <v>310.4762710632848</v>
      </c>
      <c r="Y18" s="34">
        <f>SUM(Y8:Y16)</f>
        <v>347.74248262053806</v>
      </c>
      <c r="Z18" s="34">
        <f>SUM(Z8:Z16)</f>
        <v>345.84727505498546</v>
      </c>
      <c r="AA18" s="34">
        <f>SUM(AA8:AA16)</f>
        <v>356.655306678074</v>
      </c>
      <c r="AB18" s="34">
        <f>SUM(AB8:AB16)</f>
        <v>375.02415016671506</v>
      </c>
      <c r="AC18" s="11"/>
      <c r="AD18" s="34">
        <f>SUM(AD8:AD16)</f>
        <v>29.176875111729629</v>
      </c>
      <c r="AE18" s="34">
        <f>SUM(AE8:AE16)</f>
        <v>204.95594828368814</v>
      </c>
      <c r="AF18" s="34">
        <f>SUM(AD18:AE18)</f>
        <v>234.13282339541777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10.825928063158093</v>
      </c>
      <c r="C26" s="18">
        <f t="shared" si="8"/>
        <v>11.643090470131749</v>
      </c>
      <c r="D26" s="18">
        <f t="shared" si="8"/>
        <v>11.950157411456631</v>
      </c>
      <c r="E26" s="18">
        <f t="shared" si="8"/>
        <v>11.051164464843012</v>
      </c>
      <c r="F26" s="18">
        <f t="shared" si="8"/>
        <v>11.696634066328624</v>
      </c>
      <c r="G26" s="11"/>
      <c r="H26" s="40">
        <f>IF(D8&gt;0,(H8/D8)*100,0)</f>
        <v>6.5962738907733423</v>
      </c>
      <c r="I26" s="40">
        <f>IF(D8&gt;0,(I8/D8)*100,0)</f>
        <v>52.699199326329783</v>
      </c>
      <c r="J26" s="40">
        <f>IF(D8&gt;0,(J8/D8)*100,0)</f>
        <v>59.295473217103122</v>
      </c>
      <c r="L26" t="str">
        <f>$A$8</f>
        <v>Managers, directors and senior officials</v>
      </c>
      <c r="M26" s="18">
        <f t="shared" ref="M26:Q26" si="9">M8/M$18*100</f>
        <v>13.508277204202489</v>
      </c>
      <c r="N26" s="18">
        <f t="shared" si="9"/>
        <v>14.275341424995194</v>
      </c>
      <c r="O26" s="18">
        <f t="shared" si="9"/>
        <v>14.623070664776494</v>
      </c>
      <c r="P26" s="18">
        <f t="shared" si="9"/>
        <v>13.315276852796412</v>
      </c>
      <c r="Q26" s="18">
        <f t="shared" si="9"/>
        <v>13.635990407299417</v>
      </c>
      <c r="R26" s="11"/>
      <c r="S26" s="40">
        <f>IF(O8&gt;0,(S8/O8)*100,0)</f>
        <v>1.9506676942346874</v>
      </c>
      <c r="T26" s="40">
        <f>IF(O8&gt;0,(T8/O8)*100,0)</f>
        <v>46.842312813373248</v>
      </c>
      <c r="U26" s="40">
        <f>IF(O8&gt;0,(U8/O8)*100,0)</f>
        <v>48.792980507607936</v>
      </c>
      <c r="W26" t="str">
        <f>$A$8</f>
        <v>Managers, directors and senior officials</v>
      </c>
      <c r="X26" s="18">
        <f t="shared" ref="X26:AB26" si="10">X8/X$18*100</f>
        <v>7.7081718058962077</v>
      </c>
      <c r="Y26" s="18">
        <f t="shared" si="10"/>
        <v>8.7174741239243279</v>
      </c>
      <c r="Z26" s="18">
        <f t="shared" si="10"/>
        <v>8.9842496739839959</v>
      </c>
      <c r="AA26" s="18">
        <f t="shared" si="10"/>
        <v>8.5177534425608492</v>
      </c>
      <c r="AB26" s="18">
        <f t="shared" si="10"/>
        <v>9.5269451233341194</v>
      </c>
      <c r="AC26" s="11"/>
      <c r="AD26" s="40">
        <f>IF(Z8&gt;0,(AD8/Z8)*100,0)</f>
        <v>14.986466504797679</v>
      </c>
      <c r="AE26" s="40">
        <f>IF(Z8&gt;0,(AE8/Z8)*100,0)</f>
        <v>63.277023593655393</v>
      </c>
      <c r="AF26" s="40">
        <f>IF(Z8&gt;0,(AF8/Z8)*100,0)</f>
        <v>78.263490098453076</v>
      </c>
    </row>
    <row r="27" spans="1:32" x14ac:dyDescent="0.2">
      <c r="A27" t="str">
        <f>$A$9</f>
        <v>Professional occupations</v>
      </c>
      <c r="B27" s="18">
        <f t="shared" si="8"/>
        <v>19.998811848925058</v>
      </c>
      <c r="C27" s="18">
        <f t="shared" si="8"/>
        <v>21.627858375171613</v>
      </c>
      <c r="D27" s="18">
        <f t="shared" si="8"/>
        <v>22.596292455633957</v>
      </c>
      <c r="E27" s="18">
        <f t="shared" si="8"/>
        <v>23.864714079250486</v>
      </c>
      <c r="F27" s="18">
        <f t="shared" si="8"/>
        <v>25.401411860573113</v>
      </c>
      <c r="G27" s="11"/>
      <c r="H27" s="40">
        <f t="shared" ref="H27:H36" si="11">IF(D9&gt;0,(H9/D9)*100,0)</f>
        <v>22.426495037661972</v>
      </c>
      <c r="I27" s="40">
        <f t="shared" ref="I27:I36" si="12">IF(D9&gt;0,(I9/D9)*100,0)</f>
        <v>50.502615953764739</v>
      </c>
      <c r="J27" s="40">
        <f t="shared" ref="J27:J36" si="13">IF(D9&gt;0,(J9/D9)*100,0)</f>
        <v>72.929110991426711</v>
      </c>
      <c r="L27" t="str">
        <f>$A$9</f>
        <v>Professional occupations</v>
      </c>
      <c r="M27" s="18">
        <f t="shared" ref="M27:Q27" si="14">M9/M$18*100</f>
        <v>21.695184931035865</v>
      </c>
      <c r="N27" s="18">
        <f t="shared" si="14"/>
        <v>23.337681346222858</v>
      </c>
      <c r="O27" s="18">
        <f t="shared" si="14"/>
        <v>23.980630504759016</v>
      </c>
      <c r="P27" s="18">
        <f t="shared" si="14"/>
        <v>25.871190642517117</v>
      </c>
      <c r="Q27" s="18">
        <f t="shared" si="14"/>
        <v>27.237921418861738</v>
      </c>
      <c r="R27" s="11"/>
      <c r="S27" s="40">
        <f t="shared" ref="S27:S34" si="15">IF(O9&gt;0,(S9/O9)*100,0)</f>
        <v>24.181051005066653</v>
      </c>
      <c r="T27" s="40">
        <f t="shared" ref="T27:T34" si="16">IF(O9&gt;0,(T9/O9)*100,0)</f>
        <v>42.620293695895775</v>
      </c>
      <c r="U27" s="40">
        <f t="shared" ref="U27:U34" si="17">IF(O9&gt;0,(U9/O9)*100,0)</f>
        <v>66.801344700962431</v>
      </c>
      <c r="W27" t="str">
        <f>$A$9</f>
        <v>Professional occupations</v>
      </c>
      <c r="X27" s="18">
        <f t="shared" ref="X27:AB27" si="18">X9/X$18*100</f>
        <v>18.027078299972434</v>
      </c>
      <c r="Y27" s="18">
        <f t="shared" si="18"/>
        <v>19.727474969863714</v>
      </c>
      <c r="Z27" s="18">
        <f t="shared" si="18"/>
        <v>21.060208586814696</v>
      </c>
      <c r="AA27" s="18">
        <f t="shared" si="18"/>
        <v>21.619582667763769</v>
      </c>
      <c r="AB27" s="18">
        <f t="shared" si="18"/>
        <v>23.346784560709246</v>
      </c>
      <c r="AC27" s="11"/>
      <c r="AD27" s="40">
        <f t="shared" ref="AD27:AD34" si="19">IF(Z9&gt;0,(AD9/Z9)*100,0)</f>
        <v>20.209636769953864</v>
      </c>
      <c r="AE27" s="40">
        <f t="shared" ref="AE27:AE34" si="20">IF(Z9&gt;0,(AE9/Z9)*100,0)</f>
        <v>60.461825913845637</v>
      </c>
      <c r="AF27" s="40">
        <f t="shared" ref="AF27:AF34" si="21">IF(Z9&gt;0,(AF9/Z9)*100,0)</f>
        <v>80.671462683799504</v>
      </c>
    </row>
    <row r="28" spans="1:32" x14ac:dyDescent="0.2">
      <c r="A28" t="str">
        <f>$A$10</f>
        <v>Associate professional occupations</v>
      </c>
      <c r="B28" s="18">
        <f t="shared" si="8"/>
        <v>12.549951605988793</v>
      </c>
      <c r="C28" s="18">
        <f t="shared" si="8"/>
        <v>12.817515348552433</v>
      </c>
      <c r="D28" s="18">
        <f t="shared" si="8"/>
        <v>13.696712691201423</v>
      </c>
      <c r="E28" s="18">
        <f t="shared" si="8"/>
        <v>13.677192033241312</v>
      </c>
      <c r="F28" s="18">
        <f t="shared" si="8"/>
        <v>14.338942518940275</v>
      </c>
      <c r="G28" s="11"/>
      <c r="H28" s="40">
        <f t="shared" si="11"/>
        <v>14.013302311682915</v>
      </c>
      <c r="I28" s="40">
        <f t="shared" si="12"/>
        <v>49.823587228150153</v>
      </c>
      <c r="J28" s="40">
        <f t="shared" si="13"/>
        <v>63.836889539833066</v>
      </c>
      <c r="L28" t="str">
        <f>$A$10</f>
        <v>Associate professional occupations</v>
      </c>
      <c r="M28" s="18">
        <f t="shared" ref="M28:Q28" si="22">M10/M$18*100</f>
        <v>12.944163342226933</v>
      </c>
      <c r="N28" s="18">
        <f t="shared" si="22"/>
        <v>13.366511571045647</v>
      </c>
      <c r="O28" s="18">
        <f t="shared" si="22"/>
        <v>14.161603172361751</v>
      </c>
      <c r="P28" s="18">
        <f t="shared" si="22"/>
        <v>13.102122771229341</v>
      </c>
      <c r="Q28" s="18">
        <f t="shared" si="22"/>
        <v>13.10300950072981</v>
      </c>
      <c r="R28" s="11"/>
      <c r="S28" s="40">
        <f t="shared" si="15"/>
        <v>1.1580854796199687</v>
      </c>
      <c r="T28" s="40">
        <f t="shared" si="16"/>
        <v>37.548800560018435</v>
      </c>
      <c r="U28" s="40">
        <f t="shared" si="17"/>
        <v>38.706886039638405</v>
      </c>
      <c r="W28" t="str">
        <f>$A$10</f>
        <v>Associate professional occupations</v>
      </c>
      <c r="X28" s="18">
        <f t="shared" ref="X28:AB28" si="23">X10/X$18*100</f>
        <v>12.091750215075171</v>
      </c>
      <c r="Y28" s="18">
        <f t="shared" si="23"/>
        <v>12.207333283820097</v>
      </c>
      <c r="Z28" s="18">
        <f t="shared" si="23"/>
        <v>13.180862701143493</v>
      </c>
      <c r="AA28" s="18">
        <f t="shared" si="23"/>
        <v>14.320661330396522</v>
      </c>
      <c r="AB28" s="18">
        <f t="shared" si="23"/>
        <v>15.721664274216471</v>
      </c>
      <c r="AC28" s="11"/>
      <c r="AD28" s="40">
        <f t="shared" si="19"/>
        <v>29.33901796118688</v>
      </c>
      <c r="AE28" s="40">
        <f t="shared" si="20"/>
        <v>64.45732640125415</v>
      </c>
      <c r="AF28" s="40">
        <f t="shared" si="21"/>
        <v>93.796344362441047</v>
      </c>
    </row>
    <row r="29" spans="1:32" x14ac:dyDescent="0.2">
      <c r="A29" t="str">
        <f>$A$11</f>
        <v>Administrative and secretarial occupations</v>
      </c>
      <c r="B29" s="18">
        <f t="shared" si="8"/>
        <v>11.125715694181642</v>
      </c>
      <c r="C29" s="18">
        <f t="shared" si="8"/>
        <v>10.302534465107094</v>
      </c>
      <c r="D29" s="18">
        <f t="shared" si="8"/>
        <v>10.396725001820844</v>
      </c>
      <c r="E29" s="18">
        <f t="shared" si="8"/>
        <v>10.248680128295662</v>
      </c>
      <c r="F29" s="18">
        <f t="shared" si="8"/>
        <v>9.0565014044954548</v>
      </c>
      <c r="G29" s="11"/>
      <c r="H29" s="40">
        <f t="shared" si="11"/>
        <v>-5.1322394020664825</v>
      </c>
      <c r="I29" s="40">
        <f t="shared" si="12"/>
        <v>50.72719112040074</v>
      </c>
      <c r="J29" s="40">
        <f t="shared" si="13"/>
        <v>45.594951718334251</v>
      </c>
      <c r="L29" t="str">
        <f>$A$11</f>
        <v>Administrative and secretarial occupations</v>
      </c>
      <c r="M29" s="18">
        <f t="shared" ref="M29:Q29" si="24">M11/M$18*100</f>
        <v>4.4053100874272415</v>
      </c>
      <c r="N29" s="18">
        <f t="shared" si="24"/>
        <v>3.9185064479224403</v>
      </c>
      <c r="O29" s="18">
        <f t="shared" si="24"/>
        <v>4.6515299374033239</v>
      </c>
      <c r="P29" s="18">
        <f t="shared" si="24"/>
        <v>4.7744623638595236</v>
      </c>
      <c r="Q29" s="18">
        <f t="shared" si="24"/>
        <v>5.077465071814534</v>
      </c>
      <c r="R29" s="11"/>
      <c r="S29" s="40">
        <f t="shared" si="15"/>
        <v>19.341939118837182</v>
      </c>
      <c r="T29" s="40">
        <f t="shared" si="16"/>
        <v>40.867557844925983</v>
      </c>
      <c r="U29" s="40">
        <f t="shared" si="17"/>
        <v>60.209496963763151</v>
      </c>
      <c r="W29" t="str">
        <f>$A$11</f>
        <v>Administrative and secretarial occupations</v>
      </c>
      <c r="X29" s="18">
        <f t="shared" ref="X29:AB29" si="25">X11/X$18*100</f>
        <v>18.936998092578953</v>
      </c>
      <c r="Y29" s="18">
        <f t="shared" si="25"/>
        <v>17.398064884504542</v>
      </c>
      <c r="Z29" s="18">
        <f t="shared" si="25"/>
        <v>16.771686281870444</v>
      </c>
      <c r="AA29" s="18">
        <f t="shared" si="25"/>
        <v>16.374013701215752</v>
      </c>
      <c r="AB29" s="18">
        <f t="shared" si="25"/>
        <v>13.508118135472117</v>
      </c>
      <c r="AC29" s="11"/>
      <c r="AD29" s="40">
        <f t="shared" si="19"/>
        <v>-12.66406033754669</v>
      </c>
      <c r="AE29" s="40">
        <f t="shared" si="20"/>
        <v>53.761449951885133</v>
      </c>
      <c r="AF29" s="40">
        <f t="shared" si="21"/>
        <v>41.097389614338439</v>
      </c>
    </row>
    <row r="30" spans="1:32" x14ac:dyDescent="0.2">
      <c r="A30" t="str">
        <f>$A$12</f>
        <v>Skilled trades occupations</v>
      </c>
      <c r="B30" s="18">
        <f t="shared" si="8"/>
        <v>10.088269630989537</v>
      </c>
      <c r="C30" s="18">
        <f t="shared" si="8"/>
        <v>8.8755309638203261</v>
      </c>
      <c r="D30" s="18">
        <f t="shared" si="8"/>
        <v>8.2994140311216871</v>
      </c>
      <c r="E30" s="18">
        <f t="shared" si="8"/>
        <v>8.3778922710590749</v>
      </c>
      <c r="F30" s="18">
        <f t="shared" si="8"/>
        <v>7.927091134488137</v>
      </c>
      <c r="G30" s="11"/>
      <c r="H30" s="40">
        <f t="shared" si="11"/>
        <v>4.0210342276299968</v>
      </c>
      <c r="I30" s="40">
        <f t="shared" si="12"/>
        <v>43.887568658876461</v>
      </c>
      <c r="J30" s="40">
        <f t="shared" si="13"/>
        <v>47.908602886506451</v>
      </c>
      <c r="L30" t="str">
        <f>$A$12</f>
        <v>Skilled trades occupations</v>
      </c>
      <c r="M30" s="18">
        <f t="shared" ref="M30:Q30" si="26">M12/M$18*100</f>
        <v>16.756535314179622</v>
      </c>
      <c r="N30" s="18">
        <f t="shared" si="26"/>
        <v>14.841983682163749</v>
      </c>
      <c r="O30" s="18">
        <f t="shared" si="26"/>
        <v>13.654885721231688</v>
      </c>
      <c r="P30" s="18">
        <f t="shared" si="26"/>
        <v>13.611299866554749</v>
      </c>
      <c r="Q30" s="18">
        <f t="shared" si="26"/>
        <v>12.556473036789729</v>
      </c>
      <c r="R30" s="11"/>
      <c r="S30" s="40">
        <f t="shared" si="15"/>
        <v>0.53599132703668584</v>
      </c>
      <c r="T30" s="40">
        <f t="shared" si="16"/>
        <v>40.149081225619</v>
      </c>
      <c r="U30" s="40">
        <f t="shared" si="17"/>
        <v>40.68507255265569</v>
      </c>
      <c r="W30" t="str">
        <f>$A$12</f>
        <v>Skilled trades occupations</v>
      </c>
      <c r="X30" s="18">
        <f t="shared" ref="X30:AB30" si="27">X12/X$18*100</f>
        <v>2.3375906680132013</v>
      </c>
      <c r="Y30" s="18">
        <f t="shared" si="27"/>
        <v>2.2441147725154509</v>
      </c>
      <c r="Z30" s="18">
        <f t="shared" si="27"/>
        <v>2.3568961047413484</v>
      </c>
      <c r="AA30" s="18">
        <f t="shared" si="27"/>
        <v>2.5220113717418471</v>
      </c>
      <c r="AB30" s="18">
        <f t="shared" si="27"/>
        <v>2.7478888836553756</v>
      </c>
      <c r="AC30" s="11"/>
      <c r="AD30" s="40">
        <f t="shared" si="19"/>
        <v>26.425187359988822</v>
      </c>
      <c r="AE30" s="40">
        <f t="shared" si="20"/>
        <v>67.921030319804672</v>
      </c>
      <c r="AF30" s="40">
        <f t="shared" si="21"/>
        <v>94.346217679793497</v>
      </c>
    </row>
    <row r="31" spans="1:32" x14ac:dyDescent="0.2">
      <c r="A31" t="str">
        <f>$A$13</f>
        <v>Caring, leisure and other service occupations</v>
      </c>
      <c r="B31" s="18">
        <f t="shared" si="8"/>
        <v>8.3518686841272274</v>
      </c>
      <c r="C31" s="18">
        <f t="shared" si="8"/>
        <v>8.7138193247293181</v>
      </c>
      <c r="D31" s="18">
        <f t="shared" si="8"/>
        <v>8.5800371549639536</v>
      </c>
      <c r="E31" s="18">
        <f t="shared" si="8"/>
        <v>8.4766367697738385</v>
      </c>
      <c r="F31" s="18">
        <f t="shared" si="8"/>
        <v>8.7078298254904372</v>
      </c>
      <c r="G31" s="11"/>
      <c r="H31" s="40">
        <f t="shared" si="11"/>
        <v>10.528814423646084</v>
      </c>
      <c r="I31" s="40">
        <f t="shared" si="12"/>
        <v>58.097135820640112</v>
      </c>
      <c r="J31" s="40">
        <f t="shared" si="13"/>
        <v>68.625950244286187</v>
      </c>
      <c r="L31" t="str">
        <f>$A$13</f>
        <v>Caring, leisure and other service occupations</v>
      </c>
      <c r="M31" s="18">
        <f t="shared" ref="M31:Q31" si="28">M13/M$18*100</f>
        <v>3.0186215020247977</v>
      </c>
      <c r="N31" s="18">
        <f t="shared" si="28"/>
        <v>3.1050483227684365</v>
      </c>
      <c r="O31" s="18">
        <f t="shared" si="28"/>
        <v>2.9956391582454831</v>
      </c>
      <c r="P31" s="18">
        <f t="shared" si="28"/>
        <v>3.164331875527409</v>
      </c>
      <c r="Q31" s="18">
        <f t="shared" si="28"/>
        <v>3.4751380996625536</v>
      </c>
      <c r="R31" s="11"/>
      <c r="S31" s="40">
        <f t="shared" si="15"/>
        <v>26.830742506526324</v>
      </c>
      <c r="T31" s="40">
        <f t="shared" si="16"/>
        <v>50.52499679010274</v>
      </c>
      <c r="U31" s="40">
        <f t="shared" si="17"/>
        <v>77.355739296629068</v>
      </c>
      <c r="W31" t="str">
        <f>$A$13</f>
        <v>Caring, leisure and other service occupations</v>
      </c>
      <c r="X31" s="18">
        <f t="shared" ref="X31:AB31" si="29">X13/X$18*100</f>
        <v>14.550824859925401</v>
      </c>
      <c r="Y31" s="18">
        <f t="shared" si="29"/>
        <v>14.947690033429339</v>
      </c>
      <c r="Z31" s="18">
        <f t="shared" si="29"/>
        <v>14.776575410375848</v>
      </c>
      <c r="AA31" s="18">
        <f t="shared" si="29"/>
        <v>14.420799190515069</v>
      </c>
      <c r="AB31" s="18">
        <f t="shared" si="29"/>
        <v>14.561995529738741</v>
      </c>
      <c r="AC31" s="11"/>
      <c r="AD31" s="40">
        <f t="shared" si="19"/>
        <v>6.8616747644121441</v>
      </c>
      <c r="AE31" s="40">
        <f t="shared" si="20"/>
        <v>59.800498220654553</v>
      </c>
      <c r="AF31" s="40">
        <f t="shared" si="21"/>
        <v>66.66217298506669</v>
      </c>
    </row>
    <row r="32" spans="1:32" x14ac:dyDescent="0.2">
      <c r="A32" t="str">
        <f>$A$14</f>
        <v>Sales and customer service occupations</v>
      </c>
      <c r="B32" s="18">
        <f t="shared" si="8"/>
        <v>8.9315020212645528</v>
      </c>
      <c r="C32" s="18">
        <f t="shared" si="8"/>
        <v>7.945719985628835</v>
      </c>
      <c r="D32" s="18">
        <f t="shared" si="8"/>
        <v>7.9578233407587486</v>
      </c>
      <c r="E32" s="18">
        <f t="shared" si="8"/>
        <v>7.7874110961202394</v>
      </c>
      <c r="F32" s="18">
        <f t="shared" si="8"/>
        <v>7.4125535796790976</v>
      </c>
      <c r="H32" s="40">
        <f t="shared" si="11"/>
        <v>1.4444516003579742</v>
      </c>
      <c r="I32" s="40">
        <f t="shared" si="12"/>
        <v>46.436884214173261</v>
      </c>
      <c r="J32" s="40">
        <f t="shared" si="13"/>
        <v>47.881335814531234</v>
      </c>
      <c r="L32" t="str">
        <f>$A$14</f>
        <v>Sales and customer service occupations</v>
      </c>
      <c r="M32" s="18">
        <f t="shared" ref="M32:Q32" si="30">M14/M$18*100</f>
        <v>6.5419468105539194</v>
      </c>
      <c r="N32" s="18">
        <f t="shared" si="30"/>
        <v>5.9091871711548052</v>
      </c>
      <c r="O32" s="18">
        <f t="shared" si="30"/>
        <v>6.1342619049912814</v>
      </c>
      <c r="P32" s="18">
        <f t="shared" si="30"/>
        <v>6.1835380302900269</v>
      </c>
      <c r="Q32" s="18">
        <f t="shared" si="30"/>
        <v>6.0625158564758665</v>
      </c>
      <c r="S32" s="40">
        <f t="shared" si="15"/>
        <v>8.0519326283306736</v>
      </c>
      <c r="T32" s="40">
        <f t="shared" si="16"/>
        <v>35.582842687449435</v>
      </c>
      <c r="U32" s="40">
        <f t="shared" si="17"/>
        <v>43.634775315780104</v>
      </c>
      <c r="W32" t="str">
        <f>$A$14</f>
        <v>Sales and customer service occupations</v>
      </c>
      <c r="X32" s="18">
        <f t="shared" ref="X32:AB32" si="31">X14/X$18*100</f>
        <v>11.708937141945778</v>
      </c>
      <c r="Y32" s="18">
        <f t="shared" si="31"/>
        <v>10.209225173310328</v>
      </c>
      <c r="Z32" s="18">
        <f t="shared" si="31"/>
        <v>9.9812765768044205</v>
      </c>
      <c r="AA32" s="18">
        <f t="shared" si="31"/>
        <v>9.5820524420777176</v>
      </c>
      <c r="AB32" s="18">
        <f t="shared" si="31"/>
        <v>8.9229319762523076</v>
      </c>
      <c r="AD32" s="40">
        <f t="shared" si="19"/>
        <v>-3.0614833938403052</v>
      </c>
      <c r="AE32" s="40">
        <f t="shared" si="20"/>
        <v>53.838737558389752</v>
      </c>
      <c r="AF32" s="40">
        <f t="shared" si="21"/>
        <v>50.777254164549447</v>
      </c>
    </row>
    <row r="33" spans="1:32" x14ac:dyDescent="0.2">
      <c r="A33" t="str">
        <f>$A$15</f>
        <v>Process, plant and machine operatives</v>
      </c>
      <c r="B33" s="18">
        <f t="shared" si="8"/>
        <v>5.5227644167429899</v>
      </c>
      <c r="C33" s="18">
        <f t="shared" si="8"/>
        <v>5.6960557917151231</v>
      </c>
      <c r="D33" s="18">
        <f t="shared" si="8"/>
        <v>5.1296700210490824</v>
      </c>
      <c r="E33" s="18">
        <f t="shared" si="8"/>
        <v>5.3520894941535611</v>
      </c>
      <c r="F33" s="18">
        <f t="shared" si="8"/>
        <v>5.0925341471332892</v>
      </c>
      <c r="G33" s="11"/>
      <c r="H33" s="40">
        <f t="shared" si="11"/>
        <v>8.1183147852265662</v>
      </c>
      <c r="I33" s="40">
        <f t="shared" si="12"/>
        <v>51.248230522303686</v>
      </c>
      <c r="J33" s="40">
        <f t="shared" si="13"/>
        <v>59.366545307530252</v>
      </c>
      <c r="L33" t="str">
        <f>$A$15</f>
        <v>Process, plant and machine operatives</v>
      </c>
      <c r="M33" s="18">
        <f t="shared" ref="M33:Q33" si="32">M15/M$18*100</f>
        <v>8.8199926656595977</v>
      </c>
      <c r="N33" s="18">
        <f t="shared" si="32"/>
        <v>9.3365828498744499</v>
      </c>
      <c r="O33" s="18">
        <f t="shared" si="32"/>
        <v>8.4246664878007937</v>
      </c>
      <c r="P33" s="18">
        <f t="shared" si="32"/>
        <v>8.4474099298489111</v>
      </c>
      <c r="Q33" s="18">
        <f t="shared" si="32"/>
        <v>7.9928813087356305</v>
      </c>
      <c r="R33" s="11"/>
      <c r="S33" s="40">
        <f t="shared" si="15"/>
        <v>3.7271899663622361</v>
      </c>
      <c r="T33" s="40">
        <f t="shared" si="16"/>
        <v>48.041783942262043</v>
      </c>
      <c r="U33" s="40">
        <f t="shared" si="17"/>
        <v>51.768973908624275</v>
      </c>
      <c r="W33" t="str">
        <f>$A$15</f>
        <v>Process, plant and machine operatives</v>
      </c>
      <c r="X33" s="18">
        <f t="shared" ref="X33:AB33" si="33">X15/X$18*100</f>
        <v>1.6903199942850962</v>
      </c>
      <c r="Y33" s="18">
        <f t="shared" si="33"/>
        <v>1.6497905788627798</v>
      </c>
      <c r="Z33" s="18">
        <f t="shared" si="33"/>
        <v>1.4734886977136408</v>
      </c>
      <c r="AA33" s="18">
        <f t="shared" si="33"/>
        <v>1.8886046640678338</v>
      </c>
      <c r="AB33" s="18">
        <f t="shared" si="33"/>
        <v>1.8477198577571992</v>
      </c>
      <c r="AC33" s="11"/>
      <c r="AD33" s="40">
        <f t="shared" si="19"/>
        <v>35.976605301902367</v>
      </c>
      <c r="AE33" s="40">
        <f t="shared" si="20"/>
        <v>71.590653941755633</v>
      </c>
      <c r="AF33" s="40">
        <f t="shared" si="21"/>
        <v>107.56725924365797</v>
      </c>
    </row>
    <row r="34" spans="1:32" x14ac:dyDescent="0.2">
      <c r="A34" t="str">
        <f>$A$16</f>
        <v>Elementary occupations</v>
      </c>
      <c r="B34" s="18">
        <f t="shared" si="8"/>
        <v>12.605188034622103</v>
      </c>
      <c r="C34" s="18">
        <f t="shared" si="8"/>
        <v>12.377875275143506</v>
      </c>
      <c r="D34" s="18">
        <f t="shared" si="8"/>
        <v>11.393167891993667</v>
      </c>
      <c r="E34" s="18">
        <f t="shared" si="8"/>
        <v>11.164219663262804</v>
      </c>
      <c r="F34" s="18">
        <f t="shared" si="8"/>
        <v>10.366501462871568</v>
      </c>
      <c r="G34" s="11"/>
      <c r="H34" s="40">
        <f t="shared" si="11"/>
        <v>-0.90711720595830192</v>
      </c>
      <c r="I34" s="40">
        <f t="shared" si="12"/>
        <v>47.940675350861881</v>
      </c>
      <c r="J34" s="40">
        <f t="shared" si="13"/>
        <v>47.033558144903573</v>
      </c>
      <c r="L34" t="str">
        <f>$A$16</f>
        <v>Elementary occupations</v>
      </c>
      <c r="M34" s="18">
        <f t="shared" ref="M34:Q34" si="34">M16/M$18*100</f>
        <v>12.309968142689556</v>
      </c>
      <c r="N34" s="18">
        <f t="shared" si="34"/>
        <v>11.909157183852431</v>
      </c>
      <c r="O34" s="18">
        <f t="shared" si="34"/>
        <v>11.373712448430171</v>
      </c>
      <c r="P34" s="18">
        <f t="shared" si="34"/>
        <v>11.530367667376504</v>
      </c>
      <c r="Q34" s="18">
        <f t="shared" si="34"/>
        <v>10.858605299630723</v>
      </c>
      <c r="R34" s="11"/>
      <c r="S34" s="40">
        <f t="shared" si="15"/>
        <v>4.3791531694559263</v>
      </c>
      <c r="T34" s="40">
        <f t="shared" si="16"/>
        <v>40.075529142287877</v>
      </c>
      <c r="U34" s="40">
        <f t="shared" si="17"/>
        <v>44.454682311743809</v>
      </c>
      <c r="W34" t="str">
        <f>$A$16</f>
        <v>Elementary occupations</v>
      </c>
      <c r="X34" s="18">
        <f t="shared" ref="X34:AB34" si="35">X16/X$18*100</f>
        <v>12.948328922307741</v>
      </c>
      <c r="Y34" s="18">
        <f t="shared" si="35"/>
        <v>12.898832179769427</v>
      </c>
      <c r="Z34" s="18">
        <f t="shared" si="35"/>
        <v>11.414755966552107</v>
      </c>
      <c r="AA34" s="18">
        <f t="shared" si="35"/>
        <v>10.754521189660645</v>
      </c>
      <c r="AB34" s="18">
        <f t="shared" si="35"/>
        <v>9.8159516588644209</v>
      </c>
      <c r="AC34" s="11"/>
      <c r="AD34" s="40">
        <f t="shared" si="19"/>
        <v>-6.7517570934319977</v>
      </c>
      <c r="AE34" s="40">
        <f t="shared" si="20"/>
        <v>56.636588345634586</v>
      </c>
      <c r="AF34" s="40">
        <f t="shared" si="21"/>
        <v>49.884831252202588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8.906737207118903</v>
      </c>
      <c r="I36" s="43">
        <f t="shared" si="12"/>
        <v>50.220875059748437</v>
      </c>
      <c r="J36" s="43">
        <f t="shared" si="13"/>
        <v>59.127612266867345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9.3306590488571821</v>
      </c>
      <c r="T36" s="43">
        <f t="shared" ref="T36" si="37">IF(O18&gt;0,(T18/O18)*100,0)</f>
        <v>42.07291650457941</v>
      </c>
      <c r="U36" s="43">
        <f t="shared" ref="U36" si="38">IF(O18&gt;0,(U18/O18)*100,0)</f>
        <v>51.403575553436596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8.4363466813757206</v>
      </c>
      <c r="AE36" s="43">
        <f t="shared" ref="AE36" si="40">IF(Z18&gt;0,(AE18/Z18)*100,0)</f>
        <v>59.261981535376464</v>
      </c>
      <c r="AF36" s="43">
        <f t="shared" ref="AF36" si="41">IF(Z18&gt;0,(AF18/Z18)*100,0)</f>
        <v>67.698328216752188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Hertfordshire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Hertfordshire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Hertfordshire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4.1413476566552365</v>
      </c>
      <c r="C46" s="18">
        <f t="shared" si="42"/>
        <v>1.9892794801023683</v>
      </c>
      <c r="D46" s="18">
        <f t="shared" si="42"/>
        <v>-0.85681073000053454</v>
      </c>
      <c r="E46" s="18">
        <f t="shared" si="42"/>
        <v>1.0747695331727813</v>
      </c>
      <c r="F46" s="18">
        <f>IF(F$6-D$6 &lt;&gt; 0,(EXP(LN(F8/D8)/(F$6-D$6))-1)*100,0)</f>
        <v>0.42676386113336129</v>
      </c>
      <c r="H46" s="18">
        <f>IF($F$6-$D$6 &lt;&gt; 0,(EXP(LN(1+(H26/100))/($F$6-$D$6))-1)*100,0)</f>
        <v>0.42676386113336129</v>
      </c>
      <c r="I46" s="18">
        <f>IF($F$6-$D$6 &lt;&gt; 0,(EXP(LN(1+(I26/100))/($F$6-$D$6))-1)*100,0)</f>
        <v>2.8621941465198031</v>
      </c>
      <c r="J46" s="18">
        <f>IF($F$6-$D$6 &lt;&gt; 0,(EXP(LN(1+(J26/100))/($F$6-$D$6))-1)*100,0)</f>
        <v>3.1526118658189217</v>
      </c>
      <c r="L46" t="str">
        <f>$A$8</f>
        <v>Managers, directors and senior officials</v>
      </c>
      <c r="M46" s="18">
        <f t="shared" ref="M46:M54" si="43">IF(N$6-M$6 &lt;&gt; 0,(EXP(LN(N8/M8)/(N$6-M$6))-1)*100,0)</f>
        <v>3.1441915608266591</v>
      </c>
      <c r="N46" s="18">
        <f t="shared" ref="N46:N54" si="44">IF(O$6-N$6 &lt;&gt; 0,(EXP(LN(O8/N8)/(O$6-N$6))-1)*100,0)</f>
        <v>1.7094657503621713</v>
      </c>
      <c r="O46" s="18">
        <f t="shared" ref="O46:O54" si="45">IF(P$6-O$6 &lt;&gt; 0,(EXP(LN(P8/O8)/(P$6-O$6))-1)*100,0)</f>
        <v>-1.0849963700016896</v>
      </c>
      <c r="P46" s="18">
        <f t="shared" ref="P46:P54" si="46">IF(Q$6-P$6 &lt;&gt; 0,(EXP(LN(Q8/P8)/(Q$6-P$6))-1)*100,0)</f>
        <v>0.74138605088398535</v>
      </c>
      <c r="Q46" s="18">
        <f>IF(Q$6-O$6 &lt;&gt; 0,(EXP(LN(Q8/O8)/(Q$6-O$6))-1)*100,0)</f>
        <v>0.12887537465235965</v>
      </c>
      <c r="S46" s="18">
        <f>IF($F$6-$D$6 &lt;&gt; 0,(EXP(LN(1+(S26/100))/($F$6-$D$6))-1)*100,0)</f>
        <v>0.12887537465235965</v>
      </c>
      <c r="T46" s="18">
        <f>IF($F$6-$D$6 &lt;&gt; 0,(EXP(LN(1+(T26/100))/($F$6-$D$6))-1)*100,0)</f>
        <v>2.5943429414548635</v>
      </c>
      <c r="U46" s="18">
        <f>IF($F$6-$D$6 &lt;&gt; 0,(EXP(LN(1+(U26/100))/($F$6-$D$6))-1)*100,0)</f>
        <v>2.6846426857835226</v>
      </c>
      <c r="W46" t="str">
        <f>$A$8</f>
        <v>Managers, directors and senior officials</v>
      </c>
      <c r="X46" s="18">
        <f t="shared" ref="X46:X54" si="47">IF(Y$6-X$6 &lt;&gt; 0,(EXP(LN(Y8/X8)/(Y$6-X$6))-1)*100,0)</f>
        <v>6.0882179776936329</v>
      </c>
      <c r="Y46" s="18">
        <f t="shared" ref="Y46:Y54" si="48">IF(Z$6-Y$6 &lt;&gt; 0,(EXP(LN(Z8/Y8)/(Z$6-Y$6))-1)*100,0)</f>
        <v>2.4985575079854438</v>
      </c>
      <c r="Z46" s="18">
        <f t="shared" ref="Z46:Z54" si="49">IF(AA$6-Z$6 &lt;&gt; 0,(EXP(LN(AA8/Z8)/(AA$6-Z$6))-1)*100,0)</f>
        <v>-0.44994212540697687</v>
      </c>
      <c r="AA46" s="18">
        <f t="shared" ref="AA46:AA54" si="50">IF(AB$6-AA$6 &lt;&gt; 0,(EXP(LN(AB8/AA8)/(AB$6-AA$6))-1)*100,0)</f>
        <v>1.6351457775702682</v>
      </c>
      <c r="AB46" s="18">
        <f>IF(AB$6-Z$6 &lt;&gt; 0,(EXP(LN(AB8/Z8)/(AB$6-Z$6))-1)*100,0)</f>
        <v>0.93530861312736135</v>
      </c>
      <c r="AD46" s="18">
        <f>IF($F$6-$D$6 &lt;&gt; 0,(EXP(LN(1+(AD26/100))/($F$6-$D$6))-1)*100,0)</f>
        <v>0.93530861312736135</v>
      </c>
      <c r="AE46" s="18">
        <f>IF($F$6-$D$6 &lt;&gt; 0,(EXP(LN(1+(AE26/100))/($F$6-$D$6))-1)*100,0)</f>
        <v>3.3225235867303082</v>
      </c>
      <c r="AF46" s="18">
        <f>IF($F$6-$D$6 &lt;&gt; 0,(EXP(LN(1+(AF26/100))/($F$6-$D$6))-1)*100,0)</f>
        <v>3.9291783121303991</v>
      </c>
    </row>
    <row r="47" spans="1:32" x14ac:dyDescent="0.2">
      <c r="A47" t="str">
        <f>$A$9</f>
        <v>Professional occupations</v>
      </c>
      <c r="B47" s="18">
        <f t="shared" si="42"/>
        <v>4.2856951161618806</v>
      </c>
      <c r="C47" s="18">
        <f t="shared" si="42"/>
        <v>3.8180433956545468</v>
      </c>
      <c r="D47" s="18">
        <f t="shared" si="42"/>
        <v>1.8121976120968331</v>
      </c>
      <c r="E47" s="18">
        <f t="shared" si="42"/>
        <v>1.1317763895100308</v>
      </c>
      <c r="F47" s="18">
        <f>IF(F$6-D$6 &lt;&gt; 0,(EXP(LN(F9/D9)/(F$6-D$6))-1)*100,0)</f>
        <v>1.3580766988650961</v>
      </c>
      <c r="H47" s="18">
        <f t="shared" ref="H47:J56" si="51">IF($F$6-$D$6 &lt;&gt; 0,(EXP(LN(1+(H27/100))/($F$6-$D$6))-1)*100,0)</f>
        <v>1.3580766988650961</v>
      </c>
      <c r="I47" s="18">
        <f t="shared" si="51"/>
        <v>2.7628806497892677</v>
      </c>
      <c r="J47" s="18">
        <f t="shared" si="51"/>
        <v>3.7188932529527152</v>
      </c>
      <c r="L47" t="str">
        <f>$A$9</f>
        <v>Professional occupations</v>
      </c>
      <c r="M47" s="18">
        <f t="shared" si="43"/>
        <v>3.6028562119378327</v>
      </c>
      <c r="N47" s="18">
        <f t="shared" si="44"/>
        <v>2.0263124893429296</v>
      </c>
      <c r="O47" s="18">
        <f t="shared" si="45"/>
        <v>2.3271811515127139</v>
      </c>
      <c r="P47" s="18">
        <f t="shared" si="46"/>
        <v>1.0206195832219045</v>
      </c>
      <c r="Q47" s="18">
        <f>IF(Q$6-O$6 &lt;&gt; 0,(EXP(LN(Q9/O9)/(Q$6-O$6))-1)*100,0)</f>
        <v>1.4542758641527431</v>
      </c>
      <c r="S47" s="18">
        <f t="shared" ref="S47:U47" si="52">IF($F$6-$D$6 &lt;&gt; 0,(EXP(LN(1+(S27/100))/($F$6-$D$6))-1)*100,0)</f>
        <v>1.4542758641527431</v>
      </c>
      <c r="T47" s="18">
        <f t="shared" si="52"/>
        <v>2.3950011222278578</v>
      </c>
      <c r="U47" s="18">
        <f t="shared" si="52"/>
        <v>3.4697269859972124</v>
      </c>
      <c r="W47" t="str">
        <f>$A$9</f>
        <v>Professional occupations</v>
      </c>
      <c r="X47" s="18">
        <f t="shared" si="47"/>
        <v>5.218928089452235</v>
      </c>
      <c r="Y47" s="18">
        <f t="shared" si="48"/>
        <v>6.1739011895243667</v>
      </c>
      <c r="Z47" s="18">
        <f t="shared" si="49"/>
        <v>1.1462518869670424</v>
      </c>
      <c r="AA47" s="18">
        <f t="shared" si="50"/>
        <v>1.2789129869406946</v>
      </c>
      <c r="AB47" s="18">
        <f>IF(AB$6-Z$6 &lt;&gt; 0,(EXP(LN(AB9/Z9)/(AB$6-Z$6))-1)*100,0)</f>
        <v>1.2346732987381204</v>
      </c>
      <c r="AD47" s="18">
        <f t="shared" ref="AD47:AF47" si="53">IF($F$6-$D$6 &lt;&gt; 0,(EXP(LN(1+(AD27/100))/($F$6-$D$6))-1)*100,0)</f>
        <v>1.2346732987381204</v>
      </c>
      <c r="AE47" s="18">
        <f t="shared" si="53"/>
        <v>3.202792475862748</v>
      </c>
      <c r="AF47" s="18">
        <f t="shared" si="53"/>
        <v>4.022184701597209</v>
      </c>
    </row>
    <row r="48" spans="1:32" x14ac:dyDescent="0.2">
      <c r="A48" t="str">
        <f>$A$10</f>
        <v>Associate professional occupations</v>
      </c>
      <c r="B48" s="18">
        <f t="shared" si="42"/>
        <v>2.8046735642933918</v>
      </c>
      <c r="C48" s="18">
        <f t="shared" si="42"/>
        <v>6.1846327760903153</v>
      </c>
      <c r="D48" s="18">
        <f t="shared" si="42"/>
        <v>0.67743024984343592</v>
      </c>
      <c r="E48" s="18">
        <f t="shared" si="42"/>
        <v>0.97863403303035668</v>
      </c>
      <c r="F48" s="18">
        <f t="shared" ref="F48:F56" si="54">IF(F$6-D$6 &lt;&gt; 0,(EXP(LN(F10/D10)/(F$6-D$6))-1)*100,0)</f>
        <v>0.87813277902164533</v>
      </c>
      <c r="H48" s="18">
        <f t="shared" si="51"/>
        <v>0.87813277902164533</v>
      </c>
      <c r="I48" s="18">
        <f t="shared" si="51"/>
        <v>2.7319060853782995</v>
      </c>
      <c r="J48" s="18">
        <f t="shared" si="51"/>
        <v>3.3461049417446542</v>
      </c>
      <c r="L48" t="str">
        <f>$A$10</f>
        <v>Associate professional occupations</v>
      </c>
      <c r="M48" s="18">
        <f t="shared" si="43"/>
        <v>2.5496458212784123</v>
      </c>
      <c r="N48" s="18">
        <f t="shared" si="44"/>
        <v>5.1970692067511592</v>
      </c>
      <c r="O48" s="18">
        <f t="shared" si="45"/>
        <v>-0.76938210952970376</v>
      </c>
      <c r="P48" s="18">
        <f>IF(Q$6-P$6 &lt;&gt; 0,(EXP(LN(Q10/P10)/(Q$6-P$6))-1)*100,0)</f>
        <v>0.50258038075059464</v>
      </c>
      <c r="Q48" s="18">
        <f t="shared" ref="Q48:Q54" si="55">IF(Q$6-O$6 &lt;&gt; 0,(EXP(LN(Q10/O10)/(Q$6-O$6))-1)*100,0)</f>
        <v>7.6791536070963673E-2</v>
      </c>
      <c r="S48" s="18">
        <f t="shared" ref="S48:U48" si="56">IF($F$6-$D$6 &lt;&gt; 0,(EXP(LN(1+(S28/100))/($F$6-$D$6))-1)*100,0)</f>
        <v>7.6791536070963673E-2</v>
      </c>
      <c r="T48" s="18">
        <f t="shared" si="56"/>
        <v>2.1481378373358728</v>
      </c>
      <c r="U48" s="18">
        <f t="shared" si="56"/>
        <v>2.2052491975425914</v>
      </c>
      <c r="W48" t="str">
        <f>$A$10</f>
        <v>Associate professional occupations</v>
      </c>
      <c r="X48" s="18">
        <f t="shared" si="47"/>
        <v>3.1193680407669566</v>
      </c>
      <c r="Y48" s="18">
        <f t="shared" si="48"/>
        <v>7.3864887306336335</v>
      </c>
      <c r="Z48" s="18">
        <f t="shared" si="49"/>
        <v>2.3002544708266015</v>
      </c>
      <c r="AA48" s="18">
        <f t="shared" si="50"/>
        <v>1.4459232341347716</v>
      </c>
      <c r="AB48" s="18">
        <f t="shared" ref="AB48:AB54" si="57">IF(AB$6-Z$6 &lt;&gt; 0,(EXP(LN(AB10/Z10)/(AB$6-Z$6))-1)*100,0)</f>
        <v>1.7299046115254457</v>
      </c>
      <c r="AD48" s="18">
        <f t="shared" ref="AD48:AF48" si="58">IF($F$6-$D$6 &lt;&gt; 0,(EXP(LN(1+(AD28/100))/($F$6-$D$6))-1)*100,0)</f>
        <v>1.7299046115254457</v>
      </c>
      <c r="AE48" s="18">
        <f t="shared" si="58"/>
        <v>3.3721498268864281</v>
      </c>
      <c r="AF48" s="18">
        <f t="shared" si="58"/>
        <v>4.5096448831268177</v>
      </c>
    </row>
    <row r="49" spans="1:32" x14ac:dyDescent="0.2">
      <c r="A49" t="str">
        <f>$A$11</f>
        <v>Administrative and secretarial occupations</v>
      </c>
      <c r="B49" s="18">
        <f t="shared" si="42"/>
        <v>0.31743961520078745</v>
      </c>
      <c r="C49" s="18">
        <f t="shared" si="42"/>
        <v>0.27707339599964964</v>
      </c>
      <c r="D49" s="18">
        <f t="shared" si="42"/>
        <v>0.41770196510828583</v>
      </c>
      <c r="E49" s="18">
        <f t="shared" si="42"/>
        <v>-0.7325820243831771</v>
      </c>
      <c r="F49" s="18">
        <f t="shared" si="54"/>
        <v>-0.35062558663545573</v>
      </c>
      <c r="H49" s="18">
        <f t="shared" si="51"/>
        <v>-0.35062558663545573</v>
      </c>
      <c r="I49" s="18">
        <f t="shared" si="51"/>
        <v>2.7730961693413603</v>
      </c>
      <c r="J49" s="18">
        <f t="shared" si="51"/>
        <v>2.5360117596339604</v>
      </c>
      <c r="L49" t="str">
        <f>$A$11</f>
        <v>Administrative and secretarial occupations</v>
      </c>
      <c r="M49" s="18">
        <f t="shared" si="43"/>
        <v>-1.2051828424262223</v>
      </c>
      <c r="N49" s="18">
        <f t="shared" si="44"/>
        <v>17.864916595603276</v>
      </c>
      <c r="O49" s="18">
        <f t="shared" si="45"/>
        <v>1.3130937989104252</v>
      </c>
      <c r="P49" s="18">
        <f t="shared" si="46"/>
        <v>1.1222024964019139</v>
      </c>
      <c r="Q49" s="18">
        <f t="shared" si="55"/>
        <v>1.1857929335062467</v>
      </c>
      <c r="S49" s="18">
        <f t="shared" ref="S49:U49" si="59">IF($F$6-$D$6 &lt;&gt; 0,(EXP(LN(1+(S29/100))/($F$6-$D$6))-1)*100,0)</f>
        <v>1.1857929335062467</v>
      </c>
      <c r="T49" s="18">
        <f t="shared" si="59"/>
        <v>2.3106237406819607</v>
      </c>
      <c r="U49" s="18">
        <f t="shared" si="59"/>
        <v>3.1919653184750318</v>
      </c>
      <c r="W49" t="str">
        <f>$A$11</f>
        <v>Administrative and secretarial occupations</v>
      </c>
      <c r="X49" s="18">
        <f t="shared" si="47"/>
        <v>0.71746512533314988</v>
      </c>
      <c r="Y49" s="18">
        <f t="shared" si="48"/>
        <v>-4.1256589733884352</v>
      </c>
      <c r="Z49" s="18">
        <f t="shared" si="49"/>
        <v>0.13561057347202254</v>
      </c>
      <c r="AA49" s="18">
        <f t="shared" si="50"/>
        <v>-1.4117802150271141</v>
      </c>
      <c r="AB49" s="18">
        <f t="shared" si="57"/>
        <v>-0.89865856073517714</v>
      </c>
      <c r="AD49" s="18">
        <f t="shared" ref="AD49:AF49" si="60">IF($F$6-$D$6 &lt;&gt; 0,(EXP(LN(1+(AD29/100))/($F$6-$D$6))-1)*100,0)</f>
        <v>-0.89865856073517714</v>
      </c>
      <c r="AE49" s="18">
        <f t="shared" si="60"/>
        <v>2.9097439688749116</v>
      </c>
      <c r="AF49" s="18">
        <f t="shared" si="60"/>
        <v>2.3217435695475297</v>
      </c>
    </row>
    <row r="50" spans="1:32" x14ac:dyDescent="0.2">
      <c r="A50" t="str">
        <f>$A$12</f>
        <v>Skilled trades occupations</v>
      </c>
      <c r="B50" s="18">
        <f t="shared" si="42"/>
        <v>-0.95858756640202492</v>
      </c>
      <c r="C50" s="18">
        <f t="shared" si="42"/>
        <v>-7.0814857358380445</v>
      </c>
      <c r="D50" s="18">
        <f t="shared" si="42"/>
        <v>0.89588876297130859</v>
      </c>
      <c r="E50" s="18">
        <f t="shared" si="42"/>
        <v>-5.1706922542349432E-2</v>
      </c>
      <c r="F50" s="18">
        <f t="shared" si="54"/>
        <v>0.26316530617485068</v>
      </c>
      <c r="H50" s="18">
        <f t="shared" si="51"/>
        <v>0.26316530617485068</v>
      </c>
      <c r="I50" s="18">
        <f t="shared" si="51"/>
        <v>2.4554074876569354</v>
      </c>
      <c r="J50" s="18">
        <f t="shared" si="51"/>
        <v>2.6438410944244151</v>
      </c>
      <c r="L50" t="str">
        <f>$A$12</f>
        <v>Skilled trades occupations</v>
      </c>
      <c r="M50" s="18">
        <f t="shared" si="43"/>
        <v>-1.3095629666924791</v>
      </c>
      <c r="N50" s="18">
        <f t="shared" si="44"/>
        <v>-8.6506590162572117</v>
      </c>
      <c r="O50" s="18">
        <f t="shared" si="45"/>
        <v>0.72149266300642889</v>
      </c>
      <c r="P50" s="18">
        <f t="shared" si="46"/>
        <v>-0.30552748957606291</v>
      </c>
      <c r="Q50" s="18">
        <f t="shared" si="55"/>
        <v>3.5643684568897882E-2</v>
      </c>
      <c r="S50" s="18">
        <f t="shared" ref="S50:U50" si="61">IF($F$6-$D$6 &lt;&gt; 0,(EXP(LN(1+(S30/100))/($F$6-$D$6))-1)*100,0)</f>
        <v>3.5643684568897882E-2</v>
      </c>
      <c r="T50" s="18">
        <f t="shared" si="61"/>
        <v>2.275752532266595</v>
      </c>
      <c r="U50" s="18">
        <f t="shared" si="61"/>
        <v>2.3017825849039886</v>
      </c>
      <c r="W50" t="str">
        <f>$A$12</f>
        <v>Skilled trades occupations</v>
      </c>
      <c r="X50" s="18">
        <f t="shared" si="47"/>
        <v>1.8301735872752634</v>
      </c>
      <c r="Y50" s="18">
        <f t="shared" si="48"/>
        <v>4.4532559067477662</v>
      </c>
      <c r="Z50" s="18">
        <f t="shared" si="49"/>
        <v>1.9892003699748306</v>
      </c>
      <c r="AA50" s="18">
        <f t="shared" si="50"/>
        <v>1.3692579142595251</v>
      </c>
      <c r="AB50" s="18">
        <f t="shared" si="57"/>
        <v>1.5754855613292706</v>
      </c>
      <c r="AD50" s="18">
        <f t="shared" ref="AD50:AF50" si="62">IF($F$6-$D$6 &lt;&gt; 0,(EXP(LN(1+(AD30/100))/($F$6-$D$6))-1)*100,0)</f>
        <v>1.5754855613292706</v>
      </c>
      <c r="AE50" s="18">
        <f t="shared" si="62"/>
        <v>3.5158865683275087</v>
      </c>
      <c r="AF50" s="18">
        <f t="shared" si="62"/>
        <v>4.5293876398810218</v>
      </c>
    </row>
    <row r="51" spans="1:32" x14ac:dyDescent="0.2">
      <c r="A51" t="str">
        <f>$A$13</f>
        <v>Caring, leisure and other service occupations</v>
      </c>
      <c r="B51" s="18">
        <f t="shared" si="42"/>
        <v>3.3543197782538225</v>
      </c>
      <c r="C51" s="18">
        <f t="shared" si="42"/>
        <v>-2.1569939028809992</v>
      </c>
      <c r="D51" s="18">
        <f t="shared" si="42"/>
        <v>0.46224595689765557</v>
      </c>
      <c r="E51" s="18">
        <f t="shared" si="42"/>
        <v>0.77344596857353842</v>
      </c>
      <c r="F51" s="18">
        <f t="shared" si="54"/>
        <v>0.66960566761045115</v>
      </c>
      <c r="H51" s="18">
        <f t="shared" si="51"/>
        <v>0.66960566761045115</v>
      </c>
      <c r="I51" s="18">
        <f t="shared" si="51"/>
        <v>3.1006967266499874</v>
      </c>
      <c r="J51" s="18">
        <f t="shared" si="51"/>
        <v>3.5448000978975713</v>
      </c>
      <c r="L51" t="str">
        <f>$A$13</f>
        <v>Caring, leisure and other service occupations</v>
      </c>
      <c r="M51" s="18">
        <f t="shared" si="43"/>
        <v>2.4502604453033427</v>
      </c>
      <c r="N51" s="18">
        <f t="shared" si="44"/>
        <v>-4.2077367894576607</v>
      </c>
      <c r="O51" s="18">
        <f t="shared" si="45"/>
        <v>1.8962854155177844</v>
      </c>
      <c r="P51" s="18">
        <f t="shared" si="46"/>
        <v>1.447950435155132</v>
      </c>
      <c r="Q51" s="18">
        <f t="shared" si="55"/>
        <v>1.5971758171430928</v>
      </c>
      <c r="S51" s="18">
        <f t="shared" ref="S51:U51" si="63">IF($F$6-$D$6 &lt;&gt; 0,(EXP(LN(1+(S31/100))/($F$6-$D$6))-1)*100,0)</f>
        <v>1.5971758171430928</v>
      </c>
      <c r="T51" s="18">
        <f t="shared" si="63"/>
        <v>2.763899351737753</v>
      </c>
      <c r="U51" s="18">
        <f t="shared" si="63"/>
        <v>3.8938124153526266</v>
      </c>
      <c r="W51" t="str">
        <f>$A$13</f>
        <v>Caring, leisure and other service occupations</v>
      </c>
      <c r="X51" s="18">
        <f t="shared" si="47"/>
        <v>3.5688017496053215</v>
      </c>
      <c r="Y51" s="18">
        <f t="shared" si="48"/>
        <v>-1.6835205131866537</v>
      </c>
      <c r="Z51" s="18">
        <f t="shared" si="49"/>
        <v>0.12809958007600208</v>
      </c>
      <c r="AA51" s="18">
        <f t="shared" si="50"/>
        <v>0.60144317796246849</v>
      </c>
      <c r="AB51" s="18">
        <f t="shared" si="57"/>
        <v>0.44341386904438451</v>
      </c>
      <c r="AD51" s="18">
        <f t="shared" ref="AD51:AF51" si="64">IF($F$6-$D$6 &lt;&gt; 0,(EXP(LN(1+(AD31/100))/($F$6-$D$6))-1)*100,0)</f>
        <v>0.44341386904438451</v>
      </c>
      <c r="AE51" s="18">
        <f t="shared" si="64"/>
        <v>3.1743817797092788</v>
      </c>
      <c r="AF51" s="18">
        <f t="shared" si="64"/>
        <v>3.4639693707987806</v>
      </c>
    </row>
    <row r="52" spans="1:32" x14ac:dyDescent="0.2">
      <c r="A52" t="str">
        <f>$A$14</f>
        <v>Sales and customer service occupations</v>
      </c>
      <c r="B52" s="18">
        <f t="shared" si="42"/>
        <v>-0.68276998710841141</v>
      </c>
      <c r="C52" s="18">
        <f t="shared" si="42"/>
        <v>-0.48003663257933926</v>
      </c>
      <c r="D52" s="18">
        <f t="shared" si="42"/>
        <v>0.27109638708466832</v>
      </c>
      <c r="E52" s="18">
        <f t="shared" si="42"/>
        <v>8.0474100919492031E-3</v>
      </c>
      <c r="F52" s="18">
        <f t="shared" si="54"/>
        <v>9.5653637678960735E-2</v>
      </c>
      <c r="H52" s="18">
        <f t="shared" si="51"/>
        <v>9.5653637678960735E-2</v>
      </c>
      <c r="I52" s="18">
        <f t="shared" si="51"/>
        <v>2.5754345090202913</v>
      </c>
      <c r="J52" s="18">
        <f t="shared" si="51"/>
        <v>2.6425794874777475</v>
      </c>
      <c r="L52" t="str">
        <f>$A$14</f>
        <v>Sales and customer service occupations</v>
      </c>
      <c r="M52" s="18">
        <f t="shared" si="43"/>
        <v>-0.82474503590571624</v>
      </c>
      <c r="N52" s="18">
        <f t="shared" si="44"/>
        <v>3.0727508057111441</v>
      </c>
      <c r="O52" s="18">
        <f t="shared" si="45"/>
        <v>0.94731944931218948</v>
      </c>
      <c r="P52" s="18">
        <f t="shared" si="46"/>
        <v>0.30344704522728971</v>
      </c>
      <c r="Q52" s="18">
        <f t="shared" si="55"/>
        <v>0.51761356907871203</v>
      </c>
      <c r="S52" s="18">
        <f t="shared" ref="S52:U52" si="65">IF($F$6-$D$6 &lt;&gt; 0,(EXP(LN(1+(S32/100))/($F$6-$D$6))-1)*100,0)</f>
        <v>0.51761356907871203</v>
      </c>
      <c r="T52" s="18">
        <f t="shared" si="65"/>
        <v>2.0501503785599562</v>
      </c>
      <c r="U52" s="18">
        <f t="shared" si="65"/>
        <v>2.4433975069177327</v>
      </c>
      <c r="W52" t="str">
        <f>$A$14</f>
        <v>Sales and customer service occupations</v>
      </c>
      <c r="X52" s="18">
        <f t="shared" si="47"/>
        <v>-0.59089559375528067</v>
      </c>
      <c r="Y52" s="18">
        <f t="shared" si="48"/>
        <v>-2.7656052815228427</v>
      </c>
      <c r="Z52" s="18">
        <f t="shared" si="49"/>
        <v>-0.20073171223302655</v>
      </c>
      <c r="AA52" s="18">
        <f t="shared" si="50"/>
        <v>-0.21024453047758795</v>
      </c>
      <c r="AB52" s="18">
        <f t="shared" si="57"/>
        <v>-0.20707369181780511</v>
      </c>
      <c r="AD52" s="18">
        <f t="shared" ref="AD52:AF52" si="66">IF($F$6-$D$6 &lt;&gt; 0,(EXP(LN(1+(AD32/100))/($F$6-$D$6))-1)*100,0)</f>
        <v>-0.20707369181780511</v>
      </c>
      <c r="AE52" s="18">
        <f t="shared" si="66"/>
        <v>2.9131916395929602</v>
      </c>
      <c r="AF52" s="18">
        <f t="shared" si="66"/>
        <v>2.7753715104996246</v>
      </c>
    </row>
    <row r="53" spans="1:32" x14ac:dyDescent="0.2">
      <c r="A53" t="str">
        <f>$A$15</f>
        <v>Process, plant and machine operatives</v>
      </c>
      <c r="B53" s="18">
        <f t="shared" si="42"/>
        <v>3.0568440502354299</v>
      </c>
      <c r="C53" s="18">
        <f t="shared" si="42"/>
        <v>-10.512090213373993</v>
      </c>
      <c r="D53" s="18">
        <f t="shared" si="42"/>
        <v>1.5646999096623482</v>
      </c>
      <c r="E53" s="18">
        <f t="shared" si="42"/>
        <v>4.2672312912106491E-3</v>
      </c>
      <c r="F53" s="18">
        <f t="shared" si="54"/>
        <v>0.52172928366842619</v>
      </c>
      <c r="H53" s="18">
        <f t="shared" si="51"/>
        <v>0.52172928366842619</v>
      </c>
      <c r="I53" s="18">
        <f t="shared" si="51"/>
        <v>2.7967427056798444</v>
      </c>
      <c r="J53" s="18">
        <f t="shared" si="51"/>
        <v>3.1556794339475003</v>
      </c>
      <c r="L53" t="str">
        <f>$A$15</f>
        <v>Process, plant and machine operatives</v>
      </c>
      <c r="M53" s="18">
        <f t="shared" si="43"/>
        <v>3.1877336778119325</v>
      </c>
      <c r="N53" s="18">
        <f t="shared" si="44"/>
        <v>-10.407003857640195</v>
      </c>
      <c r="O53" s="18">
        <f t="shared" si="45"/>
        <v>0.84027407381239705</v>
      </c>
      <c r="P53" s="18">
        <f t="shared" si="46"/>
        <v>-5.2427031958102166E-2</v>
      </c>
      <c r="Q53" s="18">
        <f t="shared" si="55"/>
        <v>0.24425844743403147</v>
      </c>
      <c r="S53" s="18">
        <f t="shared" ref="S53:U53" si="67">IF($F$6-$D$6 &lt;&gt; 0,(EXP(LN(1+(S33/100))/($F$6-$D$6))-1)*100,0)</f>
        <v>0.24425844743403147</v>
      </c>
      <c r="T53" s="18">
        <f t="shared" si="67"/>
        <v>2.6500000664594126</v>
      </c>
      <c r="U53" s="18">
        <f t="shared" si="67"/>
        <v>2.8202999643567761</v>
      </c>
      <c r="W53" t="str">
        <f>$A$15</f>
        <v>Process, plant and machine operatives</v>
      </c>
      <c r="X53" s="18">
        <f t="shared" si="47"/>
        <v>2.252116650402769</v>
      </c>
      <c r="Y53" s="18">
        <f t="shared" si="48"/>
        <v>-11.173081218494829</v>
      </c>
      <c r="Z53" s="18">
        <f t="shared" si="49"/>
        <v>5.7381520689735899</v>
      </c>
      <c r="AA53" s="18">
        <f t="shared" si="50"/>
        <v>0.28374903434549292</v>
      </c>
      <c r="AB53" s="18">
        <f t="shared" si="57"/>
        <v>2.0698820663634487</v>
      </c>
      <c r="AD53" s="18">
        <f t="shared" ref="AD53:AF53" si="68">IF($F$6-$D$6 &lt;&gt; 0,(EXP(LN(1+(AD33/100))/($F$6-$D$6))-1)*100,0)</f>
        <v>2.0698820663634487</v>
      </c>
      <c r="AE53" s="18">
        <f t="shared" si="68"/>
        <v>3.6651805985683961</v>
      </c>
      <c r="AF53" s="18">
        <f t="shared" si="68"/>
        <v>4.9890300299537449</v>
      </c>
    </row>
    <row r="54" spans="1:32" x14ac:dyDescent="0.2">
      <c r="A54" t="str">
        <f>$A$16</f>
        <v>Elementary occupations</v>
      </c>
      <c r="B54" s="18">
        <f t="shared" si="42"/>
        <v>1.7997245933812911</v>
      </c>
      <c r="C54" s="18">
        <f t="shared" si="42"/>
        <v>-8.5365529852619471</v>
      </c>
      <c r="D54" s="18">
        <f t="shared" si="42"/>
        <v>0.2981164391013813</v>
      </c>
      <c r="E54" s="18">
        <f t="shared" si="42"/>
        <v>-0.23967445420699507</v>
      </c>
      <c r="F54" s="18">
        <f t="shared" si="54"/>
        <v>-6.073198836864524E-2</v>
      </c>
      <c r="H54" s="18">
        <f t="shared" si="51"/>
        <v>-6.073198836864524E-2</v>
      </c>
      <c r="I54" s="18">
        <f t="shared" si="51"/>
        <v>2.6453247619458109</v>
      </c>
      <c r="J54" s="18">
        <f t="shared" si="51"/>
        <v>2.6032453591527283</v>
      </c>
      <c r="L54" t="str">
        <f>$A$16</f>
        <v>Elementary occupations</v>
      </c>
      <c r="M54" s="18">
        <f t="shared" si="43"/>
        <v>0.89140403637111287</v>
      </c>
      <c r="N54" s="18">
        <f t="shared" si="44"/>
        <v>-5.1733266180767234</v>
      </c>
      <c r="O54" s="18">
        <f t="shared" si="45"/>
        <v>1.0620327132065066</v>
      </c>
      <c r="P54" s="18">
        <f t="shared" si="46"/>
        <v>-9.9568904766267341E-2</v>
      </c>
      <c r="Q54" s="18">
        <f t="shared" si="55"/>
        <v>0.2861405176219689</v>
      </c>
      <c r="S54" s="18">
        <f t="shared" ref="S54:U54" si="69">IF($F$6-$D$6 &lt;&gt; 0,(EXP(LN(1+(S34/100))/($F$6-$D$6))-1)*100,0)</f>
        <v>0.2861405176219689</v>
      </c>
      <c r="T54" s="18">
        <f t="shared" si="69"/>
        <v>2.2721732781321613</v>
      </c>
      <c r="U54" s="18">
        <f t="shared" si="69"/>
        <v>2.4822790517627924</v>
      </c>
      <c r="W54" t="str">
        <f>$A$16</f>
        <v>Elementary occupations</v>
      </c>
      <c r="X54" s="18">
        <f t="shared" si="47"/>
        <v>2.7759503888134418</v>
      </c>
      <c r="Y54" s="18">
        <f t="shared" si="48"/>
        <v>-11.987806135631773</v>
      </c>
      <c r="Z54" s="18">
        <f t="shared" si="49"/>
        <v>-0.57450631825702869</v>
      </c>
      <c r="AA54" s="18">
        <f t="shared" si="50"/>
        <v>-0.41012490898051368</v>
      </c>
      <c r="AB54" s="18">
        <f t="shared" si="57"/>
        <v>-0.46494888699785131</v>
      </c>
      <c r="AD54" s="18">
        <f t="shared" ref="AD54:AF54" si="70">IF($F$6-$D$6 &lt;&gt; 0,(EXP(LN(1+(AD34/100))/($F$6-$D$6))-1)*100,0)</f>
        <v>-0.46494888699785131</v>
      </c>
      <c r="AE54" s="18">
        <f t="shared" si="70"/>
        <v>3.0369230435709715</v>
      </c>
      <c r="AF54" s="18">
        <f t="shared" si="70"/>
        <v>2.7347051619651008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2.2639137548957411</v>
      </c>
      <c r="C56" s="26">
        <f>IF(D$6-C$6 &lt;&gt; 0,(EXP(LN(D18/C18)/(D$6-C$6))-1)*100,0)</f>
        <v>-0.63140031678963204</v>
      </c>
      <c r="D56" s="26">
        <f>IF(E$6-D$6 &lt;&gt; 0,(EXP(LN(E18/D18)/(E$6-D$6))-1)*100,0)</f>
        <v>0.70615206142541354</v>
      </c>
      <c r="E56" s="26">
        <f>IF(F$6-E$6 &lt;&gt; 0,(EXP(LN(F18/E18)/(F$6-E$6))-1)*100,0)</f>
        <v>0.50264086068489977</v>
      </c>
      <c r="F56" s="26">
        <f t="shared" si="54"/>
        <v>0.57043219051473582</v>
      </c>
      <c r="H56" s="26">
        <f t="shared" si="51"/>
        <v>0.57043219051473582</v>
      </c>
      <c r="I56" s="26">
        <f t="shared" ref="I56" si="71">IF($F$6-$D$6 &lt;&gt; 0,(EXP(LN(1+(I36/100))/($F$6-$D$6))-1)*100,0)</f>
        <v>2.750044625136594</v>
      </c>
      <c r="J56" s="26">
        <f t="shared" ref="J56" si="72">IF($F$6-$D$6 &lt;&gt; 0,(EXP(LN(1+(J36/100))/($F$6-$D$6))-1)*100,0)</f>
        <v>3.1453616844001164</v>
      </c>
      <c r="L56" s="24" t="str">
        <f>$A$18</f>
        <v>All occupations</v>
      </c>
      <c r="M56" s="26">
        <f>IF(N$6-M$6 &lt;&gt; 0,(EXP(LN(N18/M18)/(N$6-M$6))-1)*100,0)</f>
        <v>1.7297884253847373</v>
      </c>
      <c r="N56" s="26">
        <f>IF(O$6-N$6 &lt;&gt; 0,(EXP(LN(O18/N18)/(O$6-N$6))-1)*100,0)</f>
        <v>-0.70913400988703579</v>
      </c>
      <c r="O56" s="26">
        <f>IF(P$6-O$6 &lt;&gt; 0,(EXP(LN(P18/O18)/(P$6-O$6))-1)*100,0)</f>
        <v>0.78591590093572972</v>
      </c>
      <c r="P56" s="26">
        <f>IF(Q$6-P$6 &lt;&gt; 0,(EXP(LN(Q18/P18)/(Q$6-P$6))-1)*100,0)</f>
        <v>0.50190022160889747</v>
      </c>
      <c r="Q56" s="26">
        <f t="shared" ref="Q56" si="73">IF(Q$6-O$6 &lt;&gt; 0,(EXP(LN(Q18/O18)/(Q$6-O$6))-1)*100,0)</f>
        <v>0.59648307438755488</v>
      </c>
      <c r="S56" s="26">
        <f t="shared" ref="S56:U56" si="74">IF($F$6-$D$6 &lt;&gt; 0,(EXP(LN(1+(S36/100))/($F$6-$D$6))-1)*100,0)</f>
        <v>0.59648307438755488</v>
      </c>
      <c r="T56" s="26">
        <f t="shared" si="74"/>
        <v>2.3687545890079598</v>
      </c>
      <c r="U56" s="26">
        <f t="shared" si="74"/>
        <v>2.8037780780017174</v>
      </c>
      <c r="W56" s="24" t="str">
        <f>$A$18</f>
        <v>All occupations</v>
      </c>
      <c r="X56" s="26">
        <f>IF(Y$6-X$6 &lt;&gt; 0,(EXP(LN(Y18/X18)/(Y$6-X$6))-1)*100,0)</f>
        <v>2.8744044733095997</v>
      </c>
      <c r="Y56" s="26">
        <f>IF(Z$6-Y$6 &lt;&gt; 0,(EXP(LN(Z18/Y18)/(Z$6-Y$6))-1)*100,0)</f>
        <v>-0.54500317340308024</v>
      </c>
      <c r="Z56" s="26">
        <f>IF(AA$6-Z$6 &lt;&gt; 0,(EXP(LN(AA18/Z18)/(AA$6-Z$6))-1)*100,0)</f>
        <v>0.61734802246080633</v>
      </c>
      <c r="AA56" s="26">
        <f>IF(AB$6-AA$6 &lt;&gt; 0,(EXP(LN(AB18/AA18)/(AB$6-AA$6))-1)*100,0)</f>
        <v>0.50346953481357204</v>
      </c>
      <c r="AB56" s="26">
        <f t="shared" ref="AB56" si="75">IF(AB$6-Z$6 &lt;&gt; 0,(EXP(LN(AB18/Z18)/(AB$6-Z$6))-1)*100,0)</f>
        <v>0.5414147026635785</v>
      </c>
      <c r="AD56" s="26">
        <f t="shared" ref="AD56:AF56" si="76">IF($F$6-$D$6 &lt;&gt; 0,(EXP(LN(1+(AD36/100))/($F$6-$D$6))-1)*100,0)</f>
        <v>0.5414147026635785</v>
      </c>
      <c r="AE56" s="26">
        <f t="shared" si="76"/>
        <v>3.1511658764303174</v>
      </c>
      <c r="AF56" s="26">
        <f t="shared" si="76"/>
        <v>3.5067284993586245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12.808475846788141</v>
      </c>
      <c r="C64" s="27">
        <f t="shared" si="77"/>
        <v>1.7006020830581718</v>
      </c>
      <c r="D64" s="27">
        <f t="shared" si="77"/>
        <v>-3.6717597484108637</v>
      </c>
      <c r="E64" s="27">
        <f t="shared" si="77"/>
        <v>9.4229814278526476</v>
      </c>
      <c r="F64" s="27">
        <f>F8-D8</f>
        <v>5.7512216794417839</v>
      </c>
      <c r="L64" t="str">
        <f>$A$8</f>
        <v>Managers, directors and senior officials</v>
      </c>
      <c r="M64" s="27">
        <f t="shared" ref="M64:M72" si="78">N8-M8</f>
        <v>6.4261592965487537</v>
      </c>
      <c r="N64" s="27">
        <f t="shared" ref="N64:N72" si="79">O8-N8</f>
        <v>0.94318034178557753</v>
      </c>
      <c r="O64" s="27">
        <f t="shared" ref="O64:O72" si="80">P8-O8</f>
        <v>-2.9789967294484399</v>
      </c>
      <c r="P64" s="27">
        <f t="shared" ref="P64:P72" si="81">Q8-P8</f>
        <v>4.0736561048673039</v>
      </c>
      <c r="Q64" s="27">
        <f>Q8-O8</f>
        <v>1.094659375418864</v>
      </c>
      <c r="W64" t="str">
        <f>$A$8</f>
        <v>Managers, directors and senior officials</v>
      </c>
      <c r="X64" s="27">
        <f t="shared" ref="X64:X72" si="82">Y8-X8</f>
        <v>6.3823165502394517</v>
      </c>
      <c r="Y64" s="27">
        <f t="shared" ref="Y64:Y72" si="83">Z8-Y8</f>
        <v>0.75742174127260853</v>
      </c>
      <c r="Z64" s="27">
        <f t="shared" ref="Z64:Z72" si="84">AA8-Z8</f>
        <v>-0.6927630189624665</v>
      </c>
      <c r="AA64" s="27">
        <f t="shared" ref="AA64:AA72" si="85">AB8-AA8</f>
        <v>5.3493253229854858</v>
      </c>
      <c r="AB64" s="27">
        <f>AB8-Z8</f>
        <v>4.6565623040230193</v>
      </c>
    </row>
    <row r="65" spans="1:31" x14ac:dyDescent="0.2">
      <c r="A65" t="str">
        <f>$A$9</f>
        <v>Professional occupations</v>
      </c>
      <c r="B65" s="27">
        <f t="shared" si="77"/>
        <v>24.538580264685351</v>
      </c>
      <c r="C65" s="27">
        <f t="shared" si="77"/>
        <v>6.0630759584844611</v>
      </c>
      <c r="D65" s="27">
        <f t="shared" si="77"/>
        <v>15.489601434472945</v>
      </c>
      <c r="E65" s="27">
        <f t="shared" si="77"/>
        <v>21.483543483408198</v>
      </c>
      <c r="F65" s="27">
        <f t="shared" ref="F65:F72" si="86">F9-D9</f>
        <v>36.973144917881143</v>
      </c>
      <c r="L65" t="str">
        <f>$A$9</f>
        <v>Professional occupations</v>
      </c>
      <c r="M65" s="27">
        <f t="shared" si="78"/>
        <v>11.907569533549079</v>
      </c>
      <c r="N65" s="27">
        <f t="shared" si="79"/>
        <v>1.8277296586388871</v>
      </c>
      <c r="O65" s="27">
        <f t="shared" si="80"/>
        <v>11.218370086635318</v>
      </c>
      <c r="P65" s="27">
        <f t="shared" si="81"/>
        <v>11.034851959586746</v>
      </c>
      <c r="Q65" s="27">
        <f t="shared" ref="Q65:Q72" si="87">Q9-O9</f>
        <v>22.253222046222064</v>
      </c>
      <c r="W65" t="str">
        <f>$A$9</f>
        <v>Professional occupations</v>
      </c>
      <c r="X65" s="27">
        <f t="shared" si="82"/>
        <v>12.6310107311363</v>
      </c>
      <c r="Y65" s="27">
        <f t="shared" si="83"/>
        <v>4.235346299845375</v>
      </c>
      <c r="Z65" s="27">
        <f t="shared" si="84"/>
        <v>4.2712313478379116</v>
      </c>
      <c r="AA65" s="27">
        <f t="shared" si="85"/>
        <v>10.448691523821097</v>
      </c>
      <c r="AB65" s="27">
        <f t="shared" ref="AB65:AB72" si="88">AB9-Z9</f>
        <v>14.719922871659008</v>
      </c>
    </row>
    <row r="66" spans="1:31" x14ac:dyDescent="0.2">
      <c r="A66" t="str">
        <f>$A$10</f>
        <v>Associate professional occupations</v>
      </c>
      <c r="B66" s="27">
        <f t="shared" si="77"/>
        <v>9.8573527635590494</v>
      </c>
      <c r="C66" s="27">
        <f t="shared" si="77"/>
        <v>5.8204477602753713</v>
      </c>
      <c r="D66" s="27">
        <f t="shared" si="77"/>
        <v>3.4310162660149501</v>
      </c>
      <c r="E66" s="27">
        <f t="shared" si="77"/>
        <v>10.572743075167224</v>
      </c>
      <c r="F66" s="27">
        <f t="shared" si="86"/>
        <v>14.003759341182175</v>
      </c>
      <c r="L66" t="str">
        <f>$A$10</f>
        <v>Associate professional occupations</v>
      </c>
      <c r="M66" s="27">
        <f t="shared" si="78"/>
        <v>4.9492841146919346</v>
      </c>
      <c r="N66" s="27">
        <f t="shared" si="79"/>
        <v>2.6848771025508711</v>
      </c>
      <c r="O66" s="27">
        <f t="shared" si="80"/>
        <v>-2.0587278395953916</v>
      </c>
      <c r="P66" s="27">
        <f t="shared" si="81"/>
        <v>2.688103824977027</v>
      </c>
      <c r="Q66" s="27">
        <f t="shared" si="87"/>
        <v>0.62937598538163542</v>
      </c>
      <c r="W66" t="str">
        <f>$A$10</f>
        <v>Associate professional occupations</v>
      </c>
      <c r="X66" s="27">
        <f t="shared" si="82"/>
        <v>4.9080686488671432</v>
      </c>
      <c r="Y66" s="27">
        <f t="shared" si="83"/>
        <v>3.1355706577244646</v>
      </c>
      <c r="Z66" s="27">
        <f t="shared" si="84"/>
        <v>5.4897441056103489</v>
      </c>
      <c r="AA66" s="27">
        <f t="shared" si="85"/>
        <v>7.884639250190304</v>
      </c>
      <c r="AB66" s="27">
        <f t="shared" si="88"/>
        <v>13.374383355800653</v>
      </c>
    </row>
    <row r="67" spans="1:31" x14ac:dyDescent="0.2">
      <c r="A67" t="str">
        <f>$A$11</f>
        <v>Administrative and secretarial occupations</v>
      </c>
      <c r="B67" s="27">
        <f t="shared" si="77"/>
        <v>0.95293976905848865</v>
      </c>
      <c r="C67" s="27">
        <f t="shared" si="77"/>
        <v>0.20959336758805591</v>
      </c>
      <c r="D67" s="27">
        <f t="shared" si="77"/>
        <v>1.5975298576363031</v>
      </c>
      <c r="E67" s="27">
        <f t="shared" si="77"/>
        <v>-5.4905913622048956</v>
      </c>
      <c r="F67" s="27">
        <f t="shared" si="86"/>
        <v>-3.8930615045685926</v>
      </c>
      <c r="L67" t="str">
        <f>$A$11</f>
        <v>Administrative and secretarial occupations</v>
      </c>
      <c r="M67" s="27">
        <f t="shared" si="78"/>
        <v>-0.75263745908512014</v>
      </c>
      <c r="N67" s="27">
        <f t="shared" si="79"/>
        <v>2.7056361382764269</v>
      </c>
      <c r="O67" s="27">
        <f t="shared" si="80"/>
        <v>1.2031610626751608</v>
      </c>
      <c r="P67" s="27">
        <f t="shared" si="81"/>
        <v>2.2494921783057329</v>
      </c>
      <c r="Q67" s="27">
        <f t="shared" si="87"/>
        <v>3.4526532409808937</v>
      </c>
      <c r="W67" t="str">
        <f>$A$11</f>
        <v>Administrative and secretarial occupations</v>
      </c>
      <c r="X67" s="27">
        <f t="shared" si="82"/>
        <v>1.705577228143639</v>
      </c>
      <c r="Y67" s="27">
        <f t="shared" si="83"/>
        <v>-2.4960427706884118</v>
      </c>
      <c r="Z67" s="27">
        <f t="shared" si="84"/>
        <v>0.39436879496116006</v>
      </c>
      <c r="AA67" s="27">
        <f t="shared" si="85"/>
        <v>-7.7400835405106747</v>
      </c>
      <c r="AB67" s="27">
        <f t="shared" si="88"/>
        <v>-7.3457147455495146</v>
      </c>
    </row>
    <row r="68" spans="1:31" x14ac:dyDescent="0.2">
      <c r="A68" t="str">
        <f>$A$12</f>
        <v>Skilled trades occupations</v>
      </c>
      <c r="B68" s="27">
        <f t="shared" si="77"/>
        <v>-2.5598108635842891</v>
      </c>
      <c r="C68" s="27">
        <f t="shared" si="77"/>
        <v>-4.6148475622985643</v>
      </c>
      <c r="D68" s="27">
        <f t="shared" si="77"/>
        <v>2.7614730761547079</v>
      </c>
      <c r="E68" s="27">
        <f t="shared" si="77"/>
        <v>-0.32661864330215451</v>
      </c>
      <c r="F68" s="27">
        <f t="shared" si="86"/>
        <v>2.4348544328525534</v>
      </c>
      <c r="L68" t="str">
        <f>$A$12</f>
        <v>Skilled trades occupations</v>
      </c>
      <c r="M68" s="27">
        <f t="shared" si="78"/>
        <v>-3.1058869476130084</v>
      </c>
      <c r="N68" s="27">
        <f t="shared" si="79"/>
        <v>-4.9623680936241215</v>
      </c>
      <c r="O68" s="27">
        <f t="shared" si="80"/>
        <v>1.9178466379379628</v>
      </c>
      <c r="P68" s="27">
        <f t="shared" si="81"/>
        <v>-1.6369781844145876</v>
      </c>
      <c r="Q68" s="27">
        <f t="shared" si="87"/>
        <v>0.28086845352337519</v>
      </c>
      <c r="W68" t="str">
        <f>$A$12</f>
        <v>Skilled trades occupations</v>
      </c>
      <c r="X68" s="27">
        <f t="shared" si="82"/>
        <v>0.54607608402875307</v>
      </c>
      <c r="Y68" s="27">
        <f t="shared" si="83"/>
        <v>0.34752053132558025</v>
      </c>
      <c r="Z68" s="27">
        <f t="shared" si="84"/>
        <v>0.84362643821673622</v>
      </c>
      <c r="AA68" s="27">
        <f t="shared" si="85"/>
        <v>1.3103595411124207</v>
      </c>
      <c r="AB68" s="27">
        <f t="shared" si="88"/>
        <v>2.1539859793291569</v>
      </c>
    </row>
    <row r="69" spans="1:31" x14ac:dyDescent="0.2">
      <c r="A69" t="str">
        <f>$A$13</f>
        <v>Caring, leisure and other service occupations</v>
      </c>
      <c r="B69" s="27">
        <f t="shared" si="77"/>
        <v>7.9101637371976281</v>
      </c>
      <c r="C69" s="27">
        <f t="shared" si="77"/>
        <v>-1.3800540636110057</v>
      </c>
      <c r="D69" s="27">
        <f t="shared" si="77"/>
        <v>1.4602765084724041</v>
      </c>
      <c r="E69" s="27">
        <f t="shared" si="77"/>
        <v>5.1308013391190457</v>
      </c>
      <c r="F69" s="27">
        <f t="shared" si="86"/>
        <v>6.5910778475914498</v>
      </c>
      <c r="L69" t="str">
        <f>$A$13</f>
        <v>Caring, leisure and other service occupations</v>
      </c>
      <c r="M69" s="27">
        <f t="shared" si="78"/>
        <v>1.1075537545734768</v>
      </c>
      <c r="N69" s="27">
        <f t="shared" si="79"/>
        <v>-0.50496905017099181</v>
      </c>
      <c r="O69" s="27">
        <f t="shared" si="80"/>
        <v>1.1321143333415957</v>
      </c>
      <c r="P69" s="27">
        <f t="shared" si="81"/>
        <v>1.9523469347620228</v>
      </c>
      <c r="Q69" s="27">
        <f t="shared" si="87"/>
        <v>3.0844612681036185</v>
      </c>
      <c r="W69" t="str">
        <f>$A$13</f>
        <v>Caring, leisure and other service occupations</v>
      </c>
      <c r="X69" s="27">
        <f t="shared" si="82"/>
        <v>6.802609982624098</v>
      </c>
      <c r="Y69" s="27">
        <f t="shared" si="83"/>
        <v>-0.87508501344001388</v>
      </c>
      <c r="Z69" s="27">
        <f t="shared" si="84"/>
        <v>0.3281621751308279</v>
      </c>
      <c r="AA69" s="27">
        <f t="shared" si="85"/>
        <v>3.1784544043570264</v>
      </c>
      <c r="AB69" s="27">
        <f t="shared" si="88"/>
        <v>3.5066165794878543</v>
      </c>
    </row>
    <row r="70" spans="1:31" x14ac:dyDescent="0.2">
      <c r="A70" t="str">
        <f>$A$14</f>
        <v>Sales and customer service occupations</v>
      </c>
      <c r="B70" s="27">
        <f t="shared" si="77"/>
        <v>-1.6209049400786029</v>
      </c>
      <c r="C70" s="27">
        <f t="shared" si="77"/>
        <v>-0.28005689433809522</v>
      </c>
      <c r="D70" s="27">
        <f t="shared" si="77"/>
        <v>0.7912806395884644</v>
      </c>
      <c r="E70" s="27">
        <f t="shared" si="77"/>
        <v>4.7377738304994921E-2</v>
      </c>
      <c r="F70" s="27">
        <f t="shared" si="86"/>
        <v>0.83865837789345932</v>
      </c>
      <c r="L70" t="str">
        <f>$A$14</f>
        <v>Sales and customer service occupations</v>
      </c>
      <c r="M70" s="27">
        <f t="shared" si="78"/>
        <v>-0.76924659461176503</v>
      </c>
      <c r="N70" s="27">
        <f t="shared" si="79"/>
        <v>0.70178312307259105</v>
      </c>
      <c r="O70" s="27">
        <f t="shared" si="80"/>
        <v>1.1363551728219008</v>
      </c>
      <c r="P70" s="27">
        <f t="shared" si="81"/>
        <v>0.75912644775690907</v>
      </c>
      <c r="Q70" s="27">
        <f t="shared" si="87"/>
        <v>1.8954816205788099</v>
      </c>
      <c r="W70" t="str">
        <f>$A$14</f>
        <v>Sales and customer service occupations</v>
      </c>
      <c r="X70" s="27">
        <f t="shared" si="82"/>
        <v>-0.85165834546694441</v>
      </c>
      <c r="Y70" s="27">
        <f t="shared" si="83"/>
        <v>-0.98184001741064009</v>
      </c>
      <c r="Z70" s="27">
        <f t="shared" si="84"/>
        <v>-0.34507453323346482</v>
      </c>
      <c r="AA70" s="27">
        <f t="shared" si="85"/>
        <v>-0.71174870945186797</v>
      </c>
      <c r="AB70" s="27">
        <f t="shared" si="88"/>
        <v>-1.0568232426853328</v>
      </c>
    </row>
    <row r="71" spans="1:31" x14ac:dyDescent="0.2">
      <c r="A71" t="str">
        <f>$A$15</f>
        <v>Process, plant and machine operatives</v>
      </c>
      <c r="B71" s="27">
        <f t="shared" si="77"/>
        <v>4.7456980938429538</v>
      </c>
      <c r="C71" s="27">
        <f t="shared" si="77"/>
        <v>-4.3964480485718482</v>
      </c>
      <c r="D71" s="27">
        <f t="shared" si="77"/>
        <v>3.0211240188813804</v>
      </c>
      <c r="E71" s="27">
        <f t="shared" si="77"/>
        <v>1.7263178408384761E-2</v>
      </c>
      <c r="F71" s="27">
        <f t="shared" si="86"/>
        <v>3.0383871972897651</v>
      </c>
      <c r="L71" t="str">
        <f>$A$15</f>
        <v>Process, plant and machine operatives</v>
      </c>
      <c r="M71" s="27">
        <f t="shared" si="78"/>
        <v>4.2567178641592562</v>
      </c>
      <c r="N71" s="27">
        <f t="shared" si="79"/>
        <v>-3.7554458408804336</v>
      </c>
      <c r="O71" s="27">
        <f t="shared" si="80"/>
        <v>1.3813357715996162</v>
      </c>
      <c r="P71" s="27">
        <f t="shared" si="81"/>
        <v>-0.17632375903964714</v>
      </c>
      <c r="Q71" s="27">
        <f t="shared" si="87"/>
        <v>1.205012012559969</v>
      </c>
      <c r="W71" t="str">
        <f>$A$15</f>
        <v>Process, plant and machine operatives</v>
      </c>
      <c r="X71" s="27">
        <f t="shared" si="82"/>
        <v>0.4889802296836816</v>
      </c>
      <c r="Y71" s="27">
        <f t="shared" si="83"/>
        <v>-0.64100220769135863</v>
      </c>
      <c r="Z71" s="27">
        <f t="shared" si="84"/>
        <v>1.6397882472817233</v>
      </c>
      <c r="AA71" s="27">
        <f t="shared" si="85"/>
        <v>0.19358693744803013</v>
      </c>
      <c r="AB71" s="27">
        <f t="shared" si="88"/>
        <v>1.8333751847297535</v>
      </c>
    </row>
    <row r="72" spans="1:31" x14ac:dyDescent="0.2">
      <c r="A72" t="str">
        <f>$A$16</f>
        <v>Elementary occupations</v>
      </c>
      <c r="B72" s="27">
        <f t="shared" si="77"/>
        <v>6.2585053285308874</v>
      </c>
      <c r="C72" s="27">
        <f t="shared" si="77"/>
        <v>-7.7583126005859668</v>
      </c>
      <c r="D72" s="27">
        <f t="shared" si="77"/>
        <v>1.2464579471887589</v>
      </c>
      <c r="E72" s="27">
        <f t="shared" si="77"/>
        <v>-2.0005002367526004</v>
      </c>
      <c r="F72" s="27">
        <f t="shared" si="86"/>
        <v>-0.75404228956384145</v>
      </c>
      <c r="L72" t="str">
        <f>$A$16</f>
        <v>Elementary occupations</v>
      </c>
      <c r="M72" s="27">
        <f t="shared" si="78"/>
        <v>1.6052748805337913</v>
      </c>
      <c r="N72" s="27">
        <f t="shared" si="79"/>
        <v>-2.3812158140957393</v>
      </c>
      <c r="O72" s="27">
        <f t="shared" si="80"/>
        <v>2.3675098809430395</v>
      </c>
      <c r="P72" s="27">
        <f t="shared" si="81"/>
        <v>-0.45611899544179835</v>
      </c>
      <c r="Q72" s="27">
        <f t="shared" si="87"/>
        <v>1.9113908855012411</v>
      </c>
      <c r="W72" t="str">
        <f>$A$16</f>
        <v>Elementary occupations</v>
      </c>
      <c r="X72" s="27">
        <f t="shared" si="82"/>
        <v>4.6532304479971813</v>
      </c>
      <c r="Y72" s="27">
        <f t="shared" si="83"/>
        <v>-5.3770967864902346</v>
      </c>
      <c r="Z72" s="27">
        <f t="shared" si="84"/>
        <v>-1.1210519337542024</v>
      </c>
      <c r="AA72" s="27">
        <f t="shared" si="85"/>
        <v>-1.5443812413107665</v>
      </c>
      <c r="AB72" s="27">
        <f t="shared" si="88"/>
        <v>-2.6654331750649689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62.890999999999622</v>
      </c>
      <c r="C74" s="29">
        <f t="shared" ref="C74" si="89">D18-C18</f>
        <v>-4.6359999999993988</v>
      </c>
      <c r="D74" s="29">
        <f>E18-D18</f>
        <v>26.126999999999043</v>
      </c>
      <c r="E74" s="29">
        <f>F18-E18</f>
        <v>38.857000000000767</v>
      </c>
      <c r="F74" s="29">
        <f>F18-D18</f>
        <v>64.98399999999981</v>
      </c>
      <c r="L74" s="24" t="str">
        <f>$A$18</f>
        <v>All occupations</v>
      </c>
      <c r="M74" s="29">
        <f>N18-M18</f>
        <v>25.624788442746421</v>
      </c>
      <c r="N74" s="29">
        <f t="shared" ref="N74" si="90">O18-N18</f>
        <v>-2.7407924344469166</v>
      </c>
      <c r="O74" s="29">
        <f>P18-O18</f>
        <v>15.318968376910789</v>
      </c>
      <c r="P74" s="29">
        <f>Q18-P18</f>
        <v>20.488156511359705</v>
      </c>
      <c r="Q74" s="29">
        <f>Q18-O18</f>
        <v>35.807124888270494</v>
      </c>
      <c r="W74" s="24" t="str">
        <f>$A$18</f>
        <v>All occupations</v>
      </c>
      <c r="X74" s="29">
        <f>Y18-X18</f>
        <v>37.266211557253257</v>
      </c>
      <c r="Y74" s="29">
        <f t="shared" ref="Y74" si="91">Z18-Y18</f>
        <v>-1.895207565552596</v>
      </c>
      <c r="Z74" s="29">
        <f>AA18-Z18</f>
        <v>10.808031623088539</v>
      </c>
      <c r="AA74" s="29">
        <f>AB18-AA18</f>
        <v>18.368843488641062</v>
      </c>
      <c r="AB74" s="29">
        <f>AB18-Z18</f>
        <v>29.176875111729601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72.679868052011869</v>
      </c>
      <c r="C80" s="11">
        <f t="shared" si="92"/>
        <v>85.488343898800011</v>
      </c>
      <c r="D80" s="11">
        <f t="shared" si="92"/>
        <v>87.188945981858183</v>
      </c>
      <c r="E80" s="11">
        <f t="shared" si="92"/>
        <v>83.517186233447319</v>
      </c>
      <c r="F80" s="11">
        <f t="shared" si="92"/>
        <v>92.940167661299967</v>
      </c>
      <c r="H80" s="40">
        <f>IF(D$6-B$6 &lt;&gt; 0,(EXP(LN(D8/B8)/(D$6-B$6))-1)*100,0)</f>
        <v>3.707331482425813</v>
      </c>
      <c r="I80" s="40">
        <f t="shared" ref="I80:I88" si="93">F46</f>
        <v>0.42676386113336129</v>
      </c>
      <c r="L80" t="str">
        <f t="shared" ref="L80:Q88" si="94">L8</f>
        <v>Managers, directors and senior officials</v>
      </c>
      <c r="M80" s="11">
        <f t="shared" si="94"/>
        <v>48.747823661913777</v>
      </c>
      <c r="N80" s="11">
        <f t="shared" si="94"/>
        <v>55.173982958462531</v>
      </c>
      <c r="O80" s="11">
        <f t="shared" si="94"/>
        <v>56.117163300248109</v>
      </c>
      <c r="P80" s="11">
        <f t="shared" si="94"/>
        <v>53.138166570799669</v>
      </c>
      <c r="Q80" s="11">
        <f t="shared" si="94"/>
        <v>57.211822675666973</v>
      </c>
      <c r="S80" s="40">
        <f t="shared" ref="S80:S88" si="95">IF(O$6-M$6 &lt;&gt; 0,(EXP(LN(O8/M8)/(O$6-M$6))-1)*100,0)</f>
        <v>2.855636391002947</v>
      </c>
      <c r="T80" s="40">
        <f t="shared" ref="T80:T88" si="96">Q46</f>
        <v>0.12887537465235965</v>
      </c>
      <c r="W80" t="str">
        <f t="shared" ref="W80:AB88" si="97">W8</f>
        <v>Managers, directors and senior officials</v>
      </c>
      <c r="X80" s="11">
        <f t="shared" si="97"/>
        <v>23.932044390098007</v>
      </c>
      <c r="Y80" s="11">
        <f t="shared" si="97"/>
        <v>30.314360940337458</v>
      </c>
      <c r="Z80" s="11">
        <f t="shared" si="97"/>
        <v>31.071782681610067</v>
      </c>
      <c r="AA80" s="11">
        <f t="shared" si="97"/>
        <v>30.3790196626476</v>
      </c>
      <c r="AB80" s="11">
        <f t="shared" si="97"/>
        <v>35.728344985633086</v>
      </c>
      <c r="AD80" s="40">
        <f t="shared" ref="AD80:AD88" si="98">IF(Z$6-X$6 &lt;&gt; 0,(EXP(LN(Z8/X8)/(Z$6-X$6))-1)*100,0)</f>
        <v>5.3603668737351784</v>
      </c>
      <c r="AE80" s="40">
        <f t="shared" ref="AE80:AE88" si="99">AB46</f>
        <v>0.93530861312736135</v>
      </c>
    </row>
    <row r="81" spans="1:31" x14ac:dyDescent="0.2">
      <c r="A81" t="str">
        <f t="shared" si="92"/>
        <v>Professional occupations</v>
      </c>
      <c r="B81" s="11">
        <f t="shared" si="92"/>
        <v>134.26202334775837</v>
      </c>
      <c r="C81" s="11">
        <f t="shared" si="92"/>
        <v>158.80060361244372</v>
      </c>
      <c r="D81" s="11">
        <f t="shared" si="92"/>
        <v>164.86367957092818</v>
      </c>
      <c r="E81" s="11">
        <f t="shared" si="92"/>
        <v>180.35328100540113</v>
      </c>
      <c r="F81" s="11">
        <f t="shared" si="92"/>
        <v>201.83682448880933</v>
      </c>
      <c r="H81" s="40">
        <f t="shared" ref="H81:H88" si="100">IF(D$6-B$6 &lt;&gt; 0,(EXP(LN(D9/B9)/(D$6-B$6))-1)*100,0)</f>
        <v>4.1919965507802637</v>
      </c>
      <c r="I81" s="40">
        <f t="shared" si="93"/>
        <v>1.3580766988650961</v>
      </c>
      <c r="L81" t="str">
        <f t="shared" si="94"/>
        <v>Professional occupations</v>
      </c>
      <c r="M81" s="11">
        <f t="shared" si="94"/>
        <v>78.292222860345433</v>
      </c>
      <c r="N81" s="11">
        <f t="shared" si="94"/>
        <v>90.199792393894512</v>
      </c>
      <c r="O81" s="11">
        <f t="shared" si="94"/>
        <v>92.027522052533399</v>
      </c>
      <c r="P81" s="11">
        <f t="shared" si="94"/>
        <v>103.24589213916872</v>
      </c>
      <c r="Q81" s="11">
        <f t="shared" si="94"/>
        <v>114.28074409875546</v>
      </c>
      <c r="S81" s="40">
        <f t="shared" si="95"/>
        <v>3.2856105108083122</v>
      </c>
      <c r="T81" s="40">
        <f t="shared" si="96"/>
        <v>1.4542758641527431</v>
      </c>
      <c r="W81" t="str">
        <f t="shared" si="97"/>
        <v>Professional occupations</v>
      </c>
      <c r="X81" s="11">
        <f t="shared" si="97"/>
        <v>55.969800487413011</v>
      </c>
      <c r="Y81" s="11">
        <f t="shared" si="97"/>
        <v>68.60081121854931</v>
      </c>
      <c r="Z81" s="11">
        <f t="shared" si="97"/>
        <v>72.836157518394685</v>
      </c>
      <c r="AA81" s="11">
        <f t="shared" si="97"/>
        <v>77.107388866232597</v>
      </c>
      <c r="AB81" s="11">
        <f t="shared" si="97"/>
        <v>87.556080390053694</v>
      </c>
      <c r="AD81" s="40">
        <f t="shared" si="98"/>
        <v>5.4092330702932623</v>
      </c>
      <c r="AE81" s="40">
        <f t="shared" si="99"/>
        <v>1.2346732987381204</v>
      </c>
    </row>
    <row r="82" spans="1:31" x14ac:dyDescent="0.2">
      <c r="A82" t="str">
        <f t="shared" si="92"/>
        <v>Associate professional occupations</v>
      </c>
      <c r="B82" s="11">
        <f t="shared" si="92"/>
        <v>84.254100106805765</v>
      </c>
      <c r="C82" s="11">
        <f t="shared" si="92"/>
        <v>94.111452870364815</v>
      </c>
      <c r="D82" s="11">
        <f t="shared" si="92"/>
        <v>99.931900630640186</v>
      </c>
      <c r="E82" s="11">
        <f t="shared" si="92"/>
        <v>103.36291689665514</v>
      </c>
      <c r="F82" s="11">
        <f t="shared" si="92"/>
        <v>113.93565997182236</v>
      </c>
      <c r="H82" s="40">
        <f t="shared" si="100"/>
        <v>3.4719468718550361</v>
      </c>
      <c r="I82" s="40">
        <f t="shared" si="93"/>
        <v>0.87813277902164533</v>
      </c>
      <c r="L82" t="str">
        <f t="shared" si="94"/>
        <v>Associate professional occupations</v>
      </c>
      <c r="M82" s="11">
        <f t="shared" si="94"/>
        <v>46.712084932753669</v>
      </c>
      <c r="N82" s="11">
        <f t="shared" si="94"/>
        <v>51.661369047445604</v>
      </c>
      <c r="O82" s="11">
        <f t="shared" si="94"/>
        <v>54.346246149996475</v>
      </c>
      <c r="P82" s="11">
        <f t="shared" si="94"/>
        <v>52.287518310401083</v>
      </c>
      <c r="Q82" s="11">
        <f t="shared" si="94"/>
        <v>54.97562213537811</v>
      </c>
      <c r="S82" s="40">
        <f t="shared" si="95"/>
        <v>3.07374601530499</v>
      </c>
      <c r="T82" s="40">
        <f t="shared" si="96"/>
        <v>7.6791536070963673E-2</v>
      </c>
      <c r="W82" t="str">
        <f t="shared" si="97"/>
        <v>Associate professional occupations</v>
      </c>
      <c r="X82" s="11">
        <f t="shared" si="97"/>
        <v>37.542015174052111</v>
      </c>
      <c r="Y82" s="11">
        <f t="shared" si="97"/>
        <v>42.450083822919254</v>
      </c>
      <c r="Z82" s="11">
        <f t="shared" si="97"/>
        <v>45.585654480643719</v>
      </c>
      <c r="AA82" s="11">
        <f t="shared" si="97"/>
        <v>51.075398586254067</v>
      </c>
      <c r="AB82" s="11">
        <f t="shared" si="97"/>
        <v>58.960037836444371</v>
      </c>
      <c r="AD82" s="40">
        <f t="shared" si="98"/>
        <v>3.9590070400217892</v>
      </c>
      <c r="AE82" s="40">
        <f t="shared" si="99"/>
        <v>1.7299046115254457</v>
      </c>
    </row>
    <row r="83" spans="1:31" x14ac:dyDescent="0.2">
      <c r="A83" t="str">
        <f t="shared" si="92"/>
        <v>Administrative and secretarial occupations</v>
      </c>
      <c r="B83" s="11">
        <f t="shared" si="92"/>
        <v>74.692492312888447</v>
      </c>
      <c r="C83" s="11">
        <f t="shared" si="92"/>
        <v>75.645432081946936</v>
      </c>
      <c r="D83" s="11">
        <f t="shared" si="92"/>
        <v>75.855025449534992</v>
      </c>
      <c r="E83" s="11">
        <f t="shared" si="92"/>
        <v>77.452555307171295</v>
      </c>
      <c r="F83" s="11">
        <f t="shared" si="92"/>
        <v>71.961963944966399</v>
      </c>
      <c r="H83" s="40">
        <f t="shared" si="100"/>
        <v>0.30936507162631077</v>
      </c>
      <c r="I83" s="40">
        <f t="shared" si="93"/>
        <v>-0.35062558663545573</v>
      </c>
      <c r="L83" t="str">
        <f t="shared" si="94"/>
        <v>Administrative and secretarial occupations</v>
      </c>
      <c r="M83" s="11">
        <f t="shared" si="94"/>
        <v>15.897606783723955</v>
      </c>
      <c r="N83" s="11">
        <f t="shared" si="94"/>
        <v>15.144969324638835</v>
      </c>
      <c r="O83" s="11">
        <f t="shared" si="94"/>
        <v>17.850605462915262</v>
      </c>
      <c r="P83" s="11">
        <f t="shared" si="94"/>
        <v>19.053766525590422</v>
      </c>
      <c r="Q83" s="11">
        <f t="shared" si="94"/>
        <v>21.303258703896155</v>
      </c>
      <c r="S83" s="40">
        <f t="shared" si="95"/>
        <v>2.3444367203369287</v>
      </c>
      <c r="T83" s="40">
        <f t="shared" si="96"/>
        <v>1.1857929335062467</v>
      </c>
      <c r="W83" t="str">
        <f t="shared" si="97"/>
        <v>Administrative and secretarial occupations</v>
      </c>
      <c r="X83" s="11">
        <f t="shared" si="97"/>
        <v>58.79488552916451</v>
      </c>
      <c r="Y83" s="11">
        <f t="shared" si="97"/>
        <v>60.500462757308149</v>
      </c>
      <c r="Z83" s="11">
        <f t="shared" si="97"/>
        <v>58.004419986619737</v>
      </c>
      <c r="AA83" s="11">
        <f t="shared" si="97"/>
        <v>58.398788781580897</v>
      </c>
      <c r="AB83" s="11">
        <f t="shared" si="97"/>
        <v>50.658705241070223</v>
      </c>
      <c r="AD83" s="40">
        <f t="shared" si="98"/>
        <v>-0.27034702279122858</v>
      </c>
      <c r="AE83" s="40">
        <f t="shared" si="99"/>
        <v>-0.89865856073517714</v>
      </c>
    </row>
    <row r="84" spans="1:31" x14ac:dyDescent="0.2">
      <c r="A84" t="str">
        <f t="shared" si="92"/>
        <v>Skilled trades occupations</v>
      </c>
      <c r="B84" s="11">
        <f t="shared" si="92"/>
        <v>67.727598167648253</v>
      </c>
      <c r="C84" s="11">
        <f t="shared" si="92"/>
        <v>65.167787304063964</v>
      </c>
      <c r="D84" s="11">
        <f t="shared" si="92"/>
        <v>60.5529397417654</v>
      </c>
      <c r="E84" s="11">
        <f t="shared" si="92"/>
        <v>63.314412817920108</v>
      </c>
      <c r="F84" s="11">
        <f t="shared" si="92"/>
        <v>62.987794174617953</v>
      </c>
      <c r="H84" s="40">
        <f t="shared" si="100"/>
        <v>-2.2146236549895892</v>
      </c>
      <c r="I84" s="40">
        <f t="shared" si="93"/>
        <v>0.26316530617485068</v>
      </c>
      <c r="L84" t="str">
        <f t="shared" si="94"/>
        <v>Skilled trades occupations</v>
      </c>
      <c r="M84" s="11">
        <f t="shared" si="94"/>
        <v>60.469933828877515</v>
      </c>
      <c r="N84" s="11">
        <f t="shared" si="94"/>
        <v>57.364046881264507</v>
      </c>
      <c r="O84" s="11">
        <f t="shared" si="94"/>
        <v>52.401678787640385</v>
      </c>
      <c r="P84" s="11">
        <f t="shared" si="94"/>
        <v>54.319525425578348</v>
      </c>
      <c r="Q84" s="11">
        <f t="shared" si="94"/>
        <v>52.682547241163761</v>
      </c>
      <c r="S84" s="40">
        <f t="shared" si="95"/>
        <v>-2.8235249696641262</v>
      </c>
      <c r="T84" s="40">
        <f t="shared" si="96"/>
        <v>3.5643684568897882E-2</v>
      </c>
      <c r="W84" t="str">
        <f t="shared" si="97"/>
        <v>Skilled trades occupations</v>
      </c>
      <c r="X84" s="11">
        <f t="shared" si="97"/>
        <v>7.2576643387707165</v>
      </c>
      <c r="Y84" s="11">
        <f t="shared" si="97"/>
        <v>7.8037404227994696</v>
      </c>
      <c r="Z84" s="11">
        <f t="shared" si="97"/>
        <v>8.1512609541250498</v>
      </c>
      <c r="AA84" s="11">
        <f t="shared" si="97"/>
        <v>8.994887392341786</v>
      </c>
      <c r="AB84" s="11">
        <f t="shared" si="97"/>
        <v>10.305246933454207</v>
      </c>
      <c r="AD84" s="40">
        <f t="shared" si="98"/>
        <v>2.349466600977923</v>
      </c>
      <c r="AE84" s="40">
        <f t="shared" si="99"/>
        <v>1.5754855613292706</v>
      </c>
    </row>
    <row r="85" spans="1:31" x14ac:dyDescent="0.2">
      <c r="A85" t="str">
        <f t="shared" si="92"/>
        <v>Caring, leisure and other service occupations</v>
      </c>
      <c r="B85" s="11">
        <f t="shared" si="92"/>
        <v>56.070270410888142</v>
      </c>
      <c r="C85" s="11">
        <f t="shared" si="92"/>
        <v>63.98043414808577</v>
      </c>
      <c r="D85" s="11">
        <f t="shared" si="92"/>
        <v>62.600380084474764</v>
      </c>
      <c r="E85" s="11">
        <f t="shared" si="92"/>
        <v>64.060656592947169</v>
      </c>
      <c r="F85" s="11">
        <f t="shared" si="92"/>
        <v>69.191457932066214</v>
      </c>
      <c r="H85" s="40">
        <f t="shared" si="100"/>
        <v>2.2277645193029327</v>
      </c>
      <c r="I85" s="40">
        <f t="shared" si="93"/>
        <v>0.66960566761045115</v>
      </c>
      <c r="L85" t="str">
        <f t="shared" si="94"/>
        <v>Caring, leisure and other service occupations</v>
      </c>
      <c r="M85" s="11">
        <f t="shared" si="94"/>
        <v>10.893411976842369</v>
      </c>
      <c r="N85" s="11">
        <f t="shared" si="94"/>
        <v>12.000965731415846</v>
      </c>
      <c r="O85" s="11">
        <f t="shared" si="94"/>
        <v>11.495996681244854</v>
      </c>
      <c r="P85" s="11">
        <f t="shared" si="94"/>
        <v>12.62811101458645</v>
      </c>
      <c r="Q85" s="11">
        <f t="shared" si="94"/>
        <v>14.580457949348473</v>
      </c>
      <c r="S85" s="40">
        <f t="shared" si="95"/>
        <v>1.0826316867357466</v>
      </c>
      <c r="T85" s="40">
        <f t="shared" si="96"/>
        <v>1.5971758171430928</v>
      </c>
      <c r="W85" t="str">
        <f t="shared" si="97"/>
        <v>Caring, leisure and other service occupations</v>
      </c>
      <c r="X85" s="11">
        <f t="shared" si="97"/>
        <v>45.176858434045819</v>
      </c>
      <c r="Y85" s="11">
        <f t="shared" si="97"/>
        <v>51.979468416669917</v>
      </c>
      <c r="Z85" s="11">
        <f t="shared" si="97"/>
        <v>51.104383403229903</v>
      </c>
      <c r="AA85" s="11">
        <f t="shared" si="97"/>
        <v>51.432545578360731</v>
      </c>
      <c r="AB85" s="11">
        <f t="shared" si="97"/>
        <v>54.610999982717757</v>
      </c>
      <c r="AD85" s="40">
        <f>IF(Z$6-X$6 &lt;&gt; 0,(EXP(LN(Z13/X13)/(Z$6-X$6))-1)*100,0)</f>
        <v>2.4963559290334336</v>
      </c>
      <c r="AE85" s="40">
        <f t="shared" si="99"/>
        <v>0.44341386904438451</v>
      </c>
    </row>
    <row r="86" spans="1:31" x14ac:dyDescent="0.2">
      <c r="A86" t="str">
        <f t="shared" si="92"/>
        <v>Sales and customer service occupations</v>
      </c>
      <c r="B86" s="11">
        <f t="shared" si="92"/>
        <v>59.961638819759585</v>
      </c>
      <c r="C86" s="11">
        <f t="shared" si="92"/>
        <v>58.340733879680982</v>
      </c>
      <c r="D86" s="11">
        <f t="shared" si="92"/>
        <v>58.060676985342887</v>
      </c>
      <c r="E86" s="11">
        <f t="shared" si="92"/>
        <v>58.851957624931352</v>
      </c>
      <c r="F86" s="11">
        <f t="shared" si="92"/>
        <v>58.899335363236347</v>
      </c>
      <c r="H86" s="40">
        <f t="shared" si="100"/>
        <v>-0.64225638240561489</v>
      </c>
      <c r="I86" s="40">
        <f t="shared" si="93"/>
        <v>9.5653637678960735E-2</v>
      </c>
      <c r="L86" t="str">
        <f t="shared" si="94"/>
        <v>Sales and customer service occupations</v>
      </c>
      <c r="M86" s="11">
        <f t="shared" si="94"/>
        <v>23.608167400302435</v>
      </c>
      <c r="N86" s="11">
        <f t="shared" si="94"/>
        <v>22.83892080569067</v>
      </c>
      <c r="O86" s="11">
        <f t="shared" si="94"/>
        <v>23.540703928763261</v>
      </c>
      <c r="P86" s="11">
        <f t="shared" si="94"/>
        <v>24.677059101585161</v>
      </c>
      <c r="Q86" s="11">
        <f t="shared" si="94"/>
        <v>25.436185549342071</v>
      </c>
      <c r="S86" s="40">
        <f t="shared" si="95"/>
        <v>-5.7218095082978149E-2</v>
      </c>
      <c r="T86" s="40">
        <f t="shared" si="96"/>
        <v>0.51761356907871203</v>
      </c>
      <c r="W86" t="str">
        <f t="shared" si="97"/>
        <v>Sales and customer service occupations</v>
      </c>
      <c r="X86" s="11">
        <f t="shared" si="97"/>
        <v>36.353471419457208</v>
      </c>
      <c r="Y86" s="11">
        <f t="shared" si="97"/>
        <v>35.501813073990263</v>
      </c>
      <c r="Z86" s="11">
        <f t="shared" si="97"/>
        <v>34.519973056579623</v>
      </c>
      <c r="AA86" s="11">
        <f t="shared" si="97"/>
        <v>34.174898523346158</v>
      </c>
      <c r="AB86" s="11">
        <f t="shared" si="97"/>
        <v>33.46314981389429</v>
      </c>
      <c r="AD86" s="40">
        <f t="shared" si="98"/>
        <v>-1.0296942449960045</v>
      </c>
      <c r="AE86" s="40">
        <f t="shared" si="99"/>
        <v>-0.20707369181780511</v>
      </c>
    </row>
    <row r="87" spans="1:31" x14ac:dyDescent="0.2">
      <c r="A87" t="str">
        <f t="shared" si="92"/>
        <v>Process, plant and machine operatives</v>
      </c>
      <c r="B87" s="11">
        <f t="shared" si="92"/>
        <v>37.077078911804065</v>
      </c>
      <c r="C87" s="11">
        <f t="shared" si="92"/>
        <v>41.822777005647019</v>
      </c>
      <c r="D87" s="11">
        <f t="shared" si="92"/>
        <v>37.426328957075171</v>
      </c>
      <c r="E87" s="11">
        <f t="shared" si="92"/>
        <v>40.447452975956551</v>
      </c>
      <c r="F87" s="11">
        <f t="shared" si="92"/>
        <v>40.464716154364936</v>
      </c>
      <c r="H87" s="40">
        <f t="shared" si="100"/>
        <v>0.18768550827297226</v>
      </c>
      <c r="I87" s="40">
        <f t="shared" si="93"/>
        <v>0.52172928366842619</v>
      </c>
      <c r="L87" t="str">
        <f t="shared" si="94"/>
        <v>Process, plant and machine operatives</v>
      </c>
      <c r="M87" s="11">
        <f t="shared" si="94"/>
        <v>31.829036424510576</v>
      </c>
      <c r="N87" s="11">
        <f t="shared" si="94"/>
        <v>36.085754288669833</v>
      </c>
      <c r="O87" s="11">
        <f t="shared" si="94"/>
        <v>32.330308447789399</v>
      </c>
      <c r="P87" s="11">
        <f t="shared" si="94"/>
        <v>33.711644219389015</v>
      </c>
      <c r="Q87" s="11">
        <f t="shared" si="94"/>
        <v>33.535320460349368</v>
      </c>
      <c r="S87" s="40">
        <f t="shared" si="95"/>
        <v>0.31301214352112972</v>
      </c>
      <c r="T87" s="40">
        <f t="shared" si="96"/>
        <v>0.24425844743403147</v>
      </c>
      <c r="W87" t="str">
        <f t="shared" si="97"/>
        <v>Process, plant and machine operatives</v>
      </c>
      <c r="X87" s="11">
        <f t="shared" si="97"/>
        <v>5.2480424872934952</v>
      </c>
      <c r="Y87" s="11">
        <f t="shared" si="97"/>
        <v>5.7370227169771768</v>
      </c>
      <c r="Z87" s="11">
        <f t="shared" si="97"/>
        <v>5.0960205092858182</v>
      </c>
      <c r="AA87" s="11">
        <f t="shared" si="97"/>
        <v>6.7358087565675415</v>
      </c>
      <c r="AB87" s="11">
        <f t="shared" si="97"/>
        <v>6.9293956940155716</v>
      </c>
      <c r="AD87" s="40">
        <f t="shared" si="98"/>
        <v>-0.58617931882903873</v>
      </c>
      <c r="AE87" s="40">
        <f t="shared" si="99"/>
        <v>2.0698820663634487</v>
      </c>
    </row>
    <row r="88" spans="1:31" x14ac:dyDescent="0.2">
      <c r="A88" t="str">
        <f t="shared" si="92"/>
        <v>Elementary occupations</v>
      </c>
      <c r="B88" s="11">
        <f t="shared" si="92"/>
        <v>84.624929870435494</v>
      </c>
      <c r="C88" s="11">
        <f t="shared" si="92"/>
        <v>90.883435198966382</v>
      </c>
      <c r="D88" s="11">
        <f t="shared" si="92"/>
        <v>83.125122598380415</v>
      </c>
      <c r="E88" s="11">
        <f t="shared" si="92"/>
        <v>84.371580545569174</v>
      </c>
      <c r="F88" s="11">
        <f t="shared" si="92"/>
        <v>82.371080308816573</v>
      </c>
      <c r="H88" s="40">
        <f t="shared" si="100"/>
        <v>-0.35699980856349622</v>
      </c>
      <c r="I88" s="40">
        <f t="shared" si="93"/>
        <v>-6.073198836864524E-2</v>
      </c>
      <c r="L88" t="str">
        <f t="shared" si="94"/>
        <v>Elementary occupations</v>
      </c>
      <c r="M88" s="11">
        <f t="shared" si="94"/>
        <v>44.423441067445495</v>
      </c>
      <c r="N88" s="11">
        <f t="shared" si="94"/>
        <v>46.028715947979286</v>
      </c>
      <c r="O88" s="11">
        <f t="shared" si="94"/>
        <v>43.647500133883547</v>
      </c>
      <c r="P88" s="11">
        <f t="shared" si="94"/>
        <v>46.015010014826586</v>
      </c>
      <c r="Q88" s="11">
        <f t="shared" si="94"/>
        <v>45.558891019384788</v>
      </c>
      <c r="S88" s="40">
        <f t="shared" si="95"/>
        <v>-0.35180515335375695</v>
      </c>
      <c r="T88" s="40">
        <f t="shared" si="96"/>
        <v>0.2861405176219689</v>
      </c>
      <c r="W88" t="str">
        <f t="shared" si="97"/>
        <v>Elementary occupations</v>
      </c>
      <c r="X88" s="11">
        <f t="shared" si="97"/>
        <v>40.201488802989886</v>
      </c>
      <c r="Y88" s="11">
        <f t="shared" si="97"/>
        <v>44.854719250987067</v>
      </c>
      <c r="Z88" s="11">
        <f t="shared" si="97"/>
        <v>39.477622464496832</v>
      </c>
      <c r="AA88" s="11">
        <f t="shared" si="97"/>
        <v>38.35657053074263</v>
      </c>
      <c r="AB88" s="11">
        <f t="shared" si="97"/>
        <v>36.812189289431863</v>
      </c>
      <c r="AD88" s="40">
        <f t="shared" si="98"/>
        <v>-0.36274126556327113</v>
      </c>
      <c r="AE88" s="40">
        <f t="shared" si="99"/>
        <v>-0.46494888699785131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671.35</v>
      </c>
      <c r="C90" s="34">
        <f t="shared" si="101"/>
        <v>734.24099999999964</v>
      </c>
      <c r="D90" s="34">
        <f t="shared" si="101"/>
        <v>729.60500000000025</v>
      </c>
      <c r="E90" s="34">
        <f t="shared" si="101"/>
        <v>755.73199999999929</v>
      </c>
      <c r="F90" s="34">
        <f t="shared" si="101"/>
        <v>794.58900000000006</v>
      </c>
      <c r="H90" s="43">
        <f>IF(D$6-B$6 &lt;&gt; 0,(EXP(LN(D18/B18)/(D$6-B$6))-1)*100,0)</f>
        <v>1.6781794729616051</v>
      </c>
      <c r="I90" s="43">
        <f>F56</f>
        <v>0.57043219051473582</v>
      </c>
      <c r="L90" s="24" t="str">
        <f t="shared" ref="L90:Q90" si="102">L18</f>
        <v>All occupations</v>
      </c>
      <c r="M90" s="34">
        <f t="shared" si="102"/>
        <v>360.87372893671517</v>
      </c>
      <c r="N90" s="34">
        <f t="shared" si="102"/>
        <v>386.49851737946159</v>
      </c>
      <c r="O90" s="34">
        <f t="shared" si="102"/>
        <v>383.75772494501467</v>
      </c>
      <c r="P90" s="34">
        <f t="shared" si="102"/>
        <v>399.07669332192546</v>
      </c>
      <c r="Q90" s="34">
        <f t="shared" si="102"/>
        <v>419.56484983328517</v>
      </c>
      <c r="S90" s="43">
        <f>IF(O$6-M$6 &lt;&gt; 0,(EXP(LN(O18/M18)/(O$6-M$6))-1)*100,0)</f>
        <v>1.2372577411230656</v>
      </c>
      <c r="T90" s="43">
        <f>Q56</f>
        <v>0.59648307438755488</v>
      </c>
      <c r="W90" s="24" t="str">
        <f t="shared" ref="W90:AB90" si="103">W18</f>
        <v>All occupations</v>
      </c>
      <c r="X90" s="34">
        <f t="shared" si="103"/>
        <v>310.4762710632848</v>
      </c>
      <c r="Y90" s="34">
        <f t="shared" si="103"/>
        <v>347.74248262053806</v>
      </c>
      <c r="Z90" s="34">
        <f t="shared" si="103"/>
        <v>345.84727505498546</v>
      </c>
      <c r="AA90" s="34">
        <f t="shared" si="103"/>
        <v>356.655306678074</v>
      </c>
      <c r="AB90" s="34">
        <f t="shared" si="103"/>
        <v>375.02415016671506</v>
      </c>
      <c r="AD90" s="43">
        <f>IF(Z$6-X$6 &lt;&gt; 0,(EXP(LN(Z18/X18)/(Z$6-X$6))-1)*100,0)</f>
        <v>2.1812447583434258</v>
      </c>
      <c r="AE90" s="43">
        <f>AB56</f>
        <v>0.5414147026635785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Hertfordshire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Hertfordshire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Hertfordshire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49.573008314387621</v>
      </c>
      <c r="C8" s="11">
        <v>60.17271649434651</v>
      </c>
      <c r="D8" s="11">
        <v>61.605520642387397</v>
      </c>
      <c r="E8" s="11">
        <v>56.715052960671571</v>
      </c>
      <c r="F8" s="11">
        <v>62.635413517954262</v>
      </c>
      <c r="G8" s="10"/>
      <c r="H8" s="11">
        <f>F8-D8</f>
        <v>1.0298928755668655</v>
      </c>
      <c r="I8" s="11">
        <f>'RD T1'!E7</f>
        <v>30.302266233600335</v>
      </c>
      <c r="J8" s="11">
        <f>SUM(H8:I8)</f>
        <v>31.3321591091672</v>
      </c>
      <c r="L8" s="10" t="str">
        <f>name!D4</f>
        <v>11 Corporate managers and directors</v>
      </c>
      <c r="M8" s="11">
        <v>35.00590575032907</v>
      </c>
      <c r="N8" s="11">
        <v>40.830261722687631</v>
      </c>
      <c r="O8" s="11">
        <v>41.609840041103013</v>
      </c>
      <c r="P8" s="11">
        <v>36.639914476874182</v>
      </c>
      <c r="Q8" s="11">
        <v>38.636518321756775</v>
      </c>
      <c r="R8" s="10"/>
      <c r="S8" s="11">
        <f>Q8-O8</f>
        <v>-2.973321719346238</v>
      </c>
      <c r="T8" s="11">
        <f>'RD T1'!T7</f>
        <v>17.647138771412596</v>
      </c>
      <c r="U8" s="11">
        <f>SUM(S8:T8)</f>
        <v>14.673817052066358</v>
      </c>
      <c r="W8" s="10" t="str">
        <f>name!D4</f>
        <v>11 Corporate managers and directors</v>
      </c>
      <c r="X8" s="11">
        <v>14.567102564058477</v>
      </c>
      <c r="Y8" s="11">
        <v>19.342454771658865</v>
      </c>
      <c r="Z8" s="11">
        <v>19.995680601284334</v>
      </c>
      <c r="AA8" s="11">
        <v>20.075138483797346</v>
      </c>
      <c r="AB8" s="11">
        <v>23.998895196197573</v>
      </c>
      <c r="AC8" s="10"/>
      <c r="AD8" s="11">
        <f>AB8-Z8</f>
        <v>4.0032145949132385</v>
      </c>
      <c r="AE8" s="11">
        <f>'RD T1'!T36</f>
        <v>12.655127462187743</v>
      </c>
      <c r="AF8" s="11">
        <f>SUM(AD8:AE8)</f>
        <v>16.658342057100981</v>
      </c>
    </row>
    <row r="9" spans="1:32" x14ac:dyDescent="0.2">
      <c r="A9" s="10" t="str">
        <f>name!D5</f>
        <v>12 Other managers and proprietors</v>
      </c>
      <c r="B9" s="11">
        <v>23.106859737624248</v>
      </c>
      <c r="C9" s="11">
        <v>25.315627404453501</v>
      </c>
      <c r="D9" s="11">
        <v>25.583425339470782</v>
      </c>
      <c r="E9" s="11">
        <v>26.802133272775745</v>
      </c>
      <c r="F9" s="11">
        <v>30.304754143345701</v>
      </c>
      <c r="H9" s="11">
        <f t="shared" ref="H9:H32" si="2">F9-D9</f>
        <v>4.7213288038749184</v>
      </c>
      <c r="I9" s="11">
        <f>'RD T1'!E8</f>
        <v>15.645610199905104</v>
      </c>
      <c r="J9" s="11">
        <f>SUM(H9:I9)</f>
        <v>20.366939003780022</v>
      </c>
      <c r="L9" s="10" t="str">
        <f>name!D5</f>
        <v>12 Other managers and proprietors</v>
      </c>
      <c r="M9" s="11">
        <v>13.741917911584709</v>
      </c>
      <c r="N9" s="11">
        <v>14.343721235774899</v>
      </c>
      <c r="O9" s="11">
        <v>14.507323259145094</v>
      </c>
      <c r="P9" s="11">
        <v>16.498252093925483</v>
      </c>
      <c r="Q9" s="11">
        <v>18.575304353910198</v>
      </c>
      <c r="S9" s="11">
        <f t="shared" ref="S9:S32" si="3">Q9-O9</f>
        <v>4.0679810947651038</v>
      </c>
      <c r="T9" s="11">
        <f>'RD T1'!T8</f>
        <v>8.6394384036811172</v>
      </c>
      <c r="U9" s="11">
        <f>SUM(S9:T9)</f>
        <v>12.707419498446221</v>
      </c>
      <c r="W9" s="10" t="str">
        <f>name!D5</f>
        <v>12 Other managers and proprietors</v>
      </c>
      <c r="X9" s="11">
        <v>9.3649418260395301</v>
      </c>
      <c r="Y9" s="11">
        <v>10.971906168678593</v>
      </c>
      <c r="Z9" s="11">
        <v>11.076102080325734</v>
      </c>
      <c r="AA9" s="11">
        <v>10.303881178850256</v>
      </c>
      <c r="AB9" s="11">
        <v>11.729449789435511</v>
      </c>
      <c r="AD9" s="11">
        <f t="shared" ref="AD9:AD32" si="4">AB9-Z9</f>
        <v>0.65334770910977724</v>
      </c>
      <c r="AE9" s="11">
        <f>'RD T1'!T37</f>
        <v>7.0061717962239891</v>
      </c>
      <c r="AF9" s="11">
        <f>SUM(AD9:AE9)</f>
        <v>7.6595195053337664</v>
      </c>
    </row>
    <row r="10" spans="1:32" x14ac:dyDescent="0.2">
      <c r="A10" s="10" t="str">
        <f>name!D6</f>
        <v>21 Science, research, engineering and technology professionals</v>
      </c>
      <c r="B10" s="11">
        <v>46.812167165559174</v>
      </c>
      <c r="C10" s="11">
        <v>54.331066751441909</v>
      </c>
      <c r="D10" s="11">
        <v>55.983119482810579</v>
      </c>
      <c r="E10" s="11">
        <v>68.918629122181173</v>
      </c>
      <c r="F10" s="11">
        <v>79.113661102923174</v>
      </c>
      <c r="G10" s="11"/>
      <c r="H10" s="11">
        <f t="shared" si="2"/>
        <v>23.130541620112595</v>
      </c>
      <c r="I10" s="11">
        <f>'RD T1'!E9</f>
        <v>26.420937558822082</v>
      </c>
      <c r="J10" s="11">
        <f t="shared" ref="J10:J32" si="5">SUM(H10:I10)</f>
        <v>49.551479178934677</v>
      </c>
      <c r="L10" s="10" t="str">
        <f>name!D6</f>
        <v>21 Science, research, engineering and technology professionals</v>
      </c>
      <c r="M10" s="11">
        <v>37.800766465437214</v>
      </c>
      <c r="N10" s="11">
        <v>44.435444245795708</v>
      </c>
      <c r="O10" s="11">
        <v>43.896855391217493</v>
      </c>
      <c r="P10" s="11">
        <v>52.500812351149897</v>
      </c>
      <c r="Q10" s="11">
        <v>59.055221676178419</v>
      </c>
      <c r="R10" s="11"/>
      <c r="S10" s="11">
        <f t="shared" si="3"/>
        <v>15.158366284960927</v>
      </c>
      <c r="T10" s="11">
        <f>'RD T1'!T9</f>
        <v>17.660366703550672</v>
      </c>
      <c r="U10" s="11">
        <f t="shared" ref="U10:U32" si="6">SUM(S10:T10)</f>
        <v>32.818732988511599</v>
      </c>
      <c r="W10" s="10" t="str">
        <f>name!D6</f>
        <v>21 Science, research, engineering and technology professionals</v>
      </c>
      <c r="X10" s="11">
        <v>9.0114007001220493</v>
      </c>
      <c r="Y10" s="11">
        <v>9.8956225056462515</v>
      </c>
      <c r="Z10" s="11">
        <v>12.086264091593133</v>
      </c>
      <c r="AA10" s="11">
        <v>16.417816771031383</v>
      </c>
      <c r="AB10" s="11">
        <v>20.058439426744666</v>
      </c>
      <c r="AC10" s="11"/>
      <c r="AD10" s="11">
        <f t="shared" si="4"/>
        <v>7.9721753351515332</v>
      </c>
      <c r="AE10" s="11">
        <f>'RD T1'!T38</f>
        <v>8.7605708552714123</v>
      </c>
      <c r="AF10" s="11">
        <f t="shared" ref="AF10:AF32" si="7">SUM(AD10:AE10)</f>
        <v>16.732746190422944</v>
      </c>
    </row>
    <row r="11" spans="1:32" x14ac:dyDescent="0.2">
      <c r="A11" s="10" t="str">
        <f>name!D7</f>
        <v>22 Health professionals</v>
      </c>
      <c r="B11" s="11">
        <v>19.5503541918225</v>
      </c>
      <c r="C11" s="11">
        <v>24.605320359041453</v>
      </c>
      <c r="D11" s="11">
        <v>24.122422783893665</v>
      </c>
      <c r="E11" s="11">
        <v>24.107566794134328</v>
      </c>
      <c r="F11" s="11">
        <v>26.373760148747998</v>
      </c>
      <c r="G11" s="11"/>
      <c r="H11" s="11">
        <f t="shared" si="2"/>
        <v>2.2513373648543329</v>
      </c>
      <c r="I11" s="11">
        <f>'RD T1'!E10</f>
        <v>13.132468376882706</v>
      </c>
      <c r="J11" s="11">
        <f t="shared" si="5"/>
        <v>15.383805741737039</v>
      </c>
      <c r="L11" s="10" t="str">
        <f>name!D7</f>
        <v>22 Health professionals</v>
      </c>
      <c r="M11" s="11">
        <v>5.6970041433337588</v>
      </c>
      <c r="N11" s="11">
        <v>6.7661746194041346</v>
      </c>
      <c r="O11" s="11">
        <v>6.8088647147076209</v>
      </c>
      <c r="P11" s="11">
        <v>7.0250700468971194</v>
      </c>
      <c r="Q11" s="11">
        <v>7.8340293487785679</v>
      </c>
      <c r="R11" s="11"/>
      <c r="S11" s="11">
        <f t="shared" si="3"/>
        <v>1.025164634070947</v>
      </c>
      <c r="T11" s="11">
        <f>'RD T1'!T10</f>
        <v>2.7578335075968923</v>
      </c>
      <c r="U11" s="11">
        <f t="shared" si="6"/>
        <v>3.7829981416678393</v>
      </c>
      <c r="W11" s="10" t="str">
        <f>name!D7</f>
        <v>22 Health professionals</v>
      </c>
      <c r="X11" s="11">
        <v>13.853350048488744</v>
      </c>
      <c r="Y11" s="11">
        <v>17.83914573963731</v>
      </c>
      <c r="Z11" s="11">
        <v>17.313558069186033</v>
      </c>
      <c r="AA11" s="11">
        <v>17.082496747237194</v>
      </c>
      <c r="AB11" s="11">
        <v>18.539730799969433</v>
      </c>
      <c r="AC11" s="11"/>
      <c r="AD11" s="11">
        <f t="shared" si="4"/>
        <v>1.2261727307834001</v>
      </c>
      <c r="AE11" s="11">
        <f>'RD T1'!T39</f>
        <v>10.374634869285817</v>
      </c>
      <c r="AF11" s="11">
        <f t="shared" si="7"/>
        <v>11.600807600069217</v>
      </c>
    </row>
    <row r="12" spans="1:32" x14ac:dyDescent="0.2">
      <c r="A12" s="10" t="str">
        <f>name!D8</f>
        <v>23 Teaching and other educational professionals</v>
      </c>
      <c r="B12" s="11">
        <v>26.597290294311062</v>
      </c>
      <c r="C12" s="11">
        <v>30.304065183942377</v>
      </c>
      <c r="D12" s="11">
        <v>31.563330972423113</v>
      </c>
      <c r="E12" s="11">
        <v>30.809786989117029</v>
      </c>
      <c r="F12" s="11">
        <v>33.032537245379061</v>
      </c>
      <c r="G12" s="11"/>
      <c r="H12" s="11">
        <f t="shared" si="2"/>
        <v>1.4692062729559474</v>
      </c>
      <c r="I12" s="11">
        <f>'RD T1'!E11</f>
        <v>15.979427137666715</v>
      </c>
      <c r="J12" s="11">
        <f t="shared" si="5"/>
        <v>17.448633410622662</v>
      </c>
      <c r="L12" s="10" t="str">
        <f>name!D8</f>
        <v>23 Teaching and other educational professionals</v>
      </c>
      <c r="M12" s="11">
        <v>9.5549297254123537</v>
      </c>
      <c r="N12" s="11">
        <v>9.6676611250690847</v>
      </c>
      <c r="O12" s="11">
        <v>10.331096532872397</v>
      </c>
      <c r="P12" s="11">
        <v>10.492089089783185</v>
      </c>
      <c r="Q12" s="11">
        <v>11.226823160529472</v>
      </c>
      <c r="R12" s="11"/>
      <c r="S12" s="11">
        <f t="shared" si="3"/>
        <v>0.89572662765707456</v>
      </c>
      <c r="T12" s="11">
        <f>'RD T1'!T11</f>
        <v>4.4885135231713811</v>
      </c>
      <c r="U12" s="11">
        <f t="shared" si="6"/>
        <v>5.3842401508284556</v>
      </c>
      <c r="W12" s="10" t="str">
        <f>name!D8</f>
        <v>23 Teaching and other educational professionals</v>
      </c>
      <c r="X12" s="11">
        <v>17.042360568898719</v>
      </c>
      <c r="Y12" s="11">
        <v>20.636404058873321</v>
      </c>
      <c r="Z12" s="11">
        <v>21.232234439550709</v>
      </c>
      <c r="AA12" s="11">
        <v>20.317697899333869</v>
      </c>
      <c r="AB12" s="11">
        <v>21.805714084849562</v>
      </c>
      <c r="AC12" s="11"/>
      <c r="AD12" s="11">
        <f t="shared" si="4"/>
        <v>0.57347964529885331</v>
      </c>
      <c r="AE12" s="11">
        <f>'RD T1'!T40</f>
        <v>11.490913614495332</v>
      </c>
      <c r="AF12" s="11">
        <f t="shared" si="7"/>
        <v>12.064393259794185</v>
      </c>
    </row>
    <row r="13" spans="1:32" x14ac:dyDescent="0.2">
      <c r="A13" s="10" t="str">
        <f>name!D9</f>
        <v>24 Business, media and public service professionals</v>
      </c>
      <c r="B13" s="11">
        <v>41.302211696065648</v>
      </c>
      <c r="C13" s="11">
        <v>49.560151318017979</v>
      </c>
      <c r="D13" s="11">
        <v>53.194806331800805</v>
      </c>
      <c r="E13" s="11">
        <v>56.517298099968592</v>
      </c>
      <c r="F13" s="11">
        <v>63.31686599175908</v>
      </c>
      <c r="G13" s="11"/>
      <c r="H13" s="11">
        <f t="shared" si="2"/>
        <v>10.122059659958275</v>
      </c>
      <c r="I13" s="11">
        <f>'RD T1'!E12</f>
        <v>27.727637867579663</v>
      </c>
      <c r="J13" s="11">
        <f t="shared" si="5"/>
        <v>37.849697527537941</v>
      </c>
      <c r="L13" s="10" t="str">
        <f>name!D9</f>
        <v>24 Business, media and public service professionals</v>
      </c>
      <c r="M13" s="11">
        <v>25.239522526162105</v>
      </c>
      <c r="N13" s="11">
        <v>29.330512403625594</v>
      </c>
      <c r="O13" s="11">
        <v>30.990705413735899</v>
      </c>
      <c r="P13" s="11">
        <v>33.227920651338508</v>
      </c>
      <c r="Q13" s="11">
        <v>36.164669913268988</v>
      </c>
      <c r="R13" s="11"/>
      <c r="S13" s="11">
        <f t="shared" si="3"/>
        <v>5.1739644995330885</v>
      </c>
      <c r="T13" s="11">
        <f>'RD T1'!T12</f>
        <v>14.31568644552604</v>
      </c>
      <c r="U13" s="11">
        <f t="shared" si="6"/>
        <v>19.489650945059129</v>
      </c>
      <c r="W13" s="10" t="str">
        <f>name!D9</f>
        <v>24 Business, media and public service professionals</v>
      </c>
      <c r="X13" s="11">
        <v>16.062689169903496</v>
      </c>
      <c r="Y13" s="11">
        <v>20.229638914392428</v>
      </c>
      <c r="Z13" s="11">
        <v>22.204100918064807</v>
      </c>
      <c r="AA13" s="11">
        <v>23.289377448630148</v>
      </c>
      <c r="AB13" s="11">
        <v>27.152196078490022</v>
      </c>
      <c r="AC13" s="11"/>
      <c r="AD13" s="11">
        <f t="shared" si="4"/>
        <v>4.9480951604252148</v>
      </c>
      <c r="AE13" s="11">
        <f>'RD T1'!T41</f>
        <v>13.411951422053622</v>
      </c>
      <c r="AF13" s="11">
        <f t="shared" si="7"/>
        <v>18.360046582478837</v>
      </c>
    </row>
    <row r="14" spans="1:32" x14ac:dyDescent="0.2">
      <c r="A14" s="10" t="str">
        <f>name!D10</f>
        <v>31 Science, engineering and technology associate professionals</v>
      </c>
      <c r="B14" s="11">
        <v>12.557670670879796</v>
      </c>
      <c r="C14" s="11">
        <v>14.992671963475471</v>
      </c>
      <c r="D14" s="11">
        <v>16.284497012237388</v>
      </c>
      <c r="E14" s="11">
        <v>15.528295650289863</v>
      </c>
      <c r="F14" s="11">
        <v>17.202525548765752</v>
      </c>
      <c r="G14" s="11"/>
      <c r="H14" s="11">
        <f t="shared" si="2"/>
        <v>0.91802853652836447</v>
      </c>
      <c r="I14" s="11">
        <f>'RD T1'!E13</f>
        <v>6.6732954521689916</v>
      </c>
      <c r="J14" s="11">
        <f t="shared" si="5"/>
        <v>7.591323988697356</v>
      </c>
      <c r="L14" s="10" t="str">
        <f>name!D10</f>
        <v>31 Science, engineering and technology associate professionals</v>
      </c>
      <c r="M14" s="11">
        <v>9.0253002989681086</v>
      </c>
      <c r="N14" s="11">
        <v>11.230378593263357</v>
      </c>
      <c r="O14" s="11">
        <v>11.745914017254989</v>
      </c>
      <c r="P14" s="11">
        <v>10.659125268985257</v>
      </c>
      <c r="Q14" s="11">
        <v>11.3964652032274</v>
      </c>
      <c r="R14" s="11"/>
      <c r="S14" s="11">
        <f t="shared" si="3"/>
        <v>-0.34944881402758909</v>
      </c>
      <c r="T14" s="11">
        <f>'RD T1'!T13</f>
        <v>4.0868997831036689</v>
      </c>
      <c r="U14" s="11">
        <f t="shared" si="6"/>
        <v>3.7374509690760798</v>
      </c>
      <c r="W14" s="10" t="str">
        <f>name!D10</f>
        <v>31 Science, engineering and technology associate professionals</v>
      </c>
      <c r="X14" s="11">
        <v>3.5323703719116879</v>
      </c>
      <c r="Y14" s="11">
        <v>3.762293370212118</v>
      </c>
      <c r="Z14" s="11">
        <v>4.5385829949824199</v>
      </c>
      <c r="AA14" s="11">
        <v>4.8691703813046132</v>
      </c>
      <c r="AB14" s="11">
        <v>5.8060603455383548</v>
      </c>
      <c r="AC14" s="11"/>
      <c r="AD14" s="11">
        <f t="shared" si="4"/>
        <v>1.2674773505559349</v>
      </c>
      <c r="AE14" s="11">
        <f>'RD T1'!T42</f>
        <v>2.5863956690653214</v>
      </c>
      <c r="AF14" s="11">
        <f t="shared" si="7"/>
        <v>3.8538730196212563</v>
      </c>
    </row>
    <row r="15" spans="1:32" x14ac:dyDescent="0.2">
      <c r="A15" s="10" t="str">
        <f>name!D11</f>
        <v>32 Health and social care associate professionals</v>
      </c>
      <c r="B15" s="11">
        <v>8.4078943069388536</v>
      </c>
      <c r="C15" s="11">
        <v>10.342491231911536</v>
      </c>
      <c r="D15" s="11">
        <v>10.449252650548495</v>
      </c>
      <c r="E15" s="11">
        <v>16.439990936178436</v>
      </c>
      <c r="F15" s="11">
        <v>19.653911809813284</v>
      </c>
      <c r="G15" s="11"/>
      <c r="H15" s="11">
        <f t="shared" si="2"/>
        <v>9.2046591592647893</v>
      </c>
      <c r="I15" s="11">
        <f>'RD T1'!E14</f>
        <v>10.022184090317667</v>
      </c>
      <c r="J15" s="11">
        <f t="shared" si="5"/>
        <v>19.226843249582458</v>
      </c>
      <c r="L15" s="10" t="str">
        <f>name!D11</f>
        <v>32 Health and social care associate professionals</v>
      </c>
      <c r="M15" s="11">
        <v>1.7567580808464482</v>
      </c>
      <c r="N15" s="11">
        <v>1.8385803309814923</v>
      </c>
      <c r="O15" s="11">
        <v>1.9175439751309771</v>
      </c>
      <c r="P15" s="11">
        <v>2.5911327455796518</v>
      </c>
      <c r="Q15" s="11">
        <v>2.9627034160758181</v>
      </c>
      <c r="R15" s="11"/>
      <c r="S15" s="11">
        <f t="shared" si="3"/>
        <v>1.045159440944841</v>
      </c>
      <c r="T15" s="11">
        <f>'RD T1'!T14</f>
        <v>1.2561941836898201</v>
      </c>
      <c r="U15" s="11">
        <f t="shared" si="6"/>
        <v>2.3013536246346611</v>
      </c>
      <c r="W15" s="10" t="str">
        <f>name!D11</f>
        <v>32 Health and social care associate professionals</v>
      </c>
      <c r="X15" s="11">
        <v>6.6511362260924054</v>
      </c>
      <c r="Y15" s="11">
        <v>8.5039109009300393</v>
      </c>
      <c r="Z15" s="11">
        <v>8.5317086754175282</v>
      </c>
      <c r="AA15" s="11">
        <v>13.848858190598785</v>
      </c>
      <c r="AB15" s="11">
        <v>16.691208393737472</v>
      </c>
      <c r="AC15" s="11"/>
      <c r="AD15" s="11">
        <f t="shared" si="4"/>
        <v>8.1594997183199443</v>
      </c>
      <c r="AE15" s="11">
        <f>'RD T1'!T43</f>
        <v>8.7659899066278477</v>
      </c>
      <c r="AF15" s="11">
        <f t="shared" si="7"/>
        <v>16.925489624947794</v>
      </c>
    </row>
    <row r="16" spans="1:32" x14ac:dyDescent="0.2">
      <c r="A16" s="10" t="str">
        <f>name!D12</f>
        <v>33 Protective service occupations</v>
      </c>
      <c r="B16" s="11">
        <v>6.2899940957465876</v>
      </c>
      <c r="C16" s="11">
        <v>6.061465655053099</v>
      </c>
      <c r="D16" s="11">
        <v>6.521006792359529</v>
      </c>
      <c r="E16" s="11">
        <v>5.7642235992989699</v>
      </c>
      <c r="F16" s="11">
        <v>6.4671455928630381</v>
      </c>
      <c r="G16" s="11"/>
      <c r="H16" s="11">
        <f t="shared" si="2"/>
        <v>-5.3861199496490819E-2</v>
      </c>
      <c r="I16" s="11">
        <f>'RD T1'!E15</f>
        <v>2.0919665907366087</v>
      </c>
      <c r="J16" s="11">
        <f t="shared" si="5"/>
        <v>2.0381053912401179</v>
      </c>
      <c r="L16" s="10" t="str">
        <f>name!D12</f>
        <v>33 Protective service occupations</v>
      </c>
      <c r="M16" s="11">
        <v>4.7640939227371151</v>
      </c>
      <c r="N16" s="11">
        <v>4.4504625022842124</v>
      </c>
      <c r="O16" s="11">
        <v>4.7034974259582691</v>
      </c>
      <c r="P16" s="11">
        <v>4.0780444921080967</v>
      </c>
      <c r="Q16" s="11">
        <v>4.1700706203938864</v>
      </c>
      <c r="R16" s="11"/>
      <c r="S16" s="11">
        <f t="shared" si="3"/>
        <v>-0.53342680556438271</v>
      </c>
      <c r="T16" s="11">
        <f>'RD T1'!T15</f>
        <v>1.1502946748934424</v>
      </c>
      <c r="U16" s="11">
        <f t="shared" si="6"/>
        <v>0.61686786932905968</v>
      </c>
      <c r="W16" s="10" t="str">
        <f>name!D12</f>
        <v>33 Protective service occupations</v>
      </c>
      <c r="X16" s="11">
        <v>1.5259001730094708</v>
      </c>
      <c r="Y16" s="11">
        <v>1.6110031527688882</v>
      </c>
      <c r="Z16" s="11">
        <v>1.8175093664012563</v>
      </c>
      <c r="AA16" s="11">
        <v>1.6861791071908774</v>
      </c>
      <c r="AB16" s="11">
        <v>2.2970749724691548</v>
      </c>
      <c r="AC16" s="11"/>
      <c r="AD16" s="11">
        <f t="shared" si="4"/>
        <v>0.47956560606789855</v>
      </c>
      <c r="AE16" s="11">
        <f>'RD T1'!T44</f>
        <v>0.94167191584316634</v>
      </c>
      <c r="AF16" s="11">
        <f t="shared" si="7"/>
        <v>1.4212375219110649</v>
      </c>
    </row>
    <row r="17" spans="1:32" x14ac:dyDescent="0.2">
      <c r="A17" s="10" t="str">
        <f>name!D13</f>
        <v>34 Culture, media and sports occupations</v>
      </c>
      <c r="B17" s="11">
        <v>14.871299015461753</v>
      </c>
      <c r="C17" s="11">
        <v>15.65560362762541</v>
      </c>
      <c r="D17" s="11">
        <v>18.308737728542265</v>
      </c>
      <c r="E17" s="11">
        <v>16.125869594105389</v>
      </c>
      <c r="F17" s="11">
        <v>17.544121875228612</v>
      </c>
      <c r="G17" s="11"/>
      <c r="H17" s="11">
        <f t="shared" si="2"/>
        <v>-0.76461585331365356</v>
      </c>
      <c r="I17" s="11">
        <f>'RD T1'!E16</f>
        <v>7.7485370342847322</v>
      </c>
      <c r="J17" s="11">
        <f t="shared" si="5"/>
        <v>6.9839211809710786</v>
      </c>
      <c r="L17" s="10" t="str">
        <f>name!D13</f>
        <v>34 Culture, media and sports occupations</v>
      </c>
      <c r="M17" s="11">
        <v>8.1748835492634946</v>
      </c>
      <c r="N17" s="11">
        <v>9.0627827611091814</v>
      </c>
      <c r="O17" s="11">
        <v>9.9737858888354403</v>
      </c>
      <c r="P17" s="11">
        <v>8.7212062763383464</v>
      </c>
      <c r="Q17" s="11">
        <v>9.4908325487436791</v>
      </c>
      <c r="R17" s="11"/>
      <c r="S17" s="11">
        <f t="shared" si="3"/>
        <v>-0.48295334009176116</v>
      </c>
      <c r="T17" s="11">
        <f>'RD T1'!T16</f>
        <v>3.6764195499674308</v>
      </c>
      <c r="U17" s="11">
        <f t="shared" si="6"/>
        <v>3.1934662098756696</v>
      </c>
      <c r="W17" s="10" t="str">
        <f>name!D13</f>
        <v>34 Culture, media and sports occupations</v>
      </c>
      <c r="X17" s="11">
        <v>6.6964154661982231</v>
      </c>
      <c r="Y17" s="11">
        <v>6.5928208665162149</v>
      </c>
      <c r="Z17" s="11">
        <v>8.334951839706811</v>
      </c>
      <c r="AA17" s="11">
        <v>7.4046633177670422</v>
      </c>
      <c r="AB17" s="11">
        <v>8.0532893264849417</v>
      </c>
      <c r="AC17" s="11"/>
      <c r="AD17" s="11">
        <f t="shared" si="4"/>
        <v>-0.2816625132218693</v>
      </c>
      <c r="AE17" s="11">
        <f>'RD T1'!T45</f>
        <v>4.072117484317304</v>
      </c>
      <c r="AF17" s="11">
        <f t="shared" si="7"/>
        <v>3.7904549710954347</v>
      </c>
    </row>
    <row r="18" spans="1:32" x14ac:dyDescent="0.2">
      <c r="A18" s="10" t="str">
        <f>name!D14</f>
        <v>35 Business and public service associate professionals</v>
      </c>
      <c r="B18" s="11">
        <v>42.127242017778784</v>
      </c>
      <c r="C18" s="11">
        <v>47.059220392299302</v>
      </c>
      <c r="D18" s="11">
        <v>48.368406446952505</v>
      </c>
      <c r="E18" s="11">
        <v>49.50453711678248</v>
      </c>
      <c r="F18" s="11">
        <v>53.067955145151679</v>
      </c>
      <c r="G18" s="11"/>
      <c r="H18" s="11">
        <f t="shared" si="2"/>
        <v>4.6995486981991732</v>
      </c>
      <c r="I18" s="11">
        <f>'RD T1'!E17</f>
        <v>23.253674511947342</v>
      </c>
      <c r="J18" s="11">
        <f t="shared" si="5"/>
        <v>27.953223210146515</v>
      </c>
      <c r="L18" s="10" t="str">
        <f>name!D14</f>
        <v>35 Business and public service associate professionals</v>
      </c>
      <c r="M18" s="11">
        <v>22.991049080938502</v>
      </c>
      <c r="N18" s="11">
        <v>25.079164859807353</v>
      </c>
      <c r="O18" s="11">
        <v>26.005504842816794</v>
      </c>
      <c r="P18" s="11">
        <v>26.238009527389735</v>
      </c>
      <c r="Q18" s="11">
        <v>26.955550346937326</v>
      </c>
      <c r="R18" s="11"/>
      <c r="S18" s="11">
        <f t="shared" si="3"/>
        <v>0.95004550412053135</v>
      </c>
      <c r="T18" s="11">
        <f>'RD T1'!T17</f>
        <v>10.236555387064511</v>
      </c>
      <c r="U18" s="11">
        <f t="shared" si="6"/>
        <v>11.186600891185043</v>
      </c>
      <c r="W18" s="10" t="str">
        <f>name!D14</f>
        <v>35 Business and public service associate professionals</v>
      </c>
      <c r="X18" s="11">
        <v>19.136192936840327</v>
      </c>
      <c r="Y18" s="11">
        <v>21.980055532491996</v>
      </c>
      <c r="Z18" s="11">
        <v>22.362901604135704</v>
      </c>
      <c r="AA18" s="11">
        <v>23.266527589392748</v>
      </c>
      <c r="AB18" s="11">
        <v>26.112404798214445</v>
      </c>
      <c r="AC18" s="11"/>
      <c r="AD18" s="11">
        <f t="shared" si="4"/>
        <v>3.7495031940787413</v>
      </c>
      <c r="AE18" s="11">
        <f>'RD T1'!T46</f>
        <v>13.017119124882827</v>
      </c>
      <c r="AF18" s="11">
        <f t="shared" si="7"/>
        <v>16.766622318961566</v>
      </c>
    </row>
    <row r="19" spans="1:32" x14ac:dyDescent="0.2">
      <c r="A19" s="10" t="str">
        <f>name!D15</f>
        <v>41 Administrative occupations</v>
      </c>
      <c r="B19" s="11">
        <v>57.747962637952369</v>
      </c>
      <c r="C19" s="11">
        <v>59.099984402121905</v>
      </c>
      <c r="D19" s="11">
        <v>60.081739021562306</v>
      </c>
      <c r="E19" s="11">
        <v>62.82387543132841</v>
      </c>
      <c r="F19" s="11">
        <v>61.614826124094428</v>
      </c>
      <c r="G19" s="11"/>
      <c r="H19" s="11">
        <f t="shared" si="2"/>
        <v>1.5330871025321215</v>
      </c>
      <c r="I19" s="11">
        <f>'RD T1'!E18</f>
        <v>31.44312421274023</v>
      </c>
      <c r="J19" s="11">
        <f t="shared" si="5"/>
        <v>32.976211315272351</v>
      </c>
      <c r="L19" s="10" t="str">
        <f>name!D15</f>
        <v>41 Administrative occupations</v>
      </c>
      <c r="M19" s="11">
        <v>14.939301283033037</v>
      </c>
      <c r="N19" s="11">
        <v>14.381227282847238</v>
      </c>
      <c r="O19" s="11">
        <v>17.073921886896034</v>
      </c>
      <c r="P19" s="11">
        <v>18.344123261895053</v>
      </c>
      <c r="Q19" s="11">
        <v>20.469394748139415</v>
      </c>
      <c r="R19" s="11"/>
      <c r="S19" s="11">
        <f t="shared" si="3"/>
        <v>3.3954728612433804</v>
      </c>
      <c r="T19" s="11">
        <f>'RD T1'!T18</f>
        <v>7.0495292966637644</v>
      </c>
      <c r="U19" s="11">
        <f t="shared" si="6"/>
        <v>10.445002157907144</v>
      </c>
      <c r="W19" s="10" t="str">
        <f>name!D15</f>
        <v>41 Administrative occupations</v>
      </c>
      <c r="X19" s="11">
        <v>42.808661354919344</v>
      </c>
      <c r="Y19" s="11">
        <v>44.718757119274706</v>
      </c>
      <c r="Z19" s="11">
        <v>43.007817134666276</v>
      </c>
      <c r="AA19" s="11">
        <v>44.479752169433382</v>
      </c>
      <c r="AB19" s="11">
        <v>41.145431375954999</v>
      </c>
      <c r="AC19" s="11"/>
      <c r="AD19" s="11">
        <f t="shared" si="4"/>
        <v>-1.8623857587112767</v>
      </c>
      <c r="AE19" s="11">
        <f>'RD T1'!T47</f>
        <v>24.393594916076466</v>
      </c>
      <c r="AF19" s="11">
        <f t="shared" si="7"/>
        <v>22.53120915736519</v>
      </c>
    </row>
    <row r="20" spans="1:32" x14ac:dyDescent="0.2">
      <c r="A20" s="10" t="str">
        <f>name!D16</f>
        <v>42 Secretarial and related occupations</v>
      </c>
      <c r="B20" s="11">
        <v>16.944529674936085</v>
      </c>
      <c r="C20" s="11">
        <v>16.545447679825028</v>
      </c>
      <c r="D20" s="11">
        <v>15.773286427972689</v>
      </c>
      <c r="E20" s="11">
        <v>14.628679875842886</v>
      </c>
      <c r="F20" s="11">
        <v>10.347137820871966</v>
      </c>
      <c r="G20" s="11"/>
      <c r="H20" s="11">
        <f t="shared" si="2"/>
        <v>-5.426148607100723</v>
      </c>
      <c r="I20" s="11">
        <f>'RD T1'!E19</f>
        <v>7.0359995214740056</v>
      </c>
      <c r="J20" s="11">
        <f t="shared" si="5"/>
        <v>1.6098509143732826</v>
      </c>
      <c r="L20" s="10" t="str">
        <f>name!D16</f>
        <v>42 Secretarial and related occupations</v>
      </c>
      <c r="M20" s="11">
        <v>0.95830550069091824</v>
      </c>
      <c r="N20" s="11">
        <v>0.76374204179159677</v>
      </c>
      <c r="O20" s="11">
        <v>0.77668357601922566</v>
      </c>
      <c r="P20" s="11">
        <v>0.70964326369537067</v>
      </c>
      <c r="Q20" s="11">
        <v>0.83386395575674166</v>
      </c>
      <c r="R20" s="11"/>
      <c r="S20" s="11">
        <f t="shared" si="3"/>
        <v>5.7180379737515996E-2</v>
      </c>
      <c r="T20" s="11">
        <f>'RD T1'!T19</f>
        <v>0.24557721656264747</v>
      </c>
      <c r="U20" s="11">
        <f t="shared" si="6"/>
        <v>0.30275759630016347</v>
      </c>
      <c r="W20" s="10" t="str">
        <f>name!D16</f>
        <v>42 Secretarial and related occupations</v>
      </c>
      <c r="X20" s="11">
        <v>15.986224174245166</v>
      </c>
      <c r="Y20" s="11">
        <v>15.781705638033445</v>
      </c>
      <c r="Z20" s="11">
        <v>14.99660285195346</v>
      </c>
      <c r="AA20" s="11">
        <v>13.919036612147513</v>
      </c>
      <c r="AB20" s="11">
        <v>9.5132738651152255</v>
      </c>
      <c r="AC20" s="11"/>
      <c r="AD20" s="11">
        <f t="shared" si="4"/>
        <v>-5.4833289868382344</v>
      </c>
      <c r="AE20" s="11">
        <f>'RD T1'!T48</f>
        <v>6.7904223049113588</v>
      </c>
      <c r="AF20" s="11">
        <f t="shared" si="7"/>
        <v>1.3070933180731243</v>
      </c>
    </row>
    <row r="21" spans="1:32" x14ac:dyDescent="0.2">
      <c r="A21" s="10" t="str">
        <f>name!D17</f>
        <v>51 Skilled agricultural and related trades</v>
      </c>
      <c r="B21" s="11">
        <v>6.0153606668459672</v>
      </c>
      <c r="C21" s="11">
        <v>6.8614667568713728</v>
      </c>
      <c r="D21" s="11">
        <v>5.3202136393787374</v>
      </c>
      <c r="E21" s="11">
        <v>5.4497577298262803</v>
      </c>
      <c r="F21" s="11">
        <v>6.502021720867118</v>
      </c>
      <c r="G21" s="11"/>
      <c r="H21" s="11">
        <f t="shared" si="2"/>
        <v>1.1818080814883807</v>
      </c>
      <c r="I21" s="11">
        <f>'RD T1'!E20</f>
        <v>3.1996258734984617</v>
      </c>
      <c r="J21" s="11">
        <f t="shared" si="5"/>
        <v>4.3814339549868428</v>
      </c>
      <c r="L21" s="10" t="str">
        <f>name!D17</f>
        <v>51 Skilled agricultural and related trades</v>
      </c>
      <c r="M21" s="11">
        <v>5.0258938432899747</v>
      </c>
      <c r="N21" s="11">
        <v>5.7127196888876872</v>
      </c>
      <c r="O21" s="11">
        <v>4.0294437509010805</v>
      </c>
      <c r="P21" s="11">
        <v>4.0555226879165138</v>
      </c>
      <c r="Q21" s="11">
        <v>4.6861351027817228</v>
      </c>
      <c r="R21" s="11"/>
      <c r="S21" s="11">
        <f t="shared" si="3"/>
        <v>0.65669135188064232</v>
      </c>
      <c r="T21" s="11">
        <f>'RD T1'!T20</f>
        <v>2.1683800019107964</v>
      </c>
      <c r="U21" s="11">
        <f t="shared" si="6"/>
        <v>2.8250713537914387</v>
      </c>
      <c r="W21" s="10" t="str">
        <f>name!D17</f>
        <v>51 Skilled agricultural and related trades</v>
      </c>
      <c r="X21" s="11">
        <v>0.98946682355599413</v>
      </c>
      <c r="Y21" s="11">
        <v>1.1487470679836791</v>
      </c>
      <c r="Z21" s="11">
        <v>1.2907698884776584</v>
      </c>
      <c r="AA21" s="11">
        <v>1.3942350419097784</v>
      </c>
      <c r="AB21" s="11">
        <v>1.8158866180853908</v>
      </c>
      <c r="AC21" s="11"/>
      <c r="AD21" s="11">
        <f t="shared" si="4"/>
        <v>0.52511672960773237</v>
      </c>
      <c r="AE21" s="11">
        <f>'RD T1'!T49</f>
        <v>1.0312458715876649</v>
      </c>
      <c r="AF21" s="11">
        <f t="shared" si="7"/>
        <v>1.5563626011953973</v>
      </c>
    </row>
    <row r="22" spans="1:32" x14ac:dyDescent="0.2">
      <c r="A22" s="10" t="str">
        <f>name!D18</f>
        <v>52 Skilled metal, electrical and electronic trades</v>
      </c>
      <c r="B22" s="11">
        <v>25.704221754059148</v>
      </c>
      <c r="C22" s="11">
        <v>25.724277511659846</v>
      </c>
      <c r="D22" s="11">
        <v>22.717643850185542</v>
      </c>
      <c r="E22" s="11">
        <v>23.514159782428873</v>
      </c>
      <c r="F22" s="11">
        <v>23.05331065347983</v>
      </c>
      <c r="G22" s="11"/>
      <c r="H22" s="11">
        <f t="shared" si="2"/>
        <v>0.33566680329428777</v>
      </c>
      <c r="I22" s="11">
        <f>'RD T1'!E21</f>
        <v>8.839346161848729</v>
      </c>
      <c r="J22" s="11">
        <f t="shared" si="5"/>
        <v>9.1750129651430168</v>
      </c>
      <c r="L22" s="10" t="str">
        <f>name!D18</f>
        <v>52 Skilled metal, electrical and electronic trades</v>
      </c>
      <c r="M22" s="11">
        <v>25.228418017538583</v>
      </c>
      <c r="N22" s="11">
        <v>24.953112953447633</v>
      </c>
      <c r="O22" s="11">
        <v>22.11895369947176</v>
      </c>
      <c r="P22" s="11">
        <v>22.433374269617019</v>
      </c>
      <c r="Q22" s="11">
        <v>21.781837385169101</v>
      </c>
      <c r="R22" s="11"/>
      <c r="S22" s="11">
        <f t="shared" si="3"/>
        <v>-0.33711631430265854</v>
      </c>
      <c r="T22" s="11">
        <f>'RD T1'!T21</f>
        <v>8.2202558339269682</v>
      </c>
      <c r="U22" s="11">
        <f t="shared" si="6"/>
        <v>7.8831395196243097</v>
      </c>
      <c r="W22" s="10" t="str">
        <f>name!D18</f>
        <v>52 Skilled metal, electrical and electronic trades</v>
      </c>
      <c r="X22" s="11">
        <v>0.47580373652054903</v>
      </c>
      <c r="Y22" s="11">
        <v>0.77116455821221264</v>
      </c>
      <c r="Z22" s="11">
        <v>0.59869015071382148</v>
      </c>
      <c r="AA22" s="11">
        <v>1.0807855128118375</v>
      </c>
      <c r="AB22" s="11">
        <v>1.271473268310723</v>
      </c>
      <c r="AC22" s="11"/>
      <c r="AD22" s="11">
        <f t="shared" si="4"/>
        <v>0.67278311759690157</v>
      </c>
      <c r="AE22" s="11">
        <f>'RD T1'!T50</f>
        <v>0.61909032792176144</v>
      </c>
      <c r="AF22" s="11">
        <f t="shared" si="7"/>
        <v>1.2918734455186631</v>
      </c>
    </row>
    <row r="23" spans="1:32" x14ac:dyDescent="0.2">
      <c r="A23" s="10" t="str">
        <f>name!D19</f>
        <v>53 Skilled construction and building trades</v>
      </c>
      <c r="B23" s="11">
        <v>21.412544320541055</v>
      </c>
      <c r="C23" s="11">
        <v>19.406856351822906</v>
      </c>
      <c r="D23" s="11">
        <v>19.660066300458574</v>
      </c>
      <c r="E23" s="11">
        <v>20.414079948625687</v>
      </c>
      <c r="F23" s="11">
        <v>18.693319588385297</v>
      </c>
      <c r="G23" s="11"/>
      <c r="H23" s="11">
        <f t="shared" si="2"/>
        <v>-0.96674671207327734</v>
      </c>
      <c r="I23" s="11">
        <f>'RD T1'!E22</f>
        <v>8.336150891094162</v>
      </c>
      <c r="J23" s="11">
        <f t="shared" si="5"/>
        <v>7.3694041790208846</v>
      </c>
      <c r="L23" s="10" t="str">
        <f>name!D19</f>
        <v>53 Skilled construction and building trades</v>
      </c>
      <c r="M23" s="11">
        <v>21.155872345405871</v>
      </c>
      <c r="N23" s="11">
        <v>19.040702268898265</v>
      </c>
      <c r="O23" s="11">
        <v>19.152931805897406</v>
      </c>
      <c r="P23" s="11">
        <v>20.069772356436253</v>
      </c>
      <c r="Q23" s="11">
        <v>18.276524457047323</v>
      </c>
      <c r="R23" s="11"/>
      <c r="S23" s="11">
        <f t="shared" si="3"/>
        <v>-0.87640734885008342</v>
      </c>
      <c r="T23" s="11">
        <f>'RD T1'!T22</f>
        <v>8.1387011543582446</v>
      </c>
      <c r="U23" s="11">
        <f t="shared" si="6"/>
        <v>7.2622938055081612</v>
      </c>
      <c r="W23" s="10" t="str">
        <f>name!D19</f>
        <v>53 Skilled construction and building trades</v>
      </c>
      <c r="X23" s="11">
        <v>0.25667197513518292</v>
      </c>
      <c r="Y23" s="11">
        <v>0.36615408292465368</v>
      </c>
      <c r="Z23" s="11">
        <v>0.50713449456116422</v>
      </c>
      <c r="AA23" s="11">
        <v>0.34430759218945878</v>
      </c>
      <c r="AB23" s="11">
        <v>0.41679513133797735</v>
      </c>
      <c r="AC23" s="11"/>
      <c r="AD23" s="11">
        <f t="shared" si="4"/>
        <v>-9.0339363223186864E-2</v>
      </c>
      <c r="AE23" s="11">
        <f>'RD T1'!T51</f>
        <v>0.19744973673591834</v>
      </c>
      <c r="AF23" s="11">
        <f t="shared" si="7"/>
        <v>0.10711037351273148</v>
      </c>
    </row>
    <row r="24" spans="1:32" x14ac:dyDescent="0.2">
      <c r="A24" s="10" t="str">
        <f>name!D20</f>
        <v>54 Textiles, printing and other skilled trades</v>
      </c>
      <c r="B24" s="11">
        <v>14.59547142620208</v>
      </c>
      <c r="C24" s="11">
        <v>13.175186683709844</v>
      </c>
      <c r="D24" s="11">
        <v>12.855015951742541</v>
      </c>
      <c r="E24" s="11">
        <v>13.936415357039268</v>
      </c>
      <c r="F24" s="11">
        <v>14.739142211885715</v>
      </c>
      <c r="G24" s="11"/>
      <c r="H24" s="11">
        <f t="shared" si="2"/>
        <v>1.8841262601431747</v>
      </c>
      <c r="I24" s="11">
        <f>'RD T1'!E23</f>
        <v>6.2000900776940231</v>
      </c>
      <c r="J24" s="11">
        <f t="shared" si="5"/>
        <v>8.0842163378371978</v>
      </c>
      <c r="L24" s="10" t="str">
        <f>name!D20</f>
        <v>54 Textiles, printing and other skilled trades</v>
      </c>
      <c r="M24" s="11">
        <v>9.0597496226430803</v>
      </c>
      <c r="N24" s="11">
        <v>7.6575119700309155</v>
      </c>
      <c r="O24" s="11">
        <v>7.100349531370135</v>
      </c>
      <c r="P24" s="11">
        <v>7.7608561116085646</v>
      </c>
      <c r="Q24" s="11">
        <v>7.938050296165617</v>
      </c>
      <c r="R24" s="11"/>
      <c r="S24" s="11">
        <f t="shared" si="3"/>
        <v>0.83770076479548194</v>
      </c>
      <c r="T24" s="11">
        <f>'RD T1'!T23</f>
        <v>2.5114555898416926</v>
      </c>
      <c r="U24" s="11">
        <f t="shared" si="6"/>
        <v>3.3491563546371745</v>
      </c>
      <c r="W24" s="10" t="str">
        <f>name!D20</f>
        <v>54 Textiles, printing and other skilled trades</v>
      </c>
      <c r="X24" s="11">
        <v>5.5357218035589906</v>
      </c>
      <c r="Y24" s="11">
        <v>5.5176747136789244</v>
      </c>
      <c r="Z24" s="11">
        <v>5.7546664203724047</v>
      </c>
      <c r="AA24" s="11">
        <v>6.1755592454307111</v>
      </c>
      <c r="AB24" s="11">
        <v>6.8010919157201144</v>
      </c>
      <c r="AC24" s="11"/>
      <c r="AD24" s="11">
        <f t="shared" si="4"/>
        <v>1.0464254953477097</v>
      </c>
      <c r="AE24" s="11">
        <f>'RD T1'!T52</f>
        <v>3.6886344878523305</v>
      </c>
      <c r="AF24" s="11">
        <f t="shared" si="7"/>
        <v>4.7350599832000402</v>
      </c>
    </row>
    <row r="25" spans="1:32" x14ac:dyDescent="0.2">
      <c r="A25" s="10" t="str">
        <f>name!D21</f>
        <v>61 Caring personal service occupations</v>
      </c>
      <c r="B25" s="11">
        <v>41.001680365487196</v>
      </c>
      <c r="C25" s="11">
        <v>46.556938435281566</v>
      </c>
      <c r="D25" s="11">
        <v>44.77584619423881</v>
      </c>
      <c r="E25" s="11">
        <v>46.979190848329687</v>
      </c>
      <c r="F25" s="11">
        <v>51.93403375338734</v>
      </c>
      <c r="G25" s="11"/>
      <c r="H25" s="11">
        <f t="shared" si="2"/>
        <v>7.15818755914853</v>
      </c>
      <c r="I25" s="11">
        <f>'RD T1'!E24</f>
        <v>27.619015686287593</v>
      </c>
      <c r="J25" s="11">
        <f t="shared" si="5"/>
        <v>34.777203245436127</v>
      </c>
      <c r="L25" s="10" t="str">
        <f>name!D21</f>
        <v>61 Caring personal service occupations</v>
      </c>
      <c r="M25" s="11">
        <v>6.4124175492115425</v>
      </c>
      <c r="N25" s="11">
        <v>6.7902463170232092</v>
      </c>
      <c r="O25" s="11">
        <v>6.4084798624082264</v>
      </c>
      <c r="P25" s="11">
        <v>7.8278081354286737</v>
      </c>
      <c r="Q25" s="11">
        <v>9.3407116456362633</v>
      </c>
      <c r="R25" s="11"/>
      <c r="S25" s="11">
        <f t="shared" si="3"/>
        <v>2.9322317832280369</v>
      </c>
      <c r="T25" s="11">
        <f>'RD T1'!T24</f>
        <v>3.6786626973672671</v>
      </c>
      <c r="U25" s="11">
        <f t="shared" si="6"/>
        <v>6.610894480595304</v>
      </c>
      <c r="W25" s="10" t="str">
        <f>name!D21</f>
        <v>61 Caring personal service occupations</v>
      </c>
      <c r="X25" s="11">
        <v>34.589262816275713</v>
      </c>
      <c r="Y25" s="11">
        <v>39.766692118258355</v>
      </c>
      <c r="Z25" s="11">
        <v>38.367366331830581</v>
      </c>
      <c r="AA25" s="11">
        <v>39.151382712901018</v>
      </c>
      <c r="AB25" s="11">
        <v>42.593322107751064</v>
      </c>
      <c r="AC25" s="11"/>
      <c r="AD25" s="11">
        <f t="shared" si="4"/>
        <v>4.2259557759204824</v>
      </c>
      <c r="AE25" s="11">
        <f>'RD T1'!T53</f>
        <v>23.940352988920331</v>
      </c>
      <c r="AF25" s="11">
        <f t="shared" si="7"/>
        <v>28.166308764840814</v>
      </c>
    </row>
    <row r="26" spans="1:32" x14ac:dyDescent="0.2">
      <c r="A26" s="10" t="str">
        <f>name!D22</f>
        <v>62 Leisure, travel and related personal service occupations</v>
      </c>
      <c r="B26" s="11">
        <v>14.392403210136704</v>
      </c>
      <c r="C26" s="11">
        <v>16.842683897153467</v>
      </c>
      <c r="D26" s="11">
        <v>17.067944740907755</v>
      </c>
      <c r="E26" s="11">
        <v>16.55161289055917</v>
      </c>
      <c r="F26" s="11">
        <v>16.664183637641791</v>
      </c>
      <c r="G26" s="11"/>
      <c r="H26" s="11">
        <f t="shared" si="2"/>
        <v>-0.40376110326596404</v>
      </c>
      <c r="I26" s="11">
        <f>'RD T1'!E25</f>
        <v>8.4743608424319703</v>
      </c>
      <c r="J26" s="11">
        <f t="shared" si="5"/>
        <v>8.0705997391660063</v>
      </c>
      <c r="L26" s="10" t="str">
        <f>name!D22</f>
        <v>62 Leisure, travel and related personal service occupations</v>
      </c>
      <c r="M26" s="11">
        <v>3.960380827714816</v>
      </c>
      <c r="N26" s="11">
        <v>4.8121872434241704</v>
      </c>
      <c r="O26" s="11">
        <v>4.4928748763418609</v>
      </c>
      <c r="P26" s="11">
        <v>4.4905922121079627</v>
      </c>
      <c r="Q26" s="11">
        <v>4.8749650523976751</v>
      </c>
      <c r="R26" s="11"/>
      <c r="S26" s="11">
        <f t="shared" si="3"/>
        <v>0.38209017605581419</v>
      </c>
      <c r="T26" s="11">
        <f>'RD T1'!T25</f>
        <v>1.9898899626113242</v>
      </c>
      <c r="U26" s="11">
        <f t="shared" si="6"/>
        <v>2.3719801386671384</v>
      </c>
      <c r="W26" s="10" t="str">
        <f>name!D22</f>
        <v>62 Leisure, travel and related personal service occupations</v>
      </c>
      <c r="X26" s="11">
        <v>10.432022382421883</v>
      </c>
      <c r="Y26" s="11">
        <v>12.030496653729287</v>
      </c>
      <c r="Z26" s="11">
        <v>12.575069864565888</v>
      </c>
      <c r="AA26" s="11">
        <v>12.061020678451207</v>
      </c>
      <c r="AB26" s="11">
        <v>11.789218585244129</v>
      </c>
      <c r="AC26" s="11"/>
      <c r="AD26" s="11">
        <f t="shared" si="4"/>
        <v>-0.78585127932175958</v>
      </c>
      <c r="AE26" s="11">
        <f>'RD T1'!T54</f>
        <v>6.4844708798206474</v>
      </c>
      <c r="AF26" s="11">
        <f t="shared" si="7"/>
        <v>5.6986196004988878</v>
      </c>
    </row>
    <row r="27" spans="1:32" x14ac:dyDescent="0.2">
      <c r="A27" s="10" t="str">
        <f>name!D23</f>
        <v>63 Community and civil enforcement occupations</v>
      </c>
      <c r="B27" s="11">
        <v>0.67618683526423695</v>
      </c>
      <c r="C27" s="11">
        <v>0.58081181565073814</v>
      </c>
      <c r="D27" s="11">
        <v>0.75658914932820243</v>
      </c>
      <c r="E27" s="11">
        <v>0.52985285405831606</v>
      </c>
      <c r="F27" s="11">
        <v>0.59324054103709623</v>
      </c>
      <c r="G27" s="11"/>
      <c r="H27" s="11">
        <f t="shared" si="2"/>
        <v>-0.1633486082911062</v>
      </c>
      <c r="I27" s="11">
        <f>'RD T1'!E26</f>
        <v>0.27565131319468461</v>
      </c>
      <c r="J27" s="11">
        <f t="shared" si="5"/>
        <v>0.11230270490357841</v>
      </c>
      <c r="L27" s="10" t="str">
        <f>name!D23</f>
        <v>63 Community and civil enforcement occupations</v>
      </c>
      <c r="M27" s="11">
        <v>0.52061359991601186</v>
      </c>
      <c r="N27" s="11">
        <v>0.39853217096846638</v>
      </c>
      <c r="O27" s="11">
        <v>0.59464194249476798</v>
      </c>
      <c r="P27" s="11">
        <v>0.30971066704981282</v>
      </c>
      <c r="Q27" s="11">
        <v>0.36478125131453393</v>
      </c>
      <c r="R27" s="11"/>
      <c r="S27" s="11">
        <f t="shared" si="3"/>
        <v>-0.22986069118023406</v>
      </c>
      <c r="T27" s="11">
        <f>'RD T1'!T26</f>
        <v>0.13979929421068993</v>
      </c>
      <c r="U27" s="11">
        <f t="shared" si="6"/>
        <v>-9.0061396969544127E-2</v>
      </c>
      <c r="W27" s="10" t="str">
        <f>name!D23</f>
        <v>63 Community and civil enforcement occupations</v>
      </c>
      <c r="X27" s="11">
        <v>0.15557323534822459</v>
      </c>
      <c r="Y27" s="11">
        <v>0.1822796446822717</v>
      </c>
      <c r="Z27" s="11">
        <v>0.16194720683343425</v>
      </c>
      <c r="AA27" s="11">
        <v>0.22014218700850371</v>
      </c>
      <c r="AB27" s="11">
        <v>0.22845928972256224</v>
      </c>
      <c r="AC27" s="11"/>
      <c r="AD27" s="11">
        <f t="shared" si="4"/>
        <v>6.6512082889127994E-2</v>
      </c>
      <c r="AE27" s="11">
        <f>'RD T1'!T55</f>
        <v>0.13585201898399471</v>
      </c>
      <c r="AF27" s="11">
        <f t="shared" si="7"/>
        <v>0.2023641018731227</v>
      </c>
    </row>
    <row r="28" spans="1:32" x14ac:dyDescent="0.2">
      <c r="A28" s="10" t="str">
        <f>name!D24</f>
        <v>71 Sales occupations</v>
      </c>
      <c r="B28" s="11">
        <v>49.578462071194664</v>
      </c>
      <c r="C28" s="11">
        <v>46.326009265108951</v>
      </c>
      <c r="D28" s="11">
        <v>45.874963717691706</v>
      </c>
      <c r="E28" s="11">
        <v>45.179635782391983</v>
      </c>
      <c r="F28" s="11">
        <v>43.484614065071426</v>
      </c>
      <c r="G28" s="11"/>
      <c r="H28" s="11">
        <f t="shared" si="2"/>
        <v>-2.3903496526202801</v>
      </c>
      <c r="I28" s="11">
        <f>'RD T1'!E27</f>
        <v>20.449724433629051</v>
      </c>
      <c r="J28" s="11">
        <f t="shared" si="5"/>
        <v>18.059374781008771</v>
      </c>
      <c r="L28" s="10" t="str">
        <f>name!D24</f>
        <v>71 Sales occupations</v>
      </c>
      <c r="M28" s="11">
        <v>20.014408690504474</v>
      </c>
      <c r="N28" s="11">
        <v>19.329032330056716</v>
      </c>
      <c r="O28" s="11">
        <v>19.35843112195483</v>
      </c>
      <c r="P28" s="11">
        <v>19.434639841885254</v>
      </c>
      <c r="Q28" s="11">
        <v>19.38163603127931</v>
      </c>
      <c r="R28" s="11"/>
      <c r="S28" s="11">
        <f t="shared" si="3"/>
        <v>2.3204909324480383E-2</v>
      </c>
      <c r="T28" s="11">
        <f>'RD T1'!T27</f>
        <v>6.5429931914581214</v>
      </c>
      <c r="U28" s="11">
        <f t="shared" si="6"/>
        <v>6.5661981007826018</v>
      </c>
      <c r="W28" s="10" t="str">
        <f>name!D24</f>
        <v>71 Sales occupations</v>
      </c>
      <c r="X28" s="11">
        <v>29.56405338069025</v>
      </c>
      <c r="Y28" s="11">
        <v>26.996976935052189</v>
      </c>
      <c r="Z28" s="11">
        <v>26.516532595736898</v>
      </c>
      <c r="AA28" s="11">
        <v>25.744995940506698</v>
      </c>
      <c r="AB28" s="11">
        <v>24.102978033792144</v>
      </c>
      <c r="AC28" s="11"/>
      <c r="AD28" s="11">
        <f t="shared" si="4"/>
        <v>-2.4135545619447534</v>
      </c>
      <c r="AE28" s="11">
        <f>'RD T1'!T56</f>
        <v>13.906731242170926</v>
      </c>
      <c r="AF28" s="11">
        <f t="shared" si="7"/>
        <v>11.493176680226172</v>
      </c>
    </row>
    <row r="29" spans="1:32" x14ac:dyDescent="0.2">
      <c r="A29" s="10" t="str">
        <f>name!D25</f>
        <v>72 Customer service occupations</v>
      </c>
      <c r="B29" s="11">
        <v>10.383176748564924</v>
      </c>
      <c r="C29" s="11">
        <v>12.01472461457203</v>
      </c>
      <c r="D29" s="11">
        <v>12.185713267651179</v>
      </c>
      <c r="E29" s="11">
        <v>13.672321842539368</v>
      </c>
      <c r="F29" s="11">
        <v>15.414721298164917</v>
      </c>
      <c r="G29" s="11"/>
      <c r="H29" s="11">
        <f t="shared" si="2"/>
        <v>3.2290080305137376</v>
      </c>
      <c r="I29" s="11">
        <f>'RD T1'!E28</f>
        <v>6.5118449120197672</v>
      </c>
      <c r="J29" s="11">
        <f t="shared" si="5"/>
        <v>9.740852942533504</v>
      </c>
      <c r="L29" s="10" t="str">
        <f>name!D25</f>
        <v>72 Customer service occupations</v>
      </c>
      <c r="M29" s="11">
        <v>3.5937587097979602</v>
      </c>
      <c r="N29" s="11">
        <v>3.509888475633955</v>
      </c>
      <c r="O29" s="11">
        <v>4.1822728068084309</v>
      </c>
      <c r="P29" s="11">
        <v>5.2424192596999086</v>
      </c>
      <c r="Q29" s="11">
        <v>6.0545495180627622</v>
      </c>
      <c r="R29" s="11"/>
      <c r="S29" s="11">
        <f t="shared" si="3"/>
        <v>1.8722767112543313</v>
      </c>
      <c r="T29" s="11">
        <f>'RD T1'!T28</f>
        <v>1.8334584550319382</v>
      </c>
      <c r="U29" s="11">
        <f t="shared" si="6"/>
        <v>3.7057351662862694</v>
      </c>
      <c r="W29" s="10" t="str">
        <f>name!D25</f>
        <v>72 Customer service occupations</v>
      </c>
      <c r="X29" s="11">
        <v>6.7894180387669563</v>
      </c>
      <c r="Y29" s="11">
        <v>8.5048361389380709</v>
      </c>
      <c r="Z29" s="11">
        <v>8.0034404608427252</v>
      </c>
      <c r="AA29" s="11">
        <v>8.4299025828394605</v>
      </c>
      <c r="AB29" s="11">
        <v>9.3601717801021493</v>
      </c>
      <c r="AC29" s="11"/>
      <c r="AD29" s="11">
        <f t="shared" si="4"/>
        <v>1.3567313192594241</v>
      </c>
      <c r="AE29" s="11">
        <f>'RD T1'!T57</f>
        <v>4.6783864569878286</v>
      </c>
      <c r="AF29" s="11">
        <f t="shared" si="7"/>
        <v>6.0351177762472528</v>
      </c>
    </row>
    <row r="30" spans="1:32" x14ac:dyDescent="0.2">
      <c r="A30" s="10" t="str">
        <f>name!D26</f>
        <v>81 Process, plant and machine operatives</v>
      </c>
      <c r="B30" s="11">
        <v>15.178958810260692</v>
      </c>
      <c r="C30" s="11">
        <v>15.159395876181145</v>
      </c>
      <c r="D30" s="11">
        <v>13.626498826441928</v>
      </c>
      <c r="E30" s="11">
        <v>15.360853715334521</v>
      </c>
      <c r="F30" s="11">
        <v>15.098526968242139</v>
      </c>
      <c r="G30" s="11"/>
      <c r="H30" s="11">
        <f t="shared" si="2"/>
        <v>1.4720281418002106</v>
      </c>
      <c r="I30" s="11">
        <f>'RD T1'!E29</f>
        <v>6.0036652209372123</v>
      </c>
      <c r="J30" s="11">
        <f t="shared" si="5"/>
        <v>7.4756933627374229</v>
      </c>
      <c r="L30" s="10" t="str">
        <f>name!D26</f>
        <v>81 Process, plant and machine operatives</v>
      </c>
      <c r="M30" s="11">
        <v>11.82461334484104</v>
      </c>
      <c r="N30" s="11">
        <v>11.475137254953374</v>
      </c>
      <c r="O30" s="11">
        <v>10.488858618378906</v>
      </c>
      <c r="P30" s="11">
        <v>11.25498898799718</v>
      </c>
      <c r="Q30" s="11">
        <v>11.147272089236335</v>
      </c>
      <c r="R30" s="11"/>
      <c r="S30" s="11">
        <f t="shared" si="3"/>
        <v>0.65841347085742896</v>
      </c>
      <c r="T30" s="11">
        <f>'RD T1'!T29</f>
        <v>4.0181464906293209</v>
      </c>
      <c r="U30" s="11">
        <f t="shared" si="6"/>
        <v>4.6765599614867499</v>
      </c>
      <c r="W30" s="10" t="str">
        <f>name!D26</f>
        <v>81 Process, plant and machine operatives</v>
      </c>
      <c r="X30" s="11">
        <v>3.3543454654196694</v>
      </c>
      <c r="Y30" s="11">
        <v>3.6842586212277717</v>
      </c>
      <c r="Z30" s="11">
        <v>3.1376402080630297</v>
      </c>
      <c r="AA30" s="11">
        <v>4.1058647273373348</v>
      </c>
      <c r="AB30" s="11">
        <v>3.9512548790058202</v>
      </c>
      <c r="AC30" s="11"/>
      <c r="AD30" s="11">
        <f t="shared" si="4"/>
        <v>0.8136146709427905</v>
      </c>
      <c r="AE30" s="11">
        <f>'RD T1'!T58</f>
        <v>1.9855187303078918</v>
      </c>
      <c r="AF30" s="11">
        <f t="shared" si="7"/>
        <v>2.7991334012506823</v>
      </c>
    </row>
    <row r="31" spans="1:32" x14ac:dyDescent="0.2">
      <c r="A31" s="10" t="str">
        <f>name!D27</f>
        <v>82 Transport and mobile machine drivers and operatives</v>
      </c>
      <c r="B31" s="11">
        <v>21.89812010154337</v>
      </c>
      <c r="C31" s="11">
        <v>26.663381129465872</v>
      </c>
      <c r="D31" s="11">
        <v>23.799830130633243</v>
      </c>
      <c r="E31" s="11">
        <v>25.08659926062203</v>
      </c>
      <c r="F31" s="11">
        <v>25.366189186122796</v>
      </c>
      <c r="G31" s="11"/>
      <c r="H31" s="11">
        <f t="shared" si="2"/>
        <v>1.5663590554895528</v>
      </c>
      <c r="I31" s="11">
        <f>'RD T1'!E30</f>
        <v>13.176666119020368</v>
      </c>
      <c r="J31" s="11">
        <f t="shared" si="5"/>
        <v>14.743025174509921</v>
      </c>
      <c r="L31" s="10" t="str">
        <f>name!D27</f>
        <v>82 Transport and mobile machine drivers and operatives</v>
      </c>
      <c r="M31" s="11">
        <v>20.004423079669536</v>
      </c>
      <c r="N31" s="11">
        <v>24.610617033716458</v>
      </c>
      <c r="O31" s="11">
        <v>21.841449829410493</v>
      </c>
      <c r="P31" s="11">
        <v>22.456655231391835</v>
      </c>
      <c r="Q31" s="11">
        <v>22.38804837111303</v>
      </c>
      <c r="R31" s="11"/>
      <c r="S31" s="11">
        <f t="shared" si="3"/>
        <v>0.54659854170253652</v>
      </c>
      <c r="T31" s="11">
        <f>'RD T1'!T30</f>
        <v>11.513910441724555</v>
      </c>
      <c r="U31" s="11">
        <f t="shared" si="6"/>
        <v>12.060508983427091</v>
      </c>
      <c r="W31" s="10" t="str">
        <f>name!D27</f>
        <v>82 Transport and mobile machine drivers and operatives</v>
      </c>
      <c r="X31" s="11">
        <v>1.8936970218738258</v>
      </c>
      <c r="Y31" s="11">
        <v>2.0527640957494051</v>
      </c>
      <c r="Z31" s="11">
        <v>1.9583803012227881</v>
      </c>
      <c r="AA31" s="11">
        <v>2.6299440292302068</v>
      </c>
      <c r="AB31" s="11">
        <v>2.9781408150097519</v>
      </c>
      <c r="AC31" s="11"/>
      <c r="AD31" s="11">
        <f t="shared" si="4"/>
        <v>1.0197605137869639</v>
      </c>
      <c r="AE31" s="11">
        <f>'RD T1'!T59</f>
        <v>1.6627556772958112</v>
      </c>
      <c r="AF31" s="11">
        <f t="shared" si="7"/>
        <v>2.6825161910827751</v>
      </c>
    </row>
    <row r="32" spans="1:32" x14ac:dyDescent="0.2">
      <c r="A32" s="10" t="str">
        <f>name!D28</f>
        <v>91 Elementary trades and related occupations</v>
      </c>
      <c r="B32" s="11">
        <v>10.99340752300126</v>
      </c>
      <c r="C32" s="11">
        <v>10.497645986642306</v>
      </c>
      <c r="D32" s="11">
        <v>9.5406026419683041</v>
      </c>
      <c r="E32" s="11">
        <v>17.962609622135311</v>
      </c>
      <c r="F32" s="11">
        <v>21.45737902579495</v>
      </c>
      <c r="G32" s="11"/>
      <c r="H32" s="11">
        <f t="shared" si="2"/>
        <v>11.916776383826646</v>
      </c>
      <c r="I32" s="11">
        <f>'RD T1'!E31</f>
        <v>8.3072933024793993</v>
      </c>
      <c r="J32" s="11">
        <f t="shared" si="5"/>
        <v>20.224069686306045</v>
      </c>
      <c r="L32" s="10" t="str">
        <f>name!D28</f>
        <v>91 Elementary trades and related occupations</v>
      </c>
      <c r="M32" s="11">
        <v>8.6954044697966815</v>
      </c>
      <c r="N32" s="11">
        <v>8.2587437599323064</v>
      </c>
      <c r="O32" s="11">
        <v>7.756043410582973</v>
      </c>
      <c r="P32" s="11">
        <v>11.002864681750326</v>
      </c>
      <c r="Q32" s="11">
        <v>12.703755580477443</v>
      </c>
      <c r="R32" s="11"/>
      <c r="S32" s="11">
        <f t="shared" si="3"/>
        <v>4.9477121698944702</v>
      </c>
      <c r="T32" s="11">
        <f>'RD T1'!T31</f>
        <v>3.7476091689584656</v>
      </c>
      <c r="U32" s="11">
        <f t="shared" si="6"/>
        <v>8.6953213388529349</v>
      </c>
      <c r="W32" s="10" t="str">
        <f>name!D28</f>
        <v>91 Elementary trades and related occupations</v>
      </c>
      <c r="X32" s="11">
        <v>2.2980030532045741</v>
      </c>
      <c r="Y32" s="11">
        <v>2.2389022267099841</v>
      </c>
      <c r="Z32" s="11">
        <v>1.7845592313853182</v>
      </c>
      <c r="AA32" s="11">
        <v>6.959744940384982</v>
      </c>
      <c r="AB32" s="11">
        <v>8.7536234453174959</v>
      </c>
      <c r="AC32" s="11"/>
      <c r="AD32" s="11">
        <f t="shared" si="4"/>
        <v>6.9690642139321781</v>
      </c>
      <c r="AE32" s="11">
        <f>'RD T1'!T60</f>
        <v>4.5596841335209346</v>
      </c>
      <c r="AF32" s="11">
        <f t="shared" si="7"/>
        <v>11.528748347453114</v>
      </c>
    </row>
    <row r="33" spans="1:32" x14ac:dyDescent="0.2">
      <c r="A33" s="10" t="str">
        <f>name!D29</f>
        <v>92 Elementary administration and service occupations</v>
      </c>
      <c r="B33" s="11">
        <v>73.631522347434242</v>
      </c>
      <c r="C33" s="11">
        <v>80.38578921232407</v>
      </c>
      <c r="D33" s="11">
        <v>73.584519956412109</v>
      </c>
      <c r="E33" s="11">
        <v>66.40897092343387</v>
      </c>
      <c r="F33" s="11">
        <v>60.913701283021631</v>
      </c>
      <c r="G33" s="11"/>
      <c r="H33" s="11">
        <f t="shared" ref="H33" si="8">F33-D33</f>
        <v>-12.670818673390478</v>
      </c>
      <c r="I33" s="11">
        <f>'RD T1'!E32</f>
        <v>31.543451857416077</v>
      </c>
      <c r="J33" s="11">
        <f>SUM(H33:I33)</f>
        <v>18.872633184025599</v>
      </c>
      <c r="L33" s="10" t="str">
        <f>name!D29</f>
        <v>92 Elementary administration and service occupations</v>
      </c>
      <c r="M33" s="11">
        <v>35.72803659764881</v>
      </c>
      <c r="N33" s="11">
        <v>37.769972188046978</v>
      </c>
      <c r="O33" s="11">
        <v>35.891456723300571</v>
      </c>
      <c r="P33" s="11">
        <v>35.012145333076262</v>
      </c>
      <c r="Q33" s="11">
        <v>32.855135438907347</v>
      </c>
      <c r="R33" s="11"/>
      <c r="S33" s="11">
        <f t="shared" ref="S33" si="9">Q33-O33</f>
        <v>-3.0363212843932246</v>
      </c>
      <c r="T33" s="11">
        <f>'RD T1'!T32</f>
        <v>13.744357467076178</v>
      </c>
      <c r="U33" s="11">
        <f t="shared" ref="U33" si="10">SUM(S33:T33)</f>
        <v>10.708036182682953</v>
      </c>
      <c r="W33" s="10" t="str">
        <f>name!D29</f>
        <v>92 Elementary administration and service occupations</v>
      </c>
      <c r="X33" s="11">
        <v>37.903485749785311</v>
      </c>
      <c r="Y33" s="11">
        <v>42.615817024277085</v>
      </c>
      <c r="Z33" s="11">
        <v>37.693063233111516</v>
      </c>
      <c r="AA33" s="11">
        <v>31.396825590357651</v>
      </c>
      <c r="AB33" s="11">
        <v>28.058565844114366</v>
      </c>
      <c r="AC33" s="11"/>
      <c r="AD33" s="11">
        <f t="shared" ref="AD33" si="11">AB33-Z33</f>
        <v>-9.6344973889971506</v>
      </c>
      <c r="AE33" s="11">
        <f>'RD T1'!T61</f>
        <v>17.799094390339899</v>
      </c>
      <c r="AF33" s="11">
        <f t="shared" ref="AF33" si="12">SUM(AD33:AE33)</f>
        <v>8.1645970013427487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671.34999999999991</v>
      </c>
      <c r="C35" s="34">
        <f>SUM(C8:C33)</f>
        <v>734.24099999999964</v>
      </c>
      <c r="D35" s="34">
        <f>SUM(D8:D33)</f>
        <v>729.60500000000013</v>
      </c>
      <c r="E35" s="34">
        <f>SUM(E8:E33)</f>
        <v>755.7319999999994</v>
      </c>
      <c r="F35" s="34">
        <f>SUM(F8:F33)</f>
        <v>794.58900000000006</v>
      </c>
      <c r="G35" s="11"/>
      <c r="H35" s="34">
        <f>F35-D35</f>
        <v>64.983999999999924</v>
      </c>
      <c r="I35" s="34">
        <f>SUM(I8:I33)</f>
        <v>366.41401547967763</v>
      </c>
      <c r="J35" s="34">
        <f>SUM(J8:J33)</f>
        <v>431.39801547967761</v>
      </c>
      <c r="L35" s="231" t="str">
        <f>name!D3</f>
        <v>All occupations</v>
      </c>
      <c r="M35" s="34">
        <f>SUM(M8:M33)</f>
        <v>360.87372893671522</v>
      </c>
      <c r="N35" s="34">
        <f>SUM(N8:N33)</f>
        <v>386.49851737946153</v>
      </c>
      <c r="O35" s="34">
        <f>SUM(O8:O33)</f>
        <v>383.75772494501467</v>
      </c>
      <c r="P35" s="34">
        <f>SUM(P8:P33)</f>
        <v>399.0766933219254</v>
      </c>
      <c r="Q35" s="34">
        <f>SUM(Q8:Q33)</f>
        <v>419.56484983328505</v>
      </c>
      <c r="R35" s="11"/>
      <c r="S35" s="34">
        <f>Q35-O35</f>
        <v>35.80712488827038</v>
      </c>
      <c r="T35" s="34">
        <f>SUM(T8:T33)</f>
        <v>161.45806719598957</v>
      </c>
      <c r="U35" s="34">
        <f>SUM(U8:U33)</f>
        <v>197.26519208426006</v>
      </c>
      <c r="W35" s="231" t="str">
        <f>name!D3</f>
        <v>All occupations</v>
      </c>
      <c r="X35" s="34">
        <f>SUM(X8:X33)</f>
        <v>310.4762710632848</v>
      </c>
      <c r="Y35" s="34">
        <f>SUM(Y8:Y33)</f>
        <v>347.74248262053811</v>
      </c>
      <c r="Z35" s="34">
        <f>SUM(Z8:Z33)</f>
        <v>345.84727505498552</v>
      </c>
      <c r="AA35" s="34">
        <f>SUM(AA8:AA33)</f>
        <v>356.65530667807406</v>
      </c>
      <c r="AB35" s="34">
        <f>SUM(AB8:AB33)</f>
        <v>375.024150166715</v>
      </c>
      <c r="AC35" s="11"/>
      <c r="AD35" s="34">
        <f t="shared" ref="AD35" si="13">AB35-Z35</f>
        <v>29.176875111729487</v>
      </c>
      <c r="AE35" s="34">
        <f>SUM(AE8:AE33)</f>
        <v>204.95594828368814</v>
      </c>
      <c r="AF35" s="34">
        <f>SUM(AF8:AF33)</f>
        <v>234.13282339541777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Hertfordshire (Continued)</v>
      </c>
      <c r="L38" s="19" t="str">
        <f>CONCATENATE(L$1," (Continued)")</f>
        <v>Occupation Table 2.1  Males: Employment Change by Occupation (SOC 2020) and Replacement Demand, 2015-2035, Hertfordshire (Continued)</v>
      </c>
      <c r="W38" s="19" t="str">
        <f>CONCATENATE(W$1," (Continued)")</f>
        <v>Occupation Table 2.2  Females: Employment Change by Occupation (SOC 2020) and Replacement Demand, 2015-2035, Hertfordshire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7.3840780985160688</v>
      </c>
      <c r="C45" s="173">
        <f t="shared" si="20"/>
        <v>8.1952269751139664</v>
      </c>
      <c r="D45" s="173">
        <f t="shared" si="20"/>
        <v>8.4436812579940366</v>
      </c>
      <c r="E45" s="173">
        <f t="shared" si="20"/>
        <v>7.5046515114712111</v>
      </c>
      <c r="F45" s="173">
        <f t="shared" si="20"/>
        <v>7.8827435967467787</v>
      </c>
      <c r="H45" s="68">
        <f t="shared" ref="H45:H70" si="21">IF(D8&gt;0,(H8/D8)*100,0)</f>
        <v>1.6717541947989842</v>
      </c>
      <c r="I45" s="69">
        <f t="shared" ref="I45:I70" si="22">IF(D8&gt;0,I8/D8*100,0)</f>
        <v>49.18758240759189</v>
      </c>
      <c r="J45" s="69">
        <f t="shared" ref="J45:J70" si="23">IF(D8&gt;0,(J8/D8)*100,0)</f>
        <v>50.859336602390883</v>
      </c>
      <c r="L45" t="str">
        <f t="shared" ref="L45:L70" si="24">L8</f>
        <v>11 Corporate managers and directors</v>
      </c>
      <c r="M45" s="173">
        <f t="shared" ref="M45:Q45" si="25">M8/M$35*100</f>
        <v>9.7003197914880346</v>
      </c>
      <c r="N45" s="173">
        <f t="shared" si="25"/>
        <v>10.56414446283652</v>
      </c>
      <c r="O45" s="173">
        <f t="shared" si="25"/>
        <v>10.842736793654103</v>
      </c>
      <c r="P45" s="173">
        <f t="shared" si="25"/>
        <v>9.1811712109475803</v>
      </c>
      <c r="Q45" s="173">
        <f t="shared" si="25"/>
        <v>9.2087119159550834</v>
      </c>
      <c r="S45" s="68">
        <f t="shared" ref="S45:S70" si="26">IF(O8&gt;0,(S8/O8)*100,0)</f>
        <v>-7.1457177350576995</v>
      </c>
      <c r="T45" s="69">
        <f t="shared" ref="T45:T70" si="27">IF(O8&gt;0,T8/O8*100,0)</f>
        <v>42.410974793415228</v>
      </c>
      <c r="U45" s="69">
        <f t="shared" ref="U45:U70" si="28">IF(O8&gt;0,(U8/O8)*100,0)</f>
        <v>35.265257058357527</v>
      </c>
      <c r="W45" t="str">
        <f t="shared" ref="W45:W70" si="29">W8</f>
        <v>11 Corporate managers and directors</v>
      </c>
      <c r="X45" s="173">
        <f t="shared" ref="X45:AB45" si="30">X8/X$35*100</f>
        <v>4.6918569699934469</v>
      </c>
      <c r="Y45" s="173">
        <f t="shared" si="30"/>
        <v>5.5622927132448314</v>
      </c>
      <c r="Z45" s="173">
        <f t="shared" si="30"/>
        <v>5.78165046930188</v>
      </c>
      <c r="AA45" s="173">
        <f t="shared" si="30"/>
        <v>5.6287227774007764</v>
      </c>
      <c r="AB45" s="173">
        <f t="shared" si="30"/>
        <v>6.3992932683212516</v>
      </c>
      <c r="AD45" s="68">
        <f t="shared" ref="AD45:AD70" si="31">IF(Z8&gt;0,(AD8/Z8)*100,0)</f>
        <v>20.020396778372774</v>
      </c>
      <c r="AE45" s="69">
        <f t="shared" ref="AE45:AE70" si="32">IF(Z8&gt;0,AE8/Z8*100,0)</f>
        <v>63.289305898269333</v>
      </c>
      <c r="AF45" s="69">
        <f t="shared" ref="AF45:AF70" si="33">IF(Z8&gt;0,(AF8/Z8)*100,0)</f>
        <v>83.309702676642104</v>
      </c>
    </row>
    <row r="46" spans="1:32" x14ac:dyDescent="0.2">
      <c r="A46" t="str">
        <f t="shared" si="19"/>
        <v>12 Other managers and proprietors</v>
      </c>
      <c r="B46" s="173">
        <f t="shared" si="20"/>
        <v>3.4418499646420275</v>
      </c>
      <c r="C46" s="173">
        <f t="shared" si="20"/>
        <v>3.4478634950177818</v>
      </c>
      <c r="D46" s="173">
        <f t="shared" si="20"/>
        <v>3.506476153462597</v>
      </c>
      <c r="E46" s="173">
        <f t="shared" si="20"/>
        <v>3.5465129533717992</v>
      </c>
      <c r="F46" s="173">
        <f t="shared" si="20"/>
        <v>3.8138904695818465</v>
      </c>
      <c r="H46" s="68">
        <f t="shared" si="21"/>
        <v>18.454639053319916</v>
      </c>
      <c r="I46" s="69">
        <f t="shared" si="22"/>
        <v>61.155259674186958</v>
      </c>
      <c r="J46" s="69">
        <f t="shared" si="23"/>
        <v>79.609898727506874</v>
      </c>
      <c r="L46" t="str">
        <f t="shared" si="24"/>
        <v>12 Other managers and proprietors</v>
      </c>
      <c r="M46" s="173">
        <f t="shared" ref="M46:Q46" si="34">M9/M$35*100</f>
        <v>3.8079574127144529</v>
      </c>
      <c r="N46" s="173">
        <f t="shared" si="34"/>
        <v>3.7111969621586764</v>
      </c>
      <c r="O46" s="173">
        <f t="shared" si="34"/>
        <v>3.7803338711223917</v>
      </c>
      <c r="P46" s="173">
        <f t="shared" si="34"/>
        <v>4.1341056418488327</v>
      </c>
      <c r="Q46" s="173">
        <f t="shared" si="34"/>
        <v>4.4272784913443379</v>
      </c>
      <c r="S46" s="68">
        <f t="shared" si="26"/>
        <v>28.040879920427354</v>
      </c>
      <c r="T46" s="69">
        <f t="shared" si="27"/>
        <v>59.552256810952407</v>
      </c>
      <c r="U46" s="69">
        <f t="shared" si="28"/>
        <v>87.593136731379758</v>
      </c>
      <c r="W46" t="str">
        <f t="shared" si="29"/>
        <v>12 Other managers and proprietors</v>
      </c>
      <c r="X46" s="173">
        <f t="shared" ref="X46:AB46" si="35">X9/X$35*100</f>
        <v>3.0163148359027612</v>
      </c>
      <c r="Y46" s="173">
        <f t="shared" si="35"/>
        <v>3.1551814106794951</v>
      </c>
      <c r="Z46" s="173">
        <f t="shared" si="35"/>
        <v>3.2025992046821155</v>
      </c>
      <c r="AA46" s="173">
        <f t="shared" si="35"/>
        <v>2.8890306651600715</v>
      </c>
      <c r="AB46" s="173">
        <f t="shared" si="35"/>
        <v>3.1276518550128696</v>
      </c>
      <c r="AD46" s="68">
        <f t="shared" si="31"/>
        <v>5.8987151289469075</v>
      </c>
      <c r="AE46" s="69">
        <f t="shared" si="32"/>
        <v>63.254850356326322</v>
      </c>
      <c r="AF46" s="69">
        <f t="shared" si="33"/>
        <v>69.153565485273234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6.9728408677380171</v>
      </c>
      <c r="C47" s="173">
        <f t="shared" si="20"/>
        <v>7.3996231144054789</v>
      </c>
      <c r="D47" s="173">
        <f t="shared" si="20"/>
        <v>7.6730723450100484</v>
      </c>
      <c r="E47" s="173">
        <f t="shared" si="20"/>
        <v>9.1194536055349289</v>
      </c>
      <c r="F47" s="173">
        <f t="shared" si="20"/>
        <v>9.9565512614600955</v>
      </c>
      <c r="H47" s="68">
        <f t="shared" si="21"/>
        <v>41.316993111137272</v>
      </c>
      <c r="I47" s="69">
        <f t="shared" si="22"/>
        <v>47.194471838845168</v>
      </c>
      <c r="J47" s="69">
        <f t="shared" si="23"/>
        <v>88.51146494998244</v>
      </c>
      <c r="L47" t="str">
        <f t="shared" si="24"/>
        <v>21 Science, research, engineering and technology professionals</v>
      </c>
      <c r="M47" s="173">
        <f t="shared" ref="M47:Q47" si="36">M10/M$35*100</f>
        <v>10.474790330904405</v>
      </c>
      <c r="N47" s="173">
        <f t="shared" si="36"/>
        <v>11.496924890443836</v>
      </c>
      <c r="O47" s="173">
        <f t="shared" si="36"/>
        <v>11.438689709114543</v>
      </c>
      <c r="P47" s="173">
        <f t="shared" si="36"/>
        <v>13.155569651069243</v>
      </c>
      <c r="Q47" s="173">
        <f t="shared" si="36"/>
        <v>14.075350139470485</v>
      </c>
      <c r="S47" s="68">
        <f t="shared" si="26"/>
        <v>34.531781718454674</v>
      </c>
      <c r="T47" s="69">
        <f t="shared" si="27"/>
        <v>40.231507578750183</v>
      </c>
      <c r="U47" s="69">
        <f t="shared" si="28"/>
        <v>74.76328929720485</v>
      </c>
      <c r="W47" t="str">
        <f t="shared" si="29"/>
        <v>21 Science, research, engineering and technology professionals</v>
      </c>
      <c r="X47" s="173">
        <f t="shared" ref="X47:AB47" si="37">X10/X$35*100</f>
        <v>2.9024442574180629</v>
      </c>
      <c r="Y47" s="173">
        <f t="shared" si="37"/>
        <v>2.8456754639451129</v>
      </c>
      <c r="Z47" s="173">
        <f t="shared" si="37"/>
        <v>3.494682469211754</v>
      </c>
      <c r="AA47" s="173">
        <f t="shared" si="37"/>
        <v>4.6032728137283856</v>
      </c>
      <c r="AB47" s="173">
        <f t="shared" si="37"/>
        <v>5.3485727300035997</v>
      </c>
      <c r="AD47" s="68">
        <f t="shared" si="31"/>
        <v>65.960625009813867</v>
      </c>
      <c r="AE47" s="69">
        <f t="shared" si="32"/>
        <v>72.483695448662417</v>
      </c>
      <c r="AF47" s="69">
        <f t="shared" si="33"/>
        <v>138.44432045847628</v>
      </c>
    </row>
    <row r="48" spans="1:32" x14ac:dyDescent="0.2">
      <c r="A48" t="str">
        <f t="shared" si="19"/>
        <v>22 Health professionals</v>
      </c>
      <c r="B48" s="173">
        <f t="shared" si="20"/>
        <v>2.9120956567844645</v>
      </c>
      <c r="C48" s="173">
        <f t="shared" si="20"/>
        <v>3.3511231814951041</v>
      </c>
      <c r="D48" s="173">
        <f t="shared" si="20"/>
        <v>3.3062304649630505</v>
      </c>
      <c r="E48" s="173">
        <f t="shared" si="20"/>
        <v>3.1899624197644596</v>
      </c>
      <c r="F48" s="173">
        <f t="shared" si="20"/>
        <v>3.3191700550533665</v>
      </c>
      <c r="H48" s="68">
        <f t="shared" si="21"/>
        <v>9.3329653701183428</v>
      </c>
      <c r="I48" s="69">
        <f t="shared" si="22"/>
        <v>54.440917873519503</v>
      </c>
      <c r="J48" s="69">
        <f t="shared" si="23"/>
        <v>63.77388324363784</v>
      </c>
      <c r="L48" t="str">
        <f t="shared" si="24"/>
        <v>22 Health professionals</v>
      </c>
      <c r="M48" s="173">
        <f t="shared" ref="M48:Q48" si="38">M11/M$35*100</f>
        <v>1.5786696804224329</v>
      </c>
      <c r="N48" s="173">
        <f t="shared" si="38"/>
        <v>1.7506340426038818</v>
      </c>
      <c r="O48" s="173">
        <f t="shared" si="38"/>
        <v>1.7742612779151754</v>
      </c>
      <c r="P48" s="173">
        <f t="shared" si="38"/>
        <v>1.7603308247395362</v>
      </c>
      <c r="Q48" s="173">
        <f t="shared" si="38"/>
        <v>1.8671796152350311</v>
      </c>
      <c r="S48" s="68">
        <f t="shared" si="26"/>
        <v>15.056322559273653</v>
      </c>
      <c r="T48" s="69">
        <f t="shared" si="27"/>
        <v>40.503573255608686</v>
      </c>
      <c r="U48" s="69">
        <f t="shared" si="28"/>
        <v>55.559895814882331</v>
      </c>
      <c r="W48" t="str">
        <f t="shared" si="29"/>
        <v>22 Health professionals</v>
      </c>
      <c r="X48" s="173">
        <f t="shared" ref="X48:AB48" si="39">X11/X$35*100</f>
        <v>4.4619674157530049</v>
      </c>
      <c r="Y48" s="173">
        <f t="shared" si="39"/>
        <v>5.1299874565810981</v>
      </c>
      <c r="Z48" s="173">
        <f t="shared" si="39"/>
        <v>5.0061282299920933</v>
      </c>
      <c r="AA48" s="173">
        <f t="shared" si="39"/>
        <v>4.78963762136204</v>
      </c>
      <c r="AB48" s="173">
        <f t="shared" si="39"/>
        <v>4.943609842653518</v>
      </c>
      <c r="AD48" s="68">
        <f t="shared" si="31"/>
        <v>7.0821533383463935</v>
      </c>
      <c r="AE48" s="69">
        <f t="shared" si="32"/>
        <v>59.922026586494489</v>
      </c>
      <c r="AF48" s="69">
        <f t="shared" si="33"/>
        <v>67.004179924840884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3.9617621649379711</v>
      </c>
      <c r="C49" s="173">
        <f t="shared" si="20"/>
        <v>4.1272640977475232</v>
      </c>
      <c r="D49" s="173">
        <f t="shared" si="20"/>
        <v>4.3260847955295132</v>
      </c>
      <c r="E49" s="173">
        <f t="shared" si="20"/>
        <v>4.076813869085476</v>
      </c>
      <c r="F49" s="173">
        <f t="shared" si="20"/>
        <v>4.1571853178660998</v>
      </c>
      <c r="H49" s="68">
        <f t="shared" si="21"/>
        <v>4.6547884133002091</v>
      </c>
      <c r="I49" s="69">
        <f t="shared" si="22"/>
        <v>50.626555073125658</v>
      </c>
      <c r="J49" s="69">
        <f t="shared" si="23"/>
        <v>55.281343486425861</v>
      </c>
      <c r="L49" t="str">
        <f t="shared" si="24"/>
        <v>23 Teaching and other educational professionals</v>
      </c>
      <c r="M49" s="173">
        <f t="shared" ref="M49:Q49" si="40">M12/M$35*100</f>
        <v>2.6477210612047513</v>
      </c>
      <c r="N49" s="173">
        <f t="shared" si="40"/>
        <v>2.5013449445078835</v>
      </c>
      <c r="O49" s="173">
        <f t="shared" si="40"/>
        <v>2.6920882268500654</v>
      </c>
      <c r="P49" s="173">
        <f t="shared" si="40"/>
        <v>2.6290909154445341</v>
      </c>
      <c r="Q49" s="173">
        <f t="shared" si="40"/>
        <v>2.6758254808500936</v>
      </c>
      <c r="S49" s="68">
        <f t="shared" si="26"/>
        <v>8.6701989939496968</v>
      </c>
      <c r="T49" s="69">
        <f t="shared" si="27"/>
        <v>43.446632299770229</v>
      </c>
      <c r="U49" s="69">
        <f t="shared" si="28"/>
        <v>52.116831293719926</v>
      </c>
      <c r="W49" t="str">
        <f t="shared" si="29"/>
        <v>23 Teaching and other educational professionals</v>
      </c>
      <c r="X49" s="173">
        <f t="shared" ref="X49:AB49" si="41">X12/X$35*100</f>
        <v>5.4891024394662837</v>
      </c>
      <c r="Y49" s="173">
        <f t="shared" si="41"/>
        <v>5.9343925721586563</v>
      </c>
      <c r="Z49" s="173">
        <f t="shared" si="41"/>
        <v>6.1391937918767878</v>
      </c>
      <c r="AA49" s="173">
        <f t="shared" si="41"/>
        <v>5.6967322562995335</v>
      </c>
      <c r="AB49" s="173">
        <f t="shared" si="41"/>
        <v>5.8144826340266214</v>
      </c>
      <c r="AD49" s="68">
        <f t="shared" si="31"/>
        <v>2.700985837979418</v>
      </c>
      <c r="AE49" s="69">
        <f t="shared" si="32"/>
        <v>54.120133456563735</v>
      </c>
      <c r="AF49" s="69">
        <f t="shared" si="33"/>
        <v>56.821119294543152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6.1521131594646086</v>
      </c>
      <c r="C50" s="173">
        <f t="shared" si="20"/>
        <v>6.749847981523506</v>
      </c>
      <c r="D50" s="173">
        <f t="shared" si="20"/>
        <v>7.2909048501313443</v>
      </c>
      <c r="E50" s="173">
        <f t="shared" si="20"/>
        <v>7.4784841848656196</v>
      </c>
      <c r="F50" s="173">
        <f t="shared" si="20"/>
        <v>7.9685052261935505</v>
      </c>
      <c r="H50" s="68">
        <f t="shared" si="21"/>
        <v>19.028285575141059</v>
      </c>
      <c r="I50" s="69">
        <f t="shared" si="22"/>
        <v>52.124708744363993</v>
      </c>
      <c r="J50" s="69">
        <f t="shared" si="23"/>
        <v>71.152994319505055</v>
      </c>
      <c r="L50" t="str">
        <f t="shared" si="24"/>
        <v>24 Business, media and public service professionals</v>
      </c>
      <c r="M50" s="173">
        <f t="shared" ref="M50:Q50" si="42">M13/M$35*100</f>
        <v>6.9940038585042705</v>
      </c>
      <c r="N50" s="173">
        <f t="shared" si="42"/>
        <v>7.5887774686672609</v>
      </c>
      <c r="O50" s="173">
        <f t="shared" si="42"/>
        <v>8.0755912908792364</v>
      </c>
      <c r="P50" s="173">
        <f t="shared" si="42"/>
        <v>8.326199251263807</v>
      </c>
      <c r="Q50" s="173">
        <f t="shared" si="42"/>
        <v>8.6195661833061301</v>
      </c>
      <c r="S50" s="68">
        <f t="shared" si="26"/>
        <v>16.695213711527362</v>
      </c>
      <c r="T50" s="69">
        <f t="shared" si="27"/>
        <v>46.193483673272404</v>
      </c>
      <c r="U50" s="69">
        <f t="shared" si="28"/>
        <v>62.888697384799777</v>
      </c>
      <c r="W50" t="str">
        <f t="shared" si="29"/>
        <v>24 Business, media and public service professionals</v>
      </c>
      <c r="X50" s="173">
        <f t="shared" ref="X50:AB50" si="43">X13/X$35*100</f>
        <v>5.1735641873350824</v>
      </c>
      <c r="Y50" s="173">
        <f t="shared" si="43"/>
        <v>5.8174194771788406</v>
      </c>
      <c r="Z50" s="173">
        <f t="shared" si="43"/>
        <v>6.4202040957340554</v>
      </c>
      <c r="AA50" s="173">
        <f t="shared" si="43"/>
        <v>6.5299399763738037</v>
      </c>
      <c r="AB50" s="173">
        <f t="shared" si="43"/>
        <v>7.2401193540255093</v>
      </c>
      <c r="AD50" s="68">
        <f t="shared" si="31"/>
        <v>22.284600392892038</v>
      </c>
      <c r="AE50" s="69">
        <f t="shared" si="32"/>
        <v>60.403037580962938</v>
      </c>
      <c r="AF50" s="69">
        <f t="shared" si="33"/>
        <v>82.687637973854976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1.8705102660132267</v>
      </c>
      <c r="C51" s="173">
        <f t="shared" si="20"/>
        <v>2.0419279178737608</v>
      </c>
      <c r="D51" s="173">
        <f t="shared" si="20"/>
        <v>2.2319607201482152</v>
      </c>
      <c r="E51" s="173">
        <f t="shared" si="20"/>
        <v>2.0547357595404026</v>
      </c>
      <c r="F51" s="173">
        <f t="shared" si="20"/>
        <v>2.1649589345895488</v>
      </c>
      <c r="H51" s="68">
        <f t="shared" si="21"/>
        <v>5.6374386991412093</v>
      </c>
      <c r="I51" s="69">
        <f t="shared" si="22"/>
        <v>40.979438586001024</v>
      </c>
      <c r="J51" s="69">
        <f t="shared" si="23"/>
        <v>46.61687728514223</v>
      </c>
      <c r="L51" t="str">
        <f t="shared" si="24"/>
        <v>31 Science, engineering and technology associate professionals</v>
      </c>
      <c r="M51" s="173">
        <f t="shared" ref="M51:Q51" si="44">M14/M$35*100</f>
        <v>2.5009579737379091</v>
      </c>
      <c r="N51" s="173">
        <f t="shared" si="44"/>
        <v>2.9056718430403317</v>
      </c>
      <c r="O51" s="173">
        <f t="shared" si="44"/>
        <v>3.0607628859947926</v>
      </c>
      <c r="P51" s="173">
        <f t="shared" si="44"/>
        <v>2.6709465742683203</v>
      </c>
      <c r="Q51" s="173">
        <f t="shared" si="44"/>
        <v>2.7162583347379572</v>
      </c>
      <c r="S51" s="68">
        <f t="shared" si="26"/>
        <v>-2.9750670191714463</v>
      </c>
      <c r="T51" s="69">
        <f t="shared" si="27"/>
        <v>34.794225269314325</v>
      </c>
      <c r="U51" s="69">
        <f t="shared" si="28"/>
        <v>31.819158250142877</v>
      </c>
      <c r="W51" t="str">
        <f t="shared" si="29"/>
        <v>31 Science, engineering and technology associate professionals</v>
      </c>
      <c r="X51" s="173">
        <f t="shared" ref="X51:AB51" si="45">X14/X$35*100</f>
        <v>1.1377263582219719</v>
      </c>
      <c r="Y51" s="173">
        <f t="shared" si="45"/>
        <v>1.0819193967501493</v>
      </c>
      <c r="Z51" s="173">
        <f t="shared" si="45"/>
        <v>1.3123084443157287</v>
      </c>
      <c r="AA51" s="173">
        <f t="shared" si="45"/>
        <v>1.3652314405908019</v>
      </c>
      <c r="AB51" s="173">
        <f t="shared" si="45"/>
        <v>1.5481830551331965</v>
      </c>
      <c r="AD51" s="68">
        <f t="shared" si="31"/>
        <v>27.926719682270445</v>
      </c>
      <c r="AE51" s="69">
        <f t="shared" si="32"/>
        <v>56.986854089143733</v>
      </c>
      <c r="AF51" s="69">
        <f t="shared" si="33"/>
        <v>84.913573771414192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1.2523861334533186</v>
      </c>
      <c r="C52" s="173">
        <f t="shared" si="20"/>
        <v>1.4085962554408622</v>
      </c>
      <c r="D52" s="173">
        <f t="shared" si="20"/>
        <v>1.432179419075869</v>
      </c>
      <c r="E52" s="173">
        <f t="shared" si="20"/>
        <v>2.1753731397080514</v>
      </c>
      <c r="F52" s="173">
        <f t="shared" si="20"/>
        <v>2.4734689015092437</v>
      </c>
      <c r="H52" s="68">
        <f t="shared" si="21"/>
        <v>88.089162613764771</v>
      </c>
      <c r="I52" s="69">
        <f t="shared" si="22"/>
        <v>95.912927225389552</v>
      </c>
      <c r="J52" s="69">
        <f t="shared" si="23"/>
        <v>184.00208983915437</v>
      </c>
      <c r="L52" t="str">
        <f t="shared" si="24"/>
        <v>32 Health and social care associate professionals</v>
      </c>
      <c r="M52" s="173">
        <f t="shared" ref="M52:Q52" si="46">M15/M$35*100</f>
        <v>0.48680686344849528</v>
      </c>
      <c r="N52" s="173">
        <f t="shared" si="46"/>
        <v>0.4757017810695473</v>
      </c>
      <c r="O52" s="173">
        <f t="shared" si="46"/>
        <v>0.49967566787241224</v>
      </c>
      <c r="P52" s="173">
        <f t="shared" si="46"/>
        <v>0.64928190218551507</v>
      </c>
      <c r="Q52" s="173">
        <f t="shared" si="46"/>
        <v>0.7061371840975369</v>
      </c>
      <c r="S52" s="68">
        <f t="shared" si="26"/>
        <v>54.505109374268812</v>
      </c>
      <c r="T52" s="69">
        <f t="shared" si="27"/>
        <v>65.51058019955012</v>
      </c>
      <c r="U52" s="69">
        <f t="shared" si="28"/>
        <v>120.01568957381895</v>
      </c>
      <c r="W52" t="str">
        <f t="shared" si="29"/>
        <v>32 Health and social care associate professionals</v>
      </c>
      <c r="X52" s="173">
        <f t="shared" ref="X52:AB52" si="47">X15/X$35*100</f>
        <v>2.1422365719977021</v>
      </c>
      <c r="Y52" s="173">
        <f t="shared" si="47"/>
        <v>2.4454621813376871</v>
      </c>
      <c r="Z52" s="173">
        <f t="shared" si="47"/>
        <v>2.4669006497336405</v>
      </c>
      <c r="AA52" s="173">
        <f t="shared" si="47"/>
        <v>3.882981111255162</v>
      </c>
      <c r="AB52" s="173">
        <f t="shared" si="47"/>
        <v>4.4507022777913061</v>
      </c>
      <c r="AD52" s="68">
        <f t="shared" si="31"/>
        <v>95.637345680003918</v>
      </c>
      <c r="AE52" s="69">
        <f t="shared" si="32"/>
        <v>102.74600598922648</v>
      </c>
      <c r="AF52" s="69">
        <f t="shared" si="33"/>
        <v>198.38335166923039</v>
      </c>
    </row>
    <row r="53" spans="1:32" x14ac:dyDescent="0.2">
      <c r="A53" t="str">
        <f t="shared" si="19"/>
        <v>33 Protective service occupations</v>
      </c>
      <c r="B53" s="173">
        <f t="shared" si="20"/>
        <v>0.93691727053646956</v>
      </c>
      <c r="C53" s="173">
        <f t="shared" si="20"/>
        <v>0.82554170293583462</v>
      </c>
      <c r="D53" s="173">
        <f t="shared" si="20"/>
        <v>0.89377221816729979</v>
      </c>
      <c r="E53" s="173">
        <f t="shared" si="20"/>
        <v>0.76273382618427887</v>
      </c>
      <c r="F53" s="173">
        <f t="shared" si="20"/>
        <v>0.81389820307895488</v>
      </c>
      <c r="H53" s="68">
        <f t="shared" si="21"/>
        <v>-0.82596447468201373</v>
      </c>
      <c r="I53" s="69">
        <f t="shared" si="22"/>
        <v>32.08042342767844</v>
      </c>
      <c r="J53" s="69">
        <f t="shared" si="23"/>
        <v>31.254458952996426</v>
      </c>
      <c r="L53" t="str">
        <f t="shared" si="24"/>
        <v>33 Protective service occupations</v>
      </c>
      <c r="M53" s="173">
        <f t="shared" ref="M53:Q53" si="48">M16/M$35*100</f>
        <v>1.3201553731201565</v>
      </c>
      <c r="N53" s="173">
        <f t="shared" si="48"/>
        <v>1.1514824254590295</v>
      </c>
      <c r="O53" s="173">
        <f t="shared" si="48"/>
        <v>1.2256424093175435</v>
      </c>
      <c r="P53" s="173">
        <f t="shared" si="48"/>
        <v>1.0218698712175702</v>
      </c>
      <c r="Q53" s="173">
        <f t="shared" si="48"/>
        <v>0.99390371287081669</v>
      </c>
      <c r="S53" s="68">
        <f t="shared" si="26"/>
        <v>-11.341067236912641</v>
      </c>
      <c r="T53" s="69">
        <f t="shared" si="27"/>
        <v>24.456156147658284</v>
      </c>
      <c r="U53" s="69">
        <f t="shared" si="28"/>
        <v>13.115088910745643</v>
      </c>
      <c r="W53" t="str">
        <f t="shared" si="29"/>
        <v>33 Protective service occupations</v>
      </c>
      <c r="X53" s="173">
        <f t="shared" ref="X53:AB53" si="49">X16/X$35*100</f>
        <v>0.49147078705362462</v>
      </c>
      <c r="Y53" s="173">
        <f t="shared" si="49"/>
        <v>0.46327476028485121</v>
      </c>
      <c r="Z53" s="173">
        <f t="shared" si="49"/>
        <v>0.525523691378599</v>
      </c>
      <c r="AA53" s="173">
        <f t="shared" si="49"/>
        <v>0.47277555545048</v>
      </c>
      <c r="AB53" s="173">
        <f t="shared" si="49"/>
        <v>0.61251387982560646</v>
      </c>
      <c r="AD53" s="68">
        <f t="shared" si="31"/>
        <v>26.385867106559029</v>
      </c>
      <c r="AE53" s="69">
        <f t="shared" si="32"/>
        <v>51.811117634442553</v>
      </c>
      <c r="AF53" s="69">
        <f t="shared" si="33"/>
        <v>78.196984741001586</v>
      </c>
    </row>
    <row r="54" spans="1:32" x14ac:dyDescent="0.2">
      <c r="A54" t="str">
        <f t="shared" si="19"/>
        <v>34 Culture, media and sports occupations</v>
      </c>
      <c r="B54" s="173">
        <f t="shared" si="20"/>
        <v>2.2151335392063385</v>
      </c>
      <c r="C54" s="173">
        <f t="shared" si="20"/>
        <v>2.1322159383125454</v>
      </c>
      <c r="D54" s="173">
        <f t="shared" si="20"/>
        <v>2.5094040924256635</v>
      </c>
      <c r="E54" s="173">
        <f t="shared" si="20"/>
        <v>2.1338079628896756</v>
      </c>
      <c r="F54" s="173">
        <f t="shared" si="20"/>
        <v>2.2079492511510495</v>
      </c>
      <c r="H54" s="68">
        <f t="shared" si="21"/>
        <v>-4.1762346735769862</v>
      </c>
      <c r="I54" s="69">
        <f t="shared" si="22"/>
        <v>42.321525105497635</v>
      </c>
      <c r="J54" s="69">
        <f t="shared" si="23"/>
        <v>38.14529043192065</v>
      </c>
      <c r="L54" t="str">
        <f t="shared" si="24"/>
        <v>34 Culture, media and sports occupations</v>
      </c>
      <c r="M54" s="173">
        <f t="shared" ref="M54:Q54" si="50">M17/M$35*100</f>
        <v>2.2653030391960418</v>
      </c>
      <c r="N54" s="173">
        <f t="shared" si="50"/>
        <v>2.3448428269677954</v>
      </c>
      <c r="O54" s="173">
        <f t="shared" si="50"/>
        <v>2.5989798355888465</v>
      </c>
      <c r="P54" s="173">
        <f t="shared" si="50"/>
        <v>2.1853459303129896</v>
      </c>
      <c r="Q54" s="173">
        <f t="shared" si="50"/>
        <v>2.2620656979522669</v>
      </c>
      <c r="S54" s="68">
        <f t="shared" si="26"/>
        <v>-4.8422268682584662</v>
      </c>
      <c r="T54" s="69">
        <f t="shared" si="27"/>
        <v>36.860822870508777</v>
      </c>
      <c r="U54" s="69">
        <f t="shared" si="28"/>
        <v>32.018596002250312</v>
      </c>
      <c r="W54" t="str">
        <f t="shared" si="29"/>
        <v>34 Culture, media and sports occupations</v>
      </c>
      <c r="X54" s="173">
        <f t="shared" ref="X54:AB54" si="51">X17/X$35*100</f>
        <v>2.1568203725408965</v>
      </c>
      <c r="Y54" s="173">
        <f t="shared" si="51"/>
        <v>1.8958917003276823</v>
      </c>
      <c r="Z54" s="173">
        <f t="shared" si="51"/>
        <v>2.4100094003579051</v>
      </c>
      <c r="AA54" s="173">
        <f t="shared" si="51"/>
        <v>2.0761399533725919</v>
      </c>
      <c r="AB54" s="173">
        <f t="shared" si="51"/>
        <v>2.1474055265253971</v>
      </c>
      <c r="AD54" s="68">
        <f t="shared" si="31"/>
        <v>-3.3792938296302983</v>
      </c>
      <c r="AE54" s="69">
        <f t="shared" si="32"/>
        <v>48.855920977469552</v>
      </c>
      <c r="AF54" s="69">
        <f t="shared" si="33"/>
        <v>45.476627147839253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6.2750043967794431</v>
      </c>
      <c r="C55" s="173">
        <f t="shared" si="52"/>
        <v>6.4092335339894291</v>
      </c>
      <c r="D55" s="173">
        <f t="shared" si="52"/>
        <v>6.629396241384379</v>
      </c>
      <c r="E55" s="173">
        <f t="shared" si="52"/>
        <v>6.5505413449189014</v>
      </c>
      <c r="F55" s="173">
        <f t="shared" si="52"/>
        <v>6.6786672286114808</v>
      </c>
      <c r="H55" s="68">
        <f t="shared" si="21"/>
        <v>9.7161536701717655</v>
      </c>
      <c r="I55" s="69">
        <f t="shared" si="22"/>
        <v>48.076164215685999</v>
      </c>
      <c r="J55" s="69">
        <f t="shared" si="23"/>
        <v>57.79231788585777</v>
      </c>
      <c r="L55" t="str">
        <f t="shared" si="24"/>
        <v>35 Business and public service associate professionals</v>
      </c>
      <c r="M55" s="173">
        <f t="shared" ref="M55:Q55" si="53">M18/M$35*100</f>
        <v>6.3709400927243269</v>
      </c>
      <c r="N55" s="173">
        <f t="shared" si="53"/>
        <v>6.488812694508943</v>
      </c>
      <c r="O55" s="173">
        <f t="shared" si="53"/>
        <v>6.7765423735881525</v>
      </c>
      <c r="P55" s="173">
        <f t="shared" si="53"/>
        <v>6.5746784932449494</v>
      </c>
      <c r="Q55" s="173">
        <f t="shared" si="53"/>
        <v>6.4246445710712345</v>
      </c>
      <c r="S55" s="68">
        <f t="shared" si="26"/>
        <v>3.6532476868371648</v>
      </c>
      <c r="T55" s="69">
        <f t="shared" si="27"/>
        <v>39.363032746091982</v>
      </c>
      <c r="U55" s="69">
        <f t="shared" si="28"/>
        <v>43.01628043292915</v>
      </c>
      <c r="W55" t="str">
        <f t="shared" si="29"/>
        <v>35 Business and public service associate professionals</v>
      </c>
      <c r="X55" s="173">
        <f t="shared" ref="X55:AB55" si="54">X18/X$35*100</f>
        <v>6.1634961252609779</v>
      </c>
      <c r="Y55" s="173">
        <f t="shared" si="54"/>
        <v>6.3207852451197244</v>
      </c>
      <c r="Z55" s="173">
        <f t="shared" si="54"/>
        <v>6.4661205153576162</v>
      </c>
      <c r="AA55" s="173">
        <f t="shared" si="54"/>
        <v>6.5235332697274826</v>
      </c>
      <c r="AB55" s="173">
        <f t="shared" si="54"/>
        <v>6.962859534940967</v>
      </c>
      <c r="AD55" s="68">
        <f t="shared" si="31"/>
        <v>16.766622062073214</v>
      </c>
      <c r="AE55" s="69">
        <f t="shared" si="32"/>
        <v>58.208542680684573</v>
      </c>
      <c r="AF55" s="69">
        <f t="shared" si="33"/>
        <v>74.975164742757784</v>
      </c>
    </row>
    <row r="56" spans="1:32" x14ac:dyDescent="0.2">
      <c r="A56" t="str">
        <f t="shared" si="19"/>
        <v>41 Administrative occupations</v>
      </c>
      <c r="B56" s="173">
        <f t="shared" si="52"/>
        <v>8.6017669826398127</v>
      </c>
      <c r="C56" s="173">
        <f t="shared" si="52"/>
        <v>8.0491261591387477</v>
      </c>
      <c r="D56" s="173">
        <f t="shared" si="52"/>
        <v>8.2348310416680661</v>
      </c>
      <c r="E56" s="173">
        <f t="shared" si="52"/>
        <v>8.3129833633256833</v>
      </c>
      <c r="F56" s="173">
        <f t="shared" si="52"/>
        <v>7.754301421753186</v>
      </c>
      <c r="H56" s="68">
        <f t="shared" si="21"/>
        <v>2.5516689887786419</v>
      </c>
      <c r="I56" s="69">
        <f t="shared" si="22"/>
        <v>52.333911642364129</v>
      </c>
      <c r="J56" s="69">
        <f t="shared" si="23"/>
        <v>54.885580631142773</v>
      </c>
      <c r="L56" t="str">
        <f t="shared" si="24"/>
        <v>41 Administrative occupations</v>
      </c>
      <c r="M56" s="173">
        <f t="shared" ref="M56:Q56" si="55">M19/M$35*100</f>
        <v>4.1397586150287138</v>
      </c>
      <c r="N56" s="173">
        <f t="shared" si="55"/>
        <v>3.7209010219120326</v>
      </c>
      <c r="O56" s="173">
        <f t="shared" si="55"/>
        <v>4.4491408972529243</v>
      </c>
      <c r="P56" s="173">
        <f t="shared" si="55"/>
        <v>4.5966410890092488</v>
      </c>
      <c r="Q56" s="173">
        <f t="shared" si="55"/>
        <v>4.8787201206852693</v>
      </c>
      <c r="S56" s="68">
        <f t="shared" si="26"/>
        <v>19.886894667412953</v>
      </c>
      <c r="T56" s="69">
        <f t="shared" si="27"/>
        <v>41.288283637247794</v>
      </c>
      <c r="U56" s="69">
        <f t="shared" si="28"/>
        <v>61.17517830466074</v>
      </c>
      <c r="W56" t="str">
        <f t="shared" si="29"/>
        <v>41 Administrative occupations</v>
      </c>
      <c r="X56" s="173">
        <f t="shared" ref="X56:AB56" si="56">X19/X$35*100</f>
        <v>13.788062194998984</v>
      </c>
      <c r="Y56" s="173">
        <f t="shared" si="56"/>
        <v>12.859733669087678</v>
      </c>
      <c r="Z56" s="173">
        <f t="shared" si="56"/>
        <v>12.435493998855002</v>
      </c>
      <c r="AA56" s="173">
        <f t="shared" si="56"/>
        <v>12.47135577028773</v>
      </c>
      <c r="AB56" s="173">
        <f t="shared" si="56"/>
        <v>10.971408470004935</v>
      </c>
      <c r="AD56" s="68">
        <f t="shared" si="31"/>
        <v>-4.3303424418862413</v>
      </c>
      <c r="AE56" s="69">
        <f t="shared" si="32"/>
        <v>56.718979342046424</v>
      </c>
      <c r="AF56" s="69">
        <f t="shared" si="33"/>
        <v>52.388636900160179</v>
      </c>
    </row>
    <row r="57" spans="1:32" x14ac:dyDescent="0.2">
      <c r="A57" t="str">
        <f t="shared" si="19"/>
        <v>42 Secretarial and related occupations</v>
      </c>
      <c r="B57" s="173">
        <f t="shared" si="52"/>
        <v>2.523948711541832</v>
      </c>
      <c r="C57" s="173">
        <f t="shared" si="52"/>
        <v>2.2534083059683447</v>
      </c>
      <c r="D57" s="173">
        <f t="shared" si="52"/>
        <v>2.1618939601527791</v>
      </c>
      <c r="E57" s="173">
        <f t="shared" si="52"/>
        <v>1.9356967649699759</v>
      </c>
      <c r="F57" s="173">
        <f t="shared" si="52"/>
        <v>1.3021999827422688</v>
      </c>
      <c r="H57" s="68">
        <f t="shared" si="21"/>
        <v>-34.400875377992712</v>
      </c>
      <c r="I57" s="69">
        <f t="shared" si="22"/>
        <v>44.607061144824016</v>
      </c>
      <c r="J57" s="69">
        <f t="shared" si="23"/>
        <v>10.206185766831306</v>
      </c>
      <c r="L57" t="str">
        <f t="shared" si="24"/>
        <v>42 Secretarial and related occupations</v>
      </c>
      <c r="M57" s="173">
        <f t="shared" ref="M57:Q57" si="57">M20/M$35*100</f>
        <v>0.2655514723985275</v>
      </c>
      <c r="N57" s="173">
        <f t="shared" si="57"/>
        <v>0.19760542601040826</v>
      </c>
      <c r="O57" s="173">
        <f t="shared" si="57"/>
        <v>0.20238904015039957</v>
      </c>
      <c r="P57" s="173">
        <f t="shared" si="57"/>
        <v>0.17782127485027516</v>
      </c>
      <c r="Q57" s="173">
        <f t="shared" si="57"/>
        <v>0.19874495112926624</v>
      </c>
      <c r="S57" s="68">
        <f t="shared" si="26"/>
        <v>7.36212036703356</v>
      </c>
      <c r="T57" s="69">
        <f t="shared" si="27"/>
        <v>31.618695714066259</v>
      </c>
      <c r="U57" s="69">
        <f t="shared" si="28"/>
        <v>38.980816081099825</v>
      </c>
      <c r="W57" t="str">
        <f t="shared" si="29"/>
        <v>42 Secretarial and related occupations</v>
      </c>
      <c r="X57" s="173">
        <f t="shared" ref="X57:AB57" si="58">X20/X$35*100</f>
        <v>5.1489358975799702</v>
      </c>
      <c r="Y57" s="173">
        <f t="shared" si="58"/>
        <v>4.5383312154168642</v>
      </c>
      <c r="Z57" s="173">
        <f t="shared" si="58"/>
        <v>4.3361922830154391</v>
      </c>
      <c r="AA57" s="173">
        <f t="shared" si="58"/>
        <v>3.9026579309280209</v>
      </c>
      <c r="AB57" s="173">
        <f t="shared" si="58"/>
        <v>2.5367096654671841</v>
      </c>
      <c r="AD57" s="68">
        <f t="shared" si="31"/>
        <v>-36.563807423385725</v>
      </c>
      <c r="AE57" s="69">
        <f t="shared" si="32"/>
        <v>45.27973683071054</v>
      </c>
      <c r="AF57" s="69">
        <f t="shared" si="33"/>
        <v>8.7159294073248219</v>
      </c>
    </row>
    <row r="58" spans="1:32" x14ac:dyDescent="0.2">
      <c r="A58" t="str">
        <f t="shared" si="19"/>
        <v>51 Skilled agricultural and related trades</v>
      </c>
      <c r="B58" s="173">
        <f t="shared" si="52"/>
        <v>0.89600963235956921</v>
      </c>
      <c r="C58" s="173">
        <f t="shared" si="52"/>
        <v>0.93449790421283696</v>
      </c>
      <c r="D58" s="173">
        <f t="shared" si="52"/>
        <v>0.72919095118300126</v>
      </c>
      <c r="E58" s="173">
        <f t="shared" si="52"/>
        <v>0.72112306079751609</v>
      </c>
      <c r="F58" s="173">
        <f t="shared" si="52"/>
        <v>0.81828740655447252</v>
      </c>
      <c r="H58" s="68">
        <f t="shared" si="21"/>
        <v>22.213545575331164</v>
      </c>
      <c r="I58" s="69">
        <f t="shared" si="22"/>
        <v>60.140928360765876</v>
      </c>
      <c r="J58" s="69">
        <f t="shared" si="23"/>
        <v>82.354473936097051</v>
      </c>
      <c r="L58" t="str">
        <f t="shared" si="24"/>
        <v>51 Skilled agricultural and related trades</v>
      </c>
      <c r="M58" s="173">
        <f t="shared" ref="M58:Q58" si="59">M21/M$35*100</f>
        <v>1.3927015020179934</v>
      </c>
      <c r="N58" s="173">
        <f t="shared" si="59"/>
        <v>1.478070272460833</v>
      </c>
      <c r="O58" s="173">
        <f t="shared" si="59"/>
        <v>1.0499967789517266</v>
      </c>
      <c r="P58" s="173">
        <f t="shared" si="59"/>
        <v>1.0162263935180558</v>
      </c>
      <c r="Q58" s="173">
        <f t="shared" si="59"/>
        <v>1.1169036454421213</v>
      </c>
      <c r="S58" s="68">
        <f t="shared" si="26"/>
        <v>16.297320237657871</v>
      </c>
      <c r="T58" s="69">
        <f t="shared" si="27"/>
        <v>53.813383086087121</v>
      </c>
      <c r="U58" s="69">
        <f t="shared" si="28"/>
        <v>70.110703323745</v>
      </c>
      <c r="W58" t="str">
        <f t="shared" si="29"/>
        <v>51 Skilled agricultural and related trades</v>
      </c>
      <c r="X58" s="173">
        <f t="shared" ref="X58:AB58" si="60">X21/X$35*100</f>
        <v>0.3186932193456774</v>
      </c>
      <c r="Y58" s="173">
        <f t="shared" si="60"/>
        <v>0.33034418438808044</v>
      </c>
      <c r="Z58" s="173">
        <f t="shared" si="60"/>
        <v>0.37321962079141485</v>
      </c>
      <c r="AA58" s="173">
        <f t="shared" si="60"/>
        <v>0.3909194720515542</v>
      </c>
      <c r="AB58" s="173">
        <f t="shared" si="60"/>
        <v>0.48420524845617219</v>
      </c>
      <c r="AD58" s="68">
        <f t="shared" si="31"/>
        <v>40.682443423518201</v>
      </c>
      <c r="AE58" s="69">
        <f t="shared" si="32"/>
        <v>79.893858757731195</v>
      </c>
      <c r="AF58" s="69">
        <f t="shared" si="33"/>
        <v>120.57630218124939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3.8287363899693378</v>
      </c>
      <c r="C59" s="173">
        <f t="shared" si="52"/>
        <v>3.5035196225299132</v>
      </c>
      <c r="D59" s="173">
        <f t="shared" si="52"/>
        <v>3.1136908121772109</v>
      </c>
      <c r="E59" s="173">
        <f t="shared" si="52"/>
        <v>3.1114415933729012</v>
      </c>
      <c r="F59" s="173">
        <f t="shared" si="52"/>
        <v>2.9012874144343592</v>
      </c>
      <c r="H59" s="68">
        <f t="shared" si="21"/>
        <v>1.4775599331862326</v>
      </c>
      <c r="I59" s="69">
        <f t="shared" si="22"/>
        <v>38.909607968770651</v>
      </c>
      <c r="J59" s="69">
        <f t="shared" si="23"/>
        <v>40.387167901956886</v>
      </c>
      <c r="L59" t="str">
        <f t="shared" si="24"/>
        <v>52 Skilled metal, electrical and electronic trades</v>
      </c>
      <c r="M59" s="173">
        <f t="shared" ref="M59:Q59" si="61">M22/M$35*100</f>
        <v>6.9909267410160458</v>
      </c>
      <c r="N59" s="173">
        <f t="shared" si="61"/>
        <v>6.4561988808223143</v>
      </c>
      <c r="O59" s="173">
        <f t="shared" si="61"/>
        <v>5.7637807037346267</v>
      </c>
      <c r="P59" s="173">
        <f t="shared" si="61"/>
        <v>5.6213190709988581</v>
      </c>
      <c r="Q59" s="173">
        <f t="shared" si="61"/>
        <v>5.1915305569148984</v>
      </c>
      <c r="S59" s="68">
        <f t="shared" si="26"/>
        <v>-1.5241060625336427</v>
      </c>
      <c r="T59" s="69">
        <f t="shared" si="27"/>
        <v>37.163854789945525</v>
      </c>
      <c r="U59" s="69">
        <f t="shared" si="28"/>
        <v>35.639748727411877</v>
      </c>
      <c r="W59" t="str">
        <f t="shared" si="29"/>
        <v>52 Skilled metal, electrical and electronic trades</v>
      </c>
      <c r="X59" s="173">
        <f t="shared" ref="X59:AB59" si="62">X22/X$35*100</f>
        <v>0.15324962996079186</v>
      </c>
      <c r="Y59" s="173">
        <f t="shared" si="62"/>
        <v>0.22176311401495316</v>
      </c>
      <c r="Z59" s="173">
        <f t="shared" si="62"/>
        <v>0.17310824571876041</v>
      </c>
      <c r="AA59" s="173">
        <f t="shared" si="62"/>
        <v>0.30303362730766303</v>
      </c>
      <c r="AB59" s="173">
        <f t="shared" si="62"/>
        <v>0.33903770403732569</v>
      </c>
      <c r="AD59" s="68">
        <f t="shared" si="31"/>
        <v>112.37584530073505</v>
      </c>
      <c r="AE59" s="69">
        <f t="shared" si="32"/>
        <v>103.40746831789644</v>
      </c>
      <c r="AF59" s="69">
        <f t="shared" si="33"/>
        <v>215.78331361863152</v>
      </c>
    </row>
    <row r="60" spans="1:32" x14ac:dyDescent="0.2">
      <c r="A60" t="str">
        <f t="shared" si="19"/>
        <v>53 Skilled construction and building trades</v>
      </c>
      <c r="B60" s="173">
        <f t="shared" si="52"/>
        <v>3.1894755821167879</v>
      </c>
      <c r="C60" s="173">
        <f t="shared" si="52"/>
        <v>2.6431180432341583</v>
      </c>
      <c r="D60" s="173">
        <f t="shared" si="52"/>
        <v>2.6946178138113872</v>
      </c>
      <c r="E60" s="173">
        <f t="shared" si="52"/>
        <v>2.7012327053275111</v>
      </c>
      <c r="F60" s="173">
        <f t="shared" si="52"/>
        <v>2.3525771925341648</v>
      </c>
      <c r="H60" s="68">
        <f t="shared" si="21"/>
        <v>-4.9173115558146812</v>
      </c>
      <c r="I60" s="69">
        <f t="shared" si="22"/>
        <v>42.401438345605783</v>
      </c>
      <c r="J60" s="69">
        <f t="shared" si="23"/>
        <v>37.484126789791098</v>
      </c>
      <c r="L60" t="str">
        <f t="shared" si="24"/>
        <v>53 Skilled construction and building trades</v>
      </c>
      <c r="M60" s="173">
        <f t="shared" ref="M60:Q60" si="63">M23/M$35*100</f>
        <v>5.8624030094237982</v>
      </c>
      <c r="N60" s="173">
        <f t="shared" si="63"/>
        <v>4.9264619171111166</v>
      </c>
      <c r="O60" s="173">
        <f t="shared" si="63"/>
        <v>4.9908915341421896</v>
      </c>
      <c r="P60" s="173">
        <f t="shared" si="63"/>
        <v>5.0290514811513836</v>
      </c>
      <c r="Q60" s="173">
        <f t="shared" si="63"/>
        <v>4.3560666400699528</v>
      </c>
      <c r="S60" s="68">
        <f t="shared" si="26"/>
        <v>-4.5758391338302973</v>
      </c>
      <c r="T60" s="69">
        <f t="shared" si="27"/>
        <v>42.493239347577301</v>
      </c>
      <c r="U60" s="69">
        <f t="shared" si="28"/>
        <v>37.917400213747001</v>
      </c>
      <c r="W60" t="str">
        <f t="shared" si="29"/>
        <v>53 Skilled construction and building trades</v>
      </c>
      <c r="X60" s="173">
        <f t="shared" ref="X60:AB60" si="64">X23/X$35*100</f>
        <v>8.267039998134515E-2</v>
      </c>
      <c r="Y60" s="173">
        <f t="shared" si="64"/>
        <v>0.10529460771239922</v>
      </c>
      <c r="Z60" s="173">
        <f t="shared" si="64"/>
        <v>0.14663538825932226</v>
      </c>
      <c r="AA60" s="173">
        <f t="shared" si="64"/>
        <v>9.6537913706199074E-2</v>
      </c>
      <c r="AB60" s="173">
        <f t="shared" si="64"/>
        <v>0.11113821100659604</v>
      </c>
      <c r="AD60" s="68">
        <f t="shared" si="31"/>
        <v>-17.813689305705719</v>
      </c>
      <c r="AE60" s="69">
        <f t="shared" si="32"/>
        <v>38.934392918150124</v>
      </c>
      <c r="AF60" s="69">
        <f t="shared" si="33"/>
        <v>21.120703612444402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2.1740480265438418</v>
      </c>
      <c r="C61" s="173">
        <f t="shared" si="52"/>
        <v>1.7943953938434181</v>
      </c>
      <c r="D61" s="173">
        <f t="shared" si="52"/>
        <v>1.7619144539500877</v>
      </c>
      <c r="E61" s="173">
        <f t="shared" si="52"/>
        <v>1.844094911561146</v>
      </c>
      <c r="F61" s="173">
        <f t="shared" si="52"/>
        <v>1.8549391209651422</v>
      </c>
      <c r="H61" s="68">
        <f t="shared" si="21"/>
        <v>14.656739962176205</v>
      </c>
      <c r="I61" s="69">
        <f t="shared" si="22"/>
        <v>48.230901470437928</v>
      </c>
      <c r="J61" s="69">
        <f t="shared" si="23"/>
        <v>62.887641432614124</v>
      </c>
      <c r="L61" t="str">
        <f t="shared" si="24"/>
        <v>54 Textiles, printing and other skilled trades</v>
      </c>
      <c r="M61" s="173">
        <f t="shared" ref="M61:Q61" si="65">M24/M$35*100</f>
        <v>2.5105040617217793</v>
      </c>
      <c r="N61" s="173">
        <f t="shared" si="65"/>
        <v>1.9812526117694844</v>
      </c>
      <c r="O61" s="173">
        <f t="shared" si="65"/>
        <v>1.8502167044031446</v>
      </c>
      <c r="P61" s="173">
        <f t="shared" si="65"/>
        <v>1.9447029208864552</v>
      </c>
      <c r="Q61" s="173">
        <f t="shared" si="65"/>
        <v>1.891972194362759</v>
      </c>
      <c r="S61" s="68">
        <f t="shared" si="26"/>
        <v>11.798021507172663</v>
      </c>
      <c r="T61" s="69">
        <f t="shared" si="27"/>
        <v>35.370872641491829</v>
      </c>
      <c r="U61" s="69">
        <f t="shared" si="28"/>
        <v>47.168894148664499</v>
      </c>
      <c r="W61" t="str">
        <f t="shared" si="29"/>
        <v>54 Textiles, printing and other skilled trades</v>
      </c>
      <c r="X61" s="173">
        <f t="shared" ref="X61:AB61" si="66">X24/X$35*100</f>
        <v>1.7829774187253868</v>
      </c>
      <c r="Y61" s="173">
        <f t="shared" si="66"/>
        <v>1.5867128664000179</v>
      </c>
      <c r="Z61" s="173">
        <f t="shared" si="66"/>
        <v>1.6639328499718504</v>
      </c>
      <c r="AA61" s="173">
        <f t="shared" si="66"/>
        <v>1.7315203586764305</v>
      </c>
      <c r="AB61" s="173">
        <f t="shared" si="66"/>
        <v>1.8135077201552818</v>
      </c>
      <c r="AD61" s="68">
        <f t="shared" si="31"/>
        <v>18.183947059784426</v>
      </c>
      <c r="AE61" s="69">
        <f t="shared" si="32"/>
        <v>64.098146067928397</v>
      </c>
      <c r="AF61" s="69">
        <f t="shared" si="33"/>
        <v>82.282093127712827</v>
      </c>
    </row>
    <row r="62" spans="1:32" x14ac:dyDescent="0.2">
      <c r="A62" t="str">
        <f t="shared" si="19"/>
        <v>61 Caring personal service occupations</v>
      </c>
      <c r="B62" s="173">
        <f t="shared" si="52"/>
        <v>6.1073479355756612</v>
      </c>
      <c r="C62" s="173">
        <f t="shared" si="52"/>
        <v>6.3408252106980658</v>
      </c>
      <c r="D62" s="173">
        <f t="shared" si="52"/>
        <v>6.1369982653954951</v>
      </c>
      <c r="E62" s="173">
        <f t="shared" si="52"/>
        <v>6.2163823747478899</v>
      </c>
      <c r="F62" s="173">
        <f t="shared" si="52"/>
        <v>6.5359618310078975</v>
      </c>
      <c r="H62" s="68">
        <f t="shared" si="21"/>
        <v>15.986716427638514</v>
      </c>
      <c r="I62" s="69">
        <f t="shared" si="22"/>
        <v>61.682844733912049</v>
      </c>
      <c r="J62" s="69">
        <f t="shared" si="23"/>
        <v>77.669561161550575</v>
      </c>
      <c r="L62" t="str">
        <f t="shared" si="24"/>
        <v>61 Caring personal service occupations</v>
      </c>
      <c r="M62" s="173">
        <f t="shared" ref="M62:Q62" si="67">M25/M$35*100</f>
        <v>1.7769144814462396</v>
      </c>
      <c r="N62" s="173">
        <f t="shared" si="67"/>
        <v>1.7568621900706005</v>
      </c>
      <c r="O62" s="173">
        <f t="shared" si="67"/>
        <v>1.6699285632169207</v>
      </c>
      <c r="P62" s="173">
        <f t="shared" si="67"/>
        <v>1.9614796520111919</v>
      </c>
      <c r="Q62" s="173">
        <f t="shared" si="67"/>
        <v>2.2262855549857941</v>
      </c>
      <c r="S62" s="68">
        <f t="shared" si="26"/>
        <v>45.755496563675571</v>
      </c>
      <c r="T62" s="69">
        <f t="shared" si="27"/>
        <v>57.403046843387784</v>
      </c>
      <c r="U62" s="69">
        <f t="shared" si="28"/>
        <v>103.15854340706335</v>
      </c>
      <c r="W62" t="str">
        <f t="shared" si="29"/>
        <v>61 Caring personal service occupations</v>
      </c>
      <c r="X62" s="173">
        <f t="shared" ref="X62:AB62" si="68">X25/X$35*100</f>
        <v>11.140710592090736</v>
      </c>
      <c r="Y62" s="173">
        <f t="shared" si="68"/>
        <v>11.435672690486994</v>
      </c>
      <c r="Z62" s="173">
        <f t="shared" si="68"/>
        <v>11.09373099028484</v>
      </c>
      <c r="AA62" s="173">
        <f t="shared" si="68"/>
        <v>10.977372824635982</v>
      </c>
      <c r="AB62" s="173">
        <f t="shared" si="68"/>
        <v>11.357487801469967</v>
      </c>
      <c r="AD62" s="68">
        <f t="shared" si="31"/>
        <v>11.014453635861155</v>
      </c>
      <c r="AE62" s="69">
        <f t="shared" si="32"/>
        <v>62.39769699558132</v>
      </c>
      <c r="AF62" s="69">
        <f t="shared" si="33"/>
        <v>73.412150631442486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2.143800284521741</v>
      </c>
      <c r="C63" s="173">
        <f t="shared" si="52"/>
        <v>2.2938904116160055</v>
      </c>
      <c r="D63" s="173">
        <f t="shared" si="52"/>
        <v>2.3393404295348512</v>
      </c>
      <c r="E63" s="173">
        <f t="shared" si="52"/>
        <v>2.1901431844303514</v>
      </c>
      <c r="F63" s="173">
        <f t="shared" si="52"/>
        <v>2.0972079449428307</v>
      </c>
      <c r="H63" s="68">
        <f t="shared" si="21"/>
        <v>-2.3656105605863949</v>
      </c>
      <c r="I63" s="69">
        <f t="shared" si="22"/>
        <v>49.650739858097658</v>
      </c>
      <c r="J63" s="69">
        <f t="shared" si="23"/>
        <v>47.285129297511261</v>
      </c>
      <c r="L63" t="str">
        <f t="shared" si="24"/>
        <v>62 Leisure, travel and related personal service occupations</v>
      </c>
      <c r="M63" s="173">
        <f t="shared" ref="M63:Q63" si="69">M26/M$35*100</f>
        <v>1.0974422658539742</v>
      </c>
      <c r="N63" s="173">
        <f t="shared" si="69"/>
        <v>1.24507262694092</v>
      </c>
      <c r="O63" s="173">
        <f t="shared" si="69"/>
        <v>1.170758159196823</v>
      </c>
      <c r="P63" s="173">
        <f t="shared" si="69"/>
        <v>1.1252454195528556</v>
      </c>
      <c r="Q63" s="173">
        <f t="shared" si="69"/>
        <v>1.1619097868505315</v>
      </c>
      <c r="S63" s="68">
        <f t="shared" si="26"/>
        <v>8.5043582688622621</v>
      </c>
      <c r="T63" s="69">
        <f t="shared" si="27"/>
        <v>44.289903845074591</v>
      </c>
      <c r="U63" s="69">
        <f t="shared" si="28"/>
        <v>52.794262113936853</v>
      </c>
      <c r="W63" t="str">
        <f t="shared" si="29"/>
        <v>62 Leisure, travel and related personal service occupations</v>
      </c>
      <c r="X63" s="173">
        <f t="shared" ref="X63:AB63" si="70">X26/X$35*100</f>
        <v>3.3600063369401614</v>
      </c>
      <c r="Y63" s="173">
        <f t="shared" si="70"/>
        <v>3.4595993457771299</v>
      </c>
      <c r="Z63" s="173">
        <f t="shared" si="70"/>
        <v>3.6360181998156862</v>
      </c>
      <c r="AA63" s="173">
        <f t="shared" si="70"/>
        <v>3.3817022914333883</v>
      </c>
      <c r="AB63" s="173">
        <f t="shared" si="70"/>
        <v>3.1435891741913942</v>
      </c>
      <c r="AD63" s="68">
        <f t="shared" si="31"/>
        <v>-6.2492796285461312</v>
      </c>
      <c r="AE63" s="69">
        <f t="shared" si="32"/>
        <v>51.566082333209387</v>
      </c>
      <c r="AF63" s="69">
        <f t="shared" si="33"/>
        <v>45.316802704663253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0.10072046402982603</v>
      </c>
      <c r="C64" s="173">
        <f t="shared" si="52"/>
        <v>7.910370241524764E-2</v>
      </c>
      <c r="D64" s="173">
        <f t="shared" si="52"/>
        <v>0.10369846003360755</v>
      </c>
      <c r="E64" s="173">
        <f t="shared" si="52"/>
        <v>7.0111210595596926E-2</v>
      </c>
      <c r="F64" s="173">
        <f t="shared" si="52"/>
        <v>7.4660049539711254E-2</v>
      </c>
      <c r="H64" s="68">
        <f t="shared" si="21"/>
        <v>-21.590133619567265</v>
      </c>
      <c r="I64" s="69">
        <f t="shared" si="22"/>
        <v>36.433421420257403</v>
      </c>
      <c r="J64" s="69">
        <f t="shared" si="23"/>
        <v>14.843287800690144</v>
      </c>
      <c r="L64" t="str">
        <f t="shared" si="24"/>
        <v>63 Community and civil enforcement occupations</v>
      </c>
      <c r="M64" s="173">
        <f t="shared" ref="M64:Q64" si="71">M27/M$35*100</f>
        <v>0.14426475472458386</v>
      </c>
      <c r="N64" s="173">
        <f t="shared" si="71"/>
        <v>0.10311350575691609</v>
      </c>
      <c r="O64" s="173">
        <f t="shared" si="71"/>
        <v>0.1549524358317397</v>
      </c>
      <c r="P64" s="173">
        <f t="shared" si="71"/>
        <v>7.7606803963361698E-2</v>
      </c>
      <c r="Q64" s="173">
        <f t="shared" si="71"/>
        <v>8.69427578262289E-2</v>
      </c>
      <c r="S64" s="68">
        <f t="shared" si="26"/>
        <v>-38.655310827196907</v>
      </c>
      <c r="T64" s="69">
        <f t="shared" si="27"/>
        <v>23.509827380183491</v>
      </c>
      <c r="U64" s="69">
        <f t="shared" si="28"/>
        <v>-15.145483447013417</v>
      </c>
      <c r="W64" t="str">
        <f t="shared" si="29"/>
        <v>63 Community and civil enforcement occupations</v>
      </c>
      <c r="X64" s="173">
        <f t="shared" ref="X64:AB64" si="72">X27/X$35*100</f>
        <v>5.0107930894504306E-2</v>
      </c>
      <c r="Y64" s="173">
        <f t="shared" si="72"/>
        <v>5.241799716521206E-2</v>
      </c>
      <c r="Z64" s="173">
        <f t="shared" si="72"/>
        <v>4.682622027531852E-2</v>
      </c>
      <c r="AA64" s="173">
        <f t="shared" si="72"/>
        <v>6.1724074445697094E-2</v>
      </c>
      <c r="AB64" s="173">
        <f t="shared" si="72"/>
        <v>6.0918554077384578E-2</v>
      </c>
      <c r="AD64" s="68">
        <f t="shared" si="31"/>
        <v>41.07022540841777</v>
      </c>
      <c r="AE64" s="69">
        <f t="shared" si="32"/>
        <v>83.886608259765211</v>
      </c>
      <c r="AF64" s="69">
        <f t="shared" si="33"/>
        <v>124.95683366818298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7.3848904552312007</v>
      </c>
      <c r="C65" s="173">
        <f t="shared" si="73"/>
        <v>6.3093737975826709</v>
      </c>
      <c r="D65" s="173">
        <f t="shared" si="73"/>
        <v>6.2876438233964533</v>
      </c>
      <c r="E65" s="173">
        <f t="shared" si="73"/>
        <v>5.9782615771718044</v>
      </c>
      <c r="F65" s="173">
        <f t="shared" si="73"/>
        <v>5.4725920022894128</v>
      </c>
      <c r="H65" s="68">
        <f t="shared" si="21"/>
        <v>-5.210575570871657</v>
      </c>
      <c r="I65" s="69">
        <f t="shared" si="22"/>
        <v>44.577091241911113</v>
      </c>
      <c r="J65" s="69">
        <f t="shared" si="23"/>
        <v>39.366515671039458</v>
      </c>
      <c r="L65" t="str">
        <f t="shared" si="24"/>
        <v>71 Sales occupations</v>
      </c>
      <c r="M65" s="173">
        <f t="shared" ref="M65:Q65" si="74">M28/M$35*100</f>
        <v>5.5460974533877225</v>
      </c>
      <c r="N65" s="173">
        <f t="shared" si="74"/>
        <v>5.0010624778360029</v>
      </c>
      <c r="O65" s="173">
        <f t="shared" si="74"/>
        <v>5.0444407665613848</v>
      </c>
      <c r="P65" s="173">
        <f t="shared" si="74"/>
        <v>4.8699009907370874</v>
      </c>
      <c r="Q65" s="173">
        <f t="shared" si="74"/>
        <v>4.6194613392853672</v>
      </c>
      <c r="S65" s="68">
        <f t="shared" si="26"/>
        <v>0.11986978272305948</v>
      </c>
      <c r="T65" s="69">
        <f t="shared" si="27"/>
        <v>33.799191423304784</v>
      </c>
      <c r="U65" s="69">
        <f t="shared" si="28"/>
        <v>33.919061206027848</v>
      </c>
      <c r="W65" t="str">
        <f t="shared" si="29"/>
        <v>71 Sales occupations</v>
      </c>
      <c r="X65" s="173">
        <f t="shared" ref="X65:AB65" si="75">X28/X$35*100</f>
        <v>9.5221619608617907</v>
      </c>
      <c r="Y65" s="173">
        <f t="shared" si="75"/>
        <v>7.7634969220921164</v>
      </c>
      <c r="Z65" s="173">
        <f t="shared" si="75"/>
        <v>7.6671220241712454</v>
      </c>
      <c r="AA65" s="173">
        <f t="shared" si="75"/>
        <v>7.218453071762303</v>
      </c>
      <c r="AB65" s="173">
        <f t="shared" si="75"/>
        <v>6.4270469043333058</v>
      </c>
      <c r="AD65" s="68">
        <f t="shared" si="31"/>
        <v>-9.1020745387079156</v>
      </c>
      <c r="AE65" s="69">
        <f t="shared" si="32"/>
        <v>52.445511840438485</v>
      </c>
      <c r="AF65" s="69">
        <f t="shared" si="33"/>
        <v>43.343437301730567</v>
      </c>
    </row>
    <row r="66" spans="1:32" x14ac:dyDescent="0.2">
      <c r="A66" t="str">
        <f t="shared" si="19"/>
        <v>72 Customer service occupations</v>
      </c>
      <c r="B66" s="173">
        <f t="shared" si="73"/>
        <v>1.5466115660333546</v>
      </c>
      <c r="C66" s="173">
        <f t="shared" si="73"/>
        <v>1.6363461880461641</v>
      </c>
      <c r="D66" s="173">
        <f t="shared" si="73"/>
        <v>1.6701795173622955</v>
      </c>
      <c r="E66" s="173">
        <f t="shared" si="73"/>
        <v>1.8091495189484341</v>
      </c>
      <c r="F66" s="173">
        <f t="shared" si="73"/>
        <v>1.9399615773896841</v>
      </c>
      <c r="H66" s="68">
        <f t="shared" si="21"/>
        <v>26.498309615454584</v>
      </c>
      <c r="I66" s="69">
        <f t="shared" si="22"/>
        <v>53.438356614761695</v>
      </c>
      <c r="J66" s="69">
        <f t="shared" si="23"/>
        <v>79.936666230216275</v>
      </c>
      <c r="L66" t="str">
        <f t="shared" si="24"/>
        <v>72 Customer service occupations</v>
      </c>
      <c r="M66" s="173">
        <f t="shared" ref="M66:Q66" si="76">M29/M$35*100</f>
        <v>0.99584935716619627</v>
      </c>
      <c r="N66" s="173">
        <f t="shared" si="76"/>
        <v>0.90812469331880274</v>
      </c>
      <c r="O66" s="173">
        <f t="shared" si="76"/>
        <v>1.0898211384298968</v>
      </c>
      <c r="P66" s="173">
        <f t="shared" si="76"/>
        <v>1.3136370395529406</v>
      </c>
      <c r="Q66" s="173">
        <f t="shared" si="76"/>
        <v>1.4430545171905012</v>
      </c>
      <c r="S66" s="68">
        <f t="shared" si="26"/>
        <v>44.766967573382665</v>
      </c>
      <c r="T66" s="69">
        <f t="shared" si="27"/>
        <v>43.838805829385478</v>
      </c>
      <c r="U66" s="69">
        <f t="shared" si="28"/>
        <v>88.605773402768136</v>
      </c>
      <c r="W66" t="str">
        <f t="shared" si="29"/>
        <v>72 Customer service occupations</v>
      </c>
      <c r="X66" s="173">
        <f t="shared" ref="X66:AB66" si="77">X29/X$35*100</f>
        <v>2.1867751810839868</v>
      </c>
      <c r="Y66" s="173">
        <f t="shared" si="77"/>
        <v>2.4457282512182088</v>
      </c>
      <c r="Z66" s="173">
        <f t="shared" si="77"/>
        <v>2.314154552633175</v>
      </c>
      <c r="AA66" s="173">
        <f t="shared" si="77"/>
        <v>2.3635993703154123</v>
      </c>
      <c r="AB66" s="173">
        <f t="shared" si="77"/>
        <v>2.495885071919004</v>
      </c>
      <c r="AD66" s="68">
        <f t="shared" si="31"/>
        <v>16.95185121820181</v>
      </c>
      <c r="AE66" s="69">
        <f t="shared" si="32"/>
        <v>58.454691827559571</v>
      </c>
      <c r="AF66" s="69">
        <f t="shared" si="33"/>
        <v>75.406543045761381</v>
      </c>
    </row>
    <row r="67" spans="1:32" x14ac:dyDescent="0.2">
      <c r="A67" t="str">
        <f t="shared" si="19"/>
        <v>81 Process, plant and machine operatives</v>
      </c>
      <c r="B67" s="173">
        <f t="shared" si="73"/>
        <v>2.2609605735101947</v>
      </c>
      <c r="C67" s="173">
        <f t="shared" si="73"/>
        <v>2.0646348918381232</v>
      </c>
      <c r="D67" s="173">
        <f t="shared" si="73"/>
        <v>1.8676542548970918</v>
      </c>
      <c r="E67" s="173">
        <f t="shared" si="73"/>
        <v>2.0325795011107815</v>
      </c>
      <c r="F67" s="173">
        <f t="shared" si="73"/>
        <v>1.9001681332414793</v>
      </c>
      <c r="H67" s="68">
        <f t="shared" si="21"/>
        <v>10.802687913815188</v>
      </c>
      <c r="I67" s="69">
        <f t="shared" si="22"/>
        <v>44.058751242008178</v>
      </c>
      <c r="J67" s="69">
        <f t="shared" si="23"/>
        <v>54.861439155823369</v>
      </c>
      <c r="L67" t="str">
        <f t="shared" si="24"/>
        <v>81 Process, plant and machine operatives</v>
      </c>
      <c r="M67" s="173">
        <f t="shared" ref="M67:Q67" si="78">M30/M$35*100</f>
        <v>3.2766622773237866</v>
      </c>
      <c r="N67" s="173">
        <f t="shared" si="78"/>
        <v>2.9689990359489955</v>
      </c>
      <c r="O67" s="173">
        <f t="shared" si="78"/>
        <v>2.7331980404776903</v>
      </c>
      <c r="P67" s="173">
        <f t="shared" si="78"/>
        <v>2.8202571526566338</v>
      </c>
      <c r="Q67" s="173">
        <f t="shared" si="78"/>
        <v>2.6568651052788921</v>
      </c>
      <c r="S67" s="68">
        <f t="shared" si="26"/>
        <v>6.2772651897865819</v>
      </c>
      <c r="T67" s="69">
        <f t="shared" si="27"/>
        <v>38.308710573985607</v>
      </c>
      <c r="U67" s="69">
        <f t="shared" si="28"/>
        <v>44.585975763772197</v>
      </c>
      <c r="W67" t="str">
        <f t="shared" si="29"/>
        <v>81 Process, plant and machine operatives</v>
      </c>
      <c r="X67" s="173">
        <f t="shared" ref="X67:AB67" si="79">X30/X$35*100</f>
        <v>1.0803870627317438</v>
      </c>
      <c r="Y67" s="173">
        <f t="shared" si="79"/>
        <v>1.059479012591076</v>
      </c>
      <c r="Z67" s="173">
        <f t="shared" si="79"/>
        <v>0.90723288410012282</v>
      </c>
      <c r="AA67" s="173">
        <f t="shared" si="79"/>
        <v>1.1512136930135153</v>
      </c>
      <c r="AB67" s="173">
        <f t="shared" si="79"/>
        <v>1.05360011541905</v>
      </c>
      <c r="AD67" s="68">
        <f t="shared" si="31"/>
        <v>25.930782912967004</v>
      </c>
      <c r="AE67" s="69">
        <f t="shared" si="32"/>
        <v>63.280637633516911</v>
      </c>
      <c r="AF67" s="69">
        <f t="shared" si="33"/>
        <v>89.211420546483907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3.2618038432327952</v>
      </c>
      <c r="C68" s="173">
        <f t="shared" si="73"/>
        <v>3.6314208998770003</v>
      </c>
      <c r="D68" s="173">
        <f t="shared" si="73"/>
        <v>3.262015766151992</v>
      </c>
      <c r="E68" s="173">
        <f t="shared" si="73"/>
        <v>3.3195099930427783</v>
      </c>
      <c r="F68" s="173">
        <f t="shared" si="73"/>
        <v>3.1923660138918097</v>
      </c>
      <c r="H68" s="68">
        <f t="shared" si="21"/>
        <v>6.5813875430709921</v>
      </c>
      <c r="I68" s="69">
        <f t="shared" si="22"/>
        <v>55.364538514333404</v>
      </c>
      <c r="J68" s="69">
        <f t="shared" si="23"/>
        <v>61.9459260574044</v>
      </c>
      <c r="L68" t="str">
        <f t="shared" si="24"/>
        <v>82 Transport and mobile machine drivers and operatives</v>
      </c>
      <c r="M68" s="173">
        <f t="shared" ref="M68:Q68" si="80">M31/M$35*100</f>
        <v>5.5433303883358107</v>
      </c>
      <c r="N68" s="173">
        <f t="shared" si="80"/>
        <v>6.3675838139254566</v>
      </c>
      <c r="O68" s="173">
        <f t="shared" si="80"/>
        <v>5.6914684473231034</v>
      </c>
      <c r="P68" s="173">
        <f t="shared" si="80"/>
        <v>5.6271527771922774</v>
      </c>
      <c r="Q68" s="173">
        <f t="shared" si="80"/>
        <v>5.3360162034567402</v>
      </c>
      <c r="S68" s="68">
        <f t="shared" si="26"/>
        <v>2.5025744443325233</v>
      </c>
      <c r="T68" s="69">
        <f t="shared" si="27"/>
        <v>52.715870657178435</v>
      </c>
      <c r="U68" s="69">
        <f t="shared" si="28"/>
        <v>55.218445101510959</v>
      </c>
      <c r="W68" t="str">
        <f t="shared" si="29"/>
        <v>82 Transport and mobile machine drivers and operatives</v>
      </c>
      <c r="X68" s="173">
        <f t="shared" ref="X68:AB68" si="81">X31/X$35*100</f>
        <v>0.60993293155335249</v>
      </c>
      <c r="Y68" s="173">
        <f t="shared" si="81"/>
        <v>0.59031156627170356</v>
      </c>
      <c r="Z68" s="173">
        <f t="shared" si="81"/>
        <v>0.56625581361351751</v>
      </c>
      <c r="AA68" s="173">
        <f t="shared" si="81"/>
        <v>0.73739097105431817</v>
      </c>
      <c r="AB68" s="173">
        <f t="shared" si="81"/>
        <v>0.79411974233814953</v>
      </c>
      <c r="AD68" s="68">
        <f t="shared" si="31"/>
        <v>52.071628434489369</v>
      </c>
      <c r="AE68" s="69">
        <f t="shared" si="32"/>
        <v>84.904636564083475</v>
      </c>
      <c r="AF68" s="69">
        <f t="shared" si="33"/>
        <v>136.97626499857282</v>
      </c>
    </row>
    <row r="69" spans="1:32" x14ac:dyDescent="0.2">
      <c r="A69" t="str">
        <f t="shared" si="19"/>
        <v>91 Elementary trades and related occupations</v>
      </c>
      <c r="B69" s="173">
        <f t="shared" si="73"/>
        <v>1.6375076372981696</v>
      </c>
      <c r="C69" s="173">
        <f t="shared" si="73"/>
        <v>1.4297275671941925</v>
      </c>
      <c r="D69" s="173">
        <f t="shared" si="73"/>
        <v>1.307639427082915</v>
      </c>
      <c r="E69" s="173">
        <f t="shared" si="73"/>
        <v>2.376849150510409</v>
      </c>
      <c r="F69" s="173">
        <f t="shared" si="73"/>
        <v>2.7004374621087059</v>
      </c>
      <c r="H69" s="68">
        <f t="shared" si="21"/>
        <v>124.90590826417771</v>
      </c>
      <c r="I69" s="69">
        <f t="shared" si="22"/>
        <v>87.073045741747151</v>
      </c>
      <c r="J69" s="69">
        <f t="shared" si="23"/>
        <v>211.97895400592489</v>
      </c>
      <c r="L69" t="str">
        <f t="shared" si="24"/>
        <v>91 Elementary trades and related occupations</v>
      </c>
      <c r="M69" s="173">
        <f t="shared" ref="M69:Q70" si="82">M32/M$35*100</f>
        <v>2.4095421119783298</v>
      </c>
      <c r="N69" s="173">
        <f t="shared" si="82"/>
        <v>2.136811239517364</v>
      </c>
      <c r="O69" s="173">
        <f t="shared" si="82"/>
        <v>2.0210781194552552</v>
      </c>
      <c r="P69" s="173">
        <f t="shared" si="82"/>
        <v>2.757080246947567</v>
      </c>
      <c r="Q69" s="173">
        <f t="shared" si="82"/>
        <v>3.0278407701515762</v>
      </c>
      <c r="S69" s="68">
        <f t="shared" si="26"/>
        <v>63.791702907998314</v>
      </c>
      <c r="T69" s="69">
        <f t="shared" si="27"/>
        <v>48.318568767226402</v>
      </c>
      <c r="U69" s="69">
        <f t="shared" si="28"/>
        <v>112.11027167522471</v>
      </c>
      <c r="W69" t="str">
        <f t="shared" si="29"/>
        <v>91 Elementary trades and related occupations</v>
      </c>
      <c r="X69" s="173">
        <f t="shared" ref="X69:AB70" si="83">X32/X$35*100</f>
        <v>0.74015416551307689</v>
      </c>
      <c r="Y69" s="173">
        <f t="shared" si="83"/>
        <v>0.64383914494367611</v>
      </c>
      <c r="Z69" s="173">
        <f t="shared" si="83"/>
        <v>0.51599632557509523</v>
      </c>
      <c r="AA69" s="173">
        <f t="shared" si="83"/>
        <v>1.9513925098181759</v>
      </c>
      <c r="AB69" s="173">
        <f t="shared" si="83"/>
        <v>2.3341492651676217</v>
      </c>
      <c r="AD69" s="68">
        <f t="shared" si="31"/>
        <v>390.52019632445769</v>
      </c>
      <c r="AE69" s="69">
        <f t="shared" si="32"/>
        <v>255.50758155454116</v>
      </c>
      <c r="AF69" s="69">
        <f t="shared" si="33"/>
        <v>646.0277778789989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10.967680397323937</v>
      </c>
      <c r="C70" s="173">
        <f t="shared" si="73"/>
        <v>10.948147707949312</v>
      </c>
      <c r="D70" s="173">
        <f t="shared" si="73"/>
        <v>10.085528464910752</v>
      </c>
      <c r="E70" s="173">
        <f t="shared" si="73"/>
        <v>8.7873705127523944</v>
      </c>
      <c r="F70" s="173">
        <f t="shared" si="73"/>
        <v>7.666064000762864</v>
      </c>
      <c r="H70" s="68">
        <f t="shared" si="21"/>
        <v>-17.219407941909594</v>
      </c>
      <c r="I70" s="69">
        <f t="shared" si="22"/>
        <v>42.866966960035732</v>
      </c>
      <c r="J70" s="69">
        <f t="shared" si="23"/>
        <v>25.647559018126131</v>
      </c>
      <c r="L70" t="str">
        <f t="shared" si="24"/>
        <v>92 Elementary administration and service occupations</v>
      </c>
      <c r="M70" s="173">
        <f t="shared" si="82"/>
        <v>9.9004260307112215</v>
      </c>
      <c r="N70" s="173">
        <f t="shared" si="82"/>
        <v>9.7723459443350684</v>
      </c>
      <c r="O70" s="173">
        <f t="shared" si="82"/>
        <v>9.3526343289749132</v>
      </c>
      <c r="P70" s="173">
        <f t="shared" si="82"/>
        <v>8.7732874204289413</v>
      </c>
      <c r="Q70" s="173">
        <f t="shared" si="82"/>
        <v>7.8307645294791506</v>
      </c>
      <c r="S70" s="68">
        <f t="shared" si="26"/>
        <v>-8.4597326539328197</v>
      </c>
      <c r="T70" s="69">
        <f t="shared" si="27"/>
        <v>38.294231334871967</v>
      </c>
      <c r="U70" s="69">
        <f t="shared" si="28"/>
        <v>29.834498680939149</v>
      </c>
      <c r="W70" t="str">
        <f t="shared" si="29"/>
        <v>92 Elementary administration and service occupations</v>
      </c>
      <c r="X70" s="173">
        <f t="shared" si="83"/>
        <v>12.208174756794664</v>
      </c>
      <c r="Y70" s="173">
        <f t="shared" si="83"/>
        <v>12.254993034825748</v>
      </c>
      <c r="Z70" s="173">
        <f t="shared" si="83"/>
        <v>10.898759640977012</v>
      </c>
      <c r="AA70" s="173">
        <f t="shared" si="83"/>
        <v>8.8031286798424695</v>
      </c>
      <c r="AB70" s="173">
        <f t="shared" si="83"/>
        <v>7.4818023936967997</v>
      </c>
      <c r="AD70" s="68">
        <f t="shared" si="31"/>
        <v>-25.560399083016726</v>
      </c>
      <c r="AE70" s="69">
        <f t="shared" si="32"/>
        <v>47.221140612165115</v>
      </c>
      <c r="AF70" s="69">
        <f t="shared" si="33"/>
        <v>21.660741529148389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8.9067372071189084</v>
      </c>
      <c r="I72" s="67">
        <f>IF(D35&gt;0,I35/D35*100,0)</f>
        <v>50.220875059748437</v>
      </c>
      <c r="J72" s="67">
        <f>IF(D35&gt;0,(J35/D35)*100,0)</f>
        <v>59.127612266867345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9.330659048857159</v>
      </c>
      <c r="T72" s="67">
        <f t="shared" ref="T72" si="85">IF(O35&gt;0,T35/O35*100,0)</f>
        <v>42.072916504579425</v>
      </c>
      <c r="U72" s="67">
        <f t="shared" ref="U72" si="86">IF(O35&gt;0,(U35/O35)*100,0)</f>
        <v>51.40357555343661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8.4363466813756798</v>
      </c>
      <c r="AE72" s="67">
        <f t="shared" ref="AE72" si="88">IF(Z35&gt;0,AE35/Z35*100,0)</f>
        <v>59.261981535376464</v>
      </c>
      <c r="AF72" s="67">
        <f t="shared" ref="AF72" si="89">IF(Z35&gt;0,(AF35/Z35)*100,0)</f>
        <v>67.698328216752174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Hertfordshire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Hertfordshire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Hertfordshire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4.9635681751770688</v>
      </c>
      <c r="C82" s="18">
        <f t="shared" ref="B82:E107" si="96">IF(AND(D$6-C$6 &lt;&gt; 0,C8&lt;&gt;0,D8&lt;&gt;0),(EXP(LN(D8/C8)/(D$6-C$6))-1)*100,0)</f>
        <v>2.381152508172879</v>
      </c>
      <c r="D82" s="18">
        <f t="shared" si="96"/>
        <v>-1.6406291936697071</v>
      </c>
      <c r="E82" s="18">
        <f t="shared" si="96"/>
        <v>0.99785741837581377</v>
      </c>
      <c r="F82" s="18">
        <f t="shared" ref="F82:F107" si="97">IF(AND(F$6-D$6 &lt;&gt; 0,D8&lt;&gt;0,F8&lt;&gt;0),(EXP(LN(F8/D8)/(F$6-D$6))-1)*100,0)</f>
        <v>0.11059005214777429</v>
      </c>
      <c r="H82" s="18">
        <f t="shared" ref="H82:H107" si="98">IF($F$6-$D$6 &lt;&gt; 0,(EXP(LN(1+(H45/100))/($F$6-$D$6))-1)*100,0)</f>
        <v>0.11059005214777429</v>
      </c>
      <c r="I82" s="18">
        <f t="shared" ref="I82:I107" si="99">IF(D8&gt;0,((1+(I8/D8))^(1/($F$6-$D$6))-1)*100,0)</f>
        <v>2.70277503455989</v>
      </c>
      <c r="J82" s="18">
        <f t="shared" ref="J82:J107" si="100">IF($F$6-$D$6 &lt;&gt; 0,(EXP(LN(1+(J45/100))/($F$6-$D$6))-1)*100,0)</f>
        <v>2.7791005922513046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3.922649653273691</v>
      </c>
      <c r="N82" s="18">
        <f t="shared" si="102"/>
        <v>1.9093150166661799</v>
      </c>
      <c r="O82" s="18">
        <f t="shared" si="102"/>
        <v>-2.511883222549649</v>
      </c>
      <c r="P82" s="18">
        <f t="shared" si="102"/>
        <v>0.53200709938310276</v>
      </c>
      <c r="Q82" s="18">
        <f t="shared" ref="Q82:Q107" si="103">IF(AND(Q$6-O$6 &lt;&gt; 0,O8&lt;&gt;0,Q8&lt;&gt;0),(EXP(LN(Q8/O8)/(Q$6-O$6))-1)*100,0)</f>
        <v>-0.49303907915091427</v>
      </c>
      <c r="S82" s="18">
        <f t="shared" ref="S82:S107" si="104">IF($F$6-$D$6 &lt;&gt; 0,(EXP(LN(1+(S45/100))/($F$6-$D$6))-1)*100,0)</f>
        <v>-0.49303907915091427</v>
      </c>
      <c r="T82" s="18">
        <f t="shared" ref="T82:T107" si="105">IF(O8&gt;0,((1+(T8/O8))^(1/($F$6-$D$6))-1)*100,0)</f>
        <v>2.3849754788775268</v>
      </c>
      <c r="U82" s="18">
        <f t="shared" ref="U82:U107" si="106">IF($F$6-$D$6 &lt;&gt; 0,(EXP(LN(1+(U45/100))/($F$6-$D$6))-1)*100,0)</f>
        <v>2.0341969627347911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7.3456877971743939</v>
      </c>
      <c r="Y82" s="18">
        <f t="shared" si="108"/>
        <v>3.3771609515799161</v>
      </c>
      <c r="Z82" s="18">
        <f t="shared" si="108"/>
        <v>7.9349021429542255E-2</v>
      </c>
      <c r="AA82" s="18">
        <f t="shared" si="108"/>
        <v>1.8012873341195057</v>
      </c>
      <c r="AB82" s="18">
        <f t="shared" ref="AB82:AB107" si="109">IF(AND(AB$6-Z$6 &lt;&gt; 0,Z8&lt;&gt;0,AB8&lt;&gt;0),(EXP(LN(AB8/Z8)/(AB$6-Z$6))-1)*100,0)</f>
        <v>1.2240409081370807</v>
      </c>
      <c r="AD82" s="18">
        <f t="shared" ref="AD82:AD107" si="110">IF($F$6-$D$6 &lt;&gt; 0,(EXP(LN(1+(AD45/100))/($F$6-$D$6))-1)*100,0)</f>
        <v>1.2240409081370807</v>
      </c>
      <c r="AE82" s="18">
        <f t="shared" ref="AE82:AE107" si="111">IF(Z8&gt;0,((1+(AE8/Z8))^(1/($F$6-$D$6))-1)*100,0)</f>
        <v>3.3230417221599362</v>
      </c>
      <c r="AF82" s="18">
        <f t="shared" ref="AF82:AF107" si="112">IF($F$6-$D$6 &lt;&gt; 0,(EXP(LN(1+(AF45/100))/($F$6-$D$6))-1)*100,0)</f>
        <v>4.1227660796209209</v>
      </c>
    </row>
    <row r="83" spans="1:32" x14ac:dyDescent="0.2">
      <c r="A83" t="str">
        <f t="shared" si="95"/>
        <v>12 Other managers and proprietors</v>
      </c>
      <c r="B83" s="18">
        <f t="shared" si="96"/>
        <v>2.3085528767624153</v>
      </c>
      <c r="C83" s="18">
        <f t="shared" si="96"/>
        <v>1.0578364531078854</v>
      </c>
      <c r="D83" s="18">
        <f t="shared" si="96"/>
        <v>0.9350806138698875</v>
      </c>
      <c r="E83" s="18">
        <f t="shared" si="96"/>
        <v>1.2358049206079746</v>
      </c>
      <c r="F83" s="18">
        <f t="shared" si="97"/>
        <v>1.1354640640671043</v>
      </c>
      <c r="H83" s="18">
        <f t="shared" si="98"/>
        <v>1.1354640640671043</v>
      </c>
      <c r="I83" s="18">
        <f t="shared" si="99"/>
        <v>3.2324653185750174</v>
      </c>
      <c r="J83" s="18">
        <f t="shared" si="100"/>
        <v>3.9813259562728964</v>
      </c>
      <c r="L83" t="str">
        <f t="shared" si="101"/>
        <v>12 Other managers and proprietors</v>
      </c>
      <c r="M83" s="18">
        <f t="shared" si="102"/>
        <v>1.0772974786968481</v>
      </c>
      <c r="N83" s="18">
        <f t="shared" si="102"/>
        <v>1.1405828423530329</v>
      </c>
      <c r="O83" s="18">
        <f t="shared" si="102"/>
        <v>2.6053791217664601</v>
      </c>
      <c r="P83" s="18">
        <f t="shared" si="102"/>
        <v>1.1928436456823288</v>
      </c>
      <c r="Q83" s="18">
        <f t="shared" si="103"/>
        <v>1.6615148188928286</v>
      </c>
      <c r="S83" s="18">
        <f t="shared" si="104"/>
        <v>1.6615148188928286</v>
      </c>
      <c r="T83" s="18">
        <f t="shared" si="105"/>
        <v>3.1636889720386696</v>
      </c>
      <c r="U83" s="18">
        <f t="shared" si="106"/>
        <v>4.2832273016026878</v>
      </c>
      <c r="W83" t="str">
        <f t="shared" si="107"/>
        <v>12 Other managers and proprietors</v>
      </c>
      <c r="X83" s="18">
        <f t="shared" si="108"/>
        <v>4.0385402965911199</v>
      </c>
      <c r="Y83" s="18">
        <f t="shared" si="108"/>
        <v>0.94966098000899279</v>
      </c>
      <c r="Z83" s="18">
        <f t="shared" si="108"/>
        <v>-1.4349881530511976</v>
      </c>
      <c r="AA83" s="18">
        <f t="shared" si="108"/>
        <v>1.3042533206106599</v>
      </c>
      <c r="AB83" s="18">
        <f t="shared" si="109"/>
        <v>0.3828171044790718</v>
      </c>
      <c r="AD83" s="18">
        <f t="shared" si="110"/>
        <v>0.3828171044790718</v>
      </c>
      <c r="AE83" s="18">
        <f t="shared" si="111"/>
        <v>3.3215881050201013</v>
      </c>
      <c r="AF83" s="18">
        <f t="shared" si="112"/>
        <v>3.5663674402931722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3.7940292002144105</v>
      </c>
      <c r="C84" s="18">
        <f t="shared" si="96"/>
        <v>3.0407146963018716</v>
      </c>
      <c r="D84" s="18">
        <f t="shared" si="96"/>
        <v>4.2451616542903414</v>
      </c>
      <c r="E84" s="18">
        <f t="shared" si="96"/>
        <v>1.3891507226859723</v>
      </c>
      <c r="F84" s="18">
        <f t="shared" si="97"/>
        <v>2.3323527469247596</v>
      </c>
      <c r="H84" s="18">
        <f t="shared" si="98"/>
        <v>2.3323527469247596</v>
      </c>
      <c r="I84" s="18">
        <f t="shared" si="99"/>
        <v>2.6107274792161572</v>
      </c>
      <c r="J84" s="18">
        <f t="shared" si="100"/>
        <v>4.3171831074136024</v>
      </c>
      <c r="L84" t="str">
        <f t="shared" si="101"/>
        <v>21 Science, research, engineering and technology professionals</v>
      </c>
      <c r="M84" s="18">
        <f t="shared" si="102"/>
        <v>4.1255312345143125</v>
      </c>
      <c r="N84" s="18">
        <f t="shared" si="102"/>
        <v>-1.2120703724688764</v>
      </c>
      <c r="O84" s="18">
        <f t="shared" si="102"/>
        <v>3.6445624983858504</v>
      </c>
      <c r="P84" s="18">
        <f t="shared" si="102"/>
        <v>1.1833905499480935</v>
      </c>
      <c r="Q84" s="18">
        <f t="shared" si="103"/>
        <v>1.9972179607560037</v>
      </c>
      <c r="S84" s="18">
        <f t="shared" si="104"/>
        <v>1.9972179607560037</v>
      </c>
      <c r="T84" s="18">
        <f t="shared" si="105"/>
        <v>2.2797615510064873</v>
      </c>
      <c r="U84" s="18">
        <f t="shared" si="106"/>
        <v>3.7918725606325587</v>
      </c>
      <c r="W84" t="str">
        <f t="shared" si="107"/>
        <v>21 Science, research, engineering and technology professionals</v>
      </c>
      <c r="X84" s="18">
        <f t="shared" si="108"/>
        <v>2.3676431698501199</v>
      </c>
      <c r="Y84" s="18">
        <f t="shared" si="108"/>
        <v>22.137481342855825</v>
      </c>
      <c r="Z84" s="18">
        <f t="shared" si="108"/>
        <v>6.3174777536913806</v>
      </c>
      <c r="AA84" s="18">
        <f t="shared" si="108"/>
        <v>2.0230196892597752</v>
      </c>
      <c r="AB84" s="18">
        <f t="shared" si="109"/>
        <v>3.4348774219607137</v>
      </c>
      <c r="AD84" s="18">
        <f t="shared" si="110"/>
        <v>3.4348774219607137</v>
      </c>
      <c r="AE84" s="18">
        <f t="shared" si="111"/>
        <v>3.7010618116310123</v>
      </c>
      <c r="AF84" s="18">
        <f t="shared" si="112"/>
        <v>5.9641923101636296</v>
      </c>
    </row>
    <row r="85" spans="1:32" x14ac:dyDescent="0.2">
      <c r="A85" t="str">
        <f t="shared" si="95"/>
        <v>22 Health professionals</v>
      </c>
      <c r="B85" s="18">
        <f t="shared" si="96"/>
        <v>5.9177139007119406</v>
      </c>
      <c r="C85" s="18">
        <f t="shared" si="96"/>
        <v>-1.9625738177814211</v>
      </c>
      <c r="D85" s="18">
        <f t="shared" si="96"/>
        <v>-1.2320197617021744E-2</v>
      </c>
      <c r="E85" s="18">
        <f t="shared" si="96"/>
        <v>0.90248623005078077</v>
      </c>
      <c r="F85" s="18">
        <f t="shared" si="97"/>
        <v>0.59662454463071946</v>
      </c>
      <c r="H85" s="18">
        <f t="shared" si="98"/>
        <v>0.59662454463071946</v>
      </c>
      <c r="I85" s="18">
        <f t="shared" si="99"/>
        <v>2.9399986623256602</v>
      </c>
      <c r="J85" s="18">
        <f t="shared" si="100"/>
        <v>3.3434548978776624</v>
      </c>
      <c r="L85" t="str">
        <f t="shared" si="101"/>
        <v>22 Health professionals</v>
      </c>
      <c r="M85" s="18">
        <f t="shared" si="102"/>
        <v>4.3936702311454523</v>
      </c>
      <c r="N85" s="18">
        <f t="shared" si="102"/>
        <v>0.63093398714628712</v>
      </c>
      <c r="O85" s="18">
        <f t="shared" si="102"/>
        <v>0.62715419905943204</v>
      </c>
      <c r="P85" s="18">
        <f t="shared" si="102"/>
        <v>1.0958791967093928</v>
      </c>
      <c r="Q85" s="18">
        <f t="shared" si="103"/>
        <v>0.93939543854288932</v>
      </c>
      <c r="S85" s="18">
        <f t="shared" si="104"/>
        <v>0.93939543854288932</v>
      </c>
      <c r="T85" s="18">
        <f t="shared" si="105"/>
        <v>2.2929785759185695</v>
      </c>
      <c r="U85" s="18">
        <f t="shared" si="106"/>
        <v>2.9895537199793099</v>
      </c>
      <c r="W85" t="str">
        <f t="shared" si="107"/>
        <v>22 Health professionals</v>
      </c>
      <c r="X85" s="18">
        <f t="shared" si="108"/>
        <v>6.5258017027665538</v>
      </c>
      <c r="Y85" s="18">
        <f t="shared" si="108"/>
        <v>-2.9462603093345363</v>
      </c>
      <c r="Z85" s="18">
        <f t="shared" si="108"/>
        <v>-0.2683501102838215</v>
      </c>
      <c r="AA85" s="18">
        <f t="shared" si="108"/>
        <v>0.82197665750118887</v>
      </c>
      <c r="AB85" s="18">
        <f t="shared" si="109"/>
        <v>0.45721633936395278</v>
      </c>
      <c r="AD85" s="18">
        <f t="shared" si="110"/>
        <v>0.45721633936395278</v>
      </c>
      <c r="AE85" s="18">
        <f t="shared" si="111"/>
        <v>3.179610869053473</v>
      </c>
      <c r="AF85" s="18">
        <f t="shared" si="112"/>
        <v>3.4781103735225027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3.3155934205659765</v>
      </c>
      <c r="C86" s="18">
        <f t="shared" si="96"/>
        <v>4.1554351894279806</v>
      </c>
      <c r="D86" s="18">
        <f t="shared" si="96"/>
        <v>-0.48210682904498148</v>
      </c>
      <c r="E86" s="18">
        <f t="shared" si="96"/>
        <v>0.69903848662273838</v>
      </c>
      <c r="F86" s="18">
        <f t="shared" si="97"/>
        <v>0.3037739161222186</v>
      </c>
      <c r="H86" s="18">
        <f t="shared" si="98"/>
        <v>0.3037739161222186</v>
      </c>
      <c r="I86" s="18">
        <f t="shared" si="99"/>
        <v>2.768520174773248</v>
      </c>
      <c r="J86" s="18">
        <f t="shared" si="100"/>
        <v>2.9772489288731441</v>
      </c>
      <c r="L86" t="str">
        <f t="shared" si="101"/>
        <v>23 Teaching and other educational professionals</v>
      </c>
      <c r="M86" s="18">
        <f t="shared" si="102"/>
        <v>0.29366004166653248</v>
      </c>
      <c r="N86" s="18">
        <f t="shared" si="102"/>
        <v>6.8624189369129507</v>
      </c>
      <c r="O86" s="18">
        <f t="shared" si="102"/>
        <v>0.30974121695150902</v>
      </c>
      <c r="P86" s="18">
        <f t="shared" si="102"/>
        <v>0.67913862704858108</v>
      </c>
      <c r="Q86" s="18">
        <f t="shared" si="103"/>
        <v>0.55585525598489394</v>
      </c>
      <c r="S86" s="18">
        <f t="shared" si="104"/>
        <v>0.55585525598489394</v>
      </c>
      <c r="T86" s="18">
        <f t="shared" si="105"/>
        <v>2.4344461920877025</v>
      </c>
      <c r="U86" s="18">
        <f t="shared" si="106"/>
        <v>2.8359942571074326</v>
      </c>
      <c r="W86" t="str">
        <f t="shared" si="107"/>
        <v>23 Teaching and other educational professionals</v>
      </c>
      <c r="X86" s="18">
        <f t="shared" si="108"/>
        <v>4.9001401197234618</v>
      </c>
      <c r="Y86" s="18">
        <f t="shared" si="108"/>
        <v>2.8872781274176917</v>
      </c>
      <c r="Z86" s="18">
        <f t="shared" si="108"/>
        <v>-0.87669829862421222</v>
      </c>
      <c r="AA86" s="18">
        <f t="shared" si="108"/>
        <v>0.70930096199801618</v>
      </c>
      <c r="AB86" s="18">
        <f t="shared" si="109"/>
        <v>0.17783480621709202</v>
      </c>
      <c r="AD86" s="18">
        <f t="shared" si="110"/>
        <v>0.17783480621709202</v>
      </c>
      <c r="AE86" s="18">
        <f t="shared" si="111"/>
        <v>2.9257305963394709</v>
      </c>
      <c r="AF86" s="18">
        <f t="shared" si="112"/>
        <v>3.0450110031881028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4.6621926412074632</v>
      </c>
      <c r="C87" s="18">
        <f t="shared" si="96"/>
        <v>7.3338254971417216</v>
      </c>
      <c r="D87" s="18">
        <f t="shared" si="96"/>
        <v>1.2190907878826263</v>
      </c>
      <c r="E87" s="18">
        <f t="shared" si="96"/>
        <v>1.1425274193805901</v>
      </c>
      <c r="F87" s="18">
        <f t="shared" si="97"/>
        <v>1.1680421052196799</v>
      </c>
      <c r="H87" s="18">
        <f t="shared" si="98"/>
        <v>1.1680421052196799</v>
      </c>
      <c r="I87" s="18">
        <f t="shared" si="99"/>
        <v>2.8363492762883968</v>
      </c>
      <c r="J87" s="18">
        <f t="shared" si="100"/>
        <v>3.6475323351726985</v>
      </c>
      <c r="L87" t="str">
        <f t="shared" si="101"/>
        <v>24 Business, media and public service professionals</v>
      </c>
      <c r="M87" s="18">
        <f t="shared" si="102"/>
        <v>3.8268382084484687</v>
      </c>
      <c r="N87" s="18">
        <f t="shared" si="102"/>
        <v>5.6602932375129145</v>
      </c>
      <c r="O87" s="18">
        <f t="shared" si="102"/>
        <v>1.4038258121980673</v>
      </c>
      <c r="P87" s="18">
        <f t="shared" si="102"/>
        <v>0.85051819815618046</v>
      </c>
      <c r="Q87" s="18">
        <f t="shared" si="103"/>
        <v>1.0346177967094361</v>
      </c>
      <c r="S87" s="18">
        <f t="shared" si="104"/>
        <v>1.0346177967094361</v>
      </c>
      <c r="T87" s="18">
        <f t="shared" si="105"/>
        <v>2.5640592769435644</v>
      </c>
      <c r="U87" s="18">
        <f t="shared" si="106"/>
        <v>3.3061230574746858</v>
      </c>
      <c r="W87" t="str">
        <f t="shared" si="107"/>
        <v>24 Business, media and public service professionals</v>
      </c>
      <c r="X87" s="18">
        <f t="shared" si="108"/>
        <v>5.9357312811067819</v>
      </c>
      <c r="Y87" s="18">
        <f t="shared" si="108"/>
        <v>9.760243433053283</v>
      </c>
      <c r="Z87" s="18">
        <f t="shared" si="108"/>
        <v>0.95897609395660943</v>
      </c>
      <c r="AA87" s="18">
        <f t="shared" si="108"/>
        <v>1.5464413083177586</v>
      </c>
      <c r="AB87" s="18">
        <f t="shared" si="109"/>
        <v>1.3502407299913699</v>
      </c>
      <c r="AD87" s="18">
        <f t="shared" si="110"/>
        <v>1.3502407299913699</v>
      </c>
      <c r="AE87" s="18">
        <f t="shared" si="111"/>
        <v>3.2002713538286987</v>
      </c>
      <c r="AF87" s="18">
        <f t="shared" si="112"/>
        <v>4.09917253068115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4.5303699332271963</v>
      </c>
      <c r="C88" s="18">
        <f t="shared" si="96"/>
        <v>8.6163763998105658</v>
      </c>
      <c r="D88" s="18">
        <f t="shared" si="96"/>
        <v>-0.94648568252782006</v>
      </c>
      <c r="E88" s="18">
        <f t="shared" si="96"/>
        <v>1.029183249020349</v>
      </c>
      <c r="F88" s="18">
        <f t="shared" si="97"/>
        <v>0.36628690076496717</v>
      </c>
      <c r="H88" s="18">
        <f t="shared" si="98"/>
        <v>0.36628690076496717</v>
      </c>
      <c r="I88" s="18">
        <f t="shared" si="99"/>
        <v>2.3160389208209065</v>
      </c>
      <c r="J88" s="18">
        <f t="shared" si="100"/>
        <v>2.5838350726583137</v>
      </c>
      <c r="L88" t="str">
        <f t="shared" si="101"/>
        <v>31 Science, engineering and technology associate professionals</v>
      </c>
      <c r="M88" s="18">
        <f t="shared" si="102"/>
        <v>5.6168435379684523</v>
      </c>
      <c r="N88" s="18">
        <f t="shared" si="102"/>
        <v>4.5905435841751663</v>
      </c>
      <c r="O88" s="18">
        <f t="shared" si="102"/>
        <v>-1.9230504337375054</v>
      </c>
      <c r="P88" s="18">
        <f t="shared" si="102"/>
        <v>0.67111071677821155</v>
      </c>
      <c r="Q88" s="18">
        <f t="shared" si="103"/>
        <v>-0.20114542739813057</v>
      </c>
      <c r="S88" s="18">
        <f t="shared" si="104"/>
        <v>-0.20114542739813057</v>
      </c>
      <c r="T88" s="18">
        <f t="shared" si="105"/>
        <v>2.0104709250089225</v>
      </c>
      <c r="U88" s="18">
        <f t="shared" si="106"/>
        <v>1.8588031655453863</v>
      </c>
      <c r="W88" t="str">
        <f t="shared" si="107"/>
        <v>31 Science, engineering and technology associate professionals</v>
      </c>
      <c r="X88" s="18">
        <f t="shared" si="108"/>
        <v>1.588981434195591</v>
      </c>
      <c r="Y88" s="18">
        <f t="shared" si="108"/>
        <v>20.633415536293874</v>
      </c>
      <c r="Z88" s="18">
        <f t="shared" si="108"/>
        <v>1.4161075767517683</v>
      </c>
      <c r="AA88" s="18">
        <f t="shared" si="108"/>
        <v>1.7753623758462567</v>
      </c>
      <c r="AB88" s="18">
        <f t="shared" si="109"/>
        <v>1.6554695962603949</v>
      </c>
      <c r="AD88" s="18">
        <f t="shared" si="110"/>
        <v>1.6554695962603949</v>
      </c>
      <c r="AE88" s="18">
        <f t="shared" si="111"/>
        <v>3.052267562653288</v>
      </c>
      <c r="AF88" s="18">
        <f t="shared" si="112"/>
        <v>4.1832543992456506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5.3136050073602892</v>
      </c>
      <c r="C89" s="18">
        <f t="shared" si="96"/>
        <v>1.0322601802895237</v>
      </c>
      <c r="D89" s="18">
        <f t="shared" si="96"/>
        <v>9.4871796758569502</v>
      </c>
      <c r="E89" s="18">
        <f t="shared" si="96"/>
        <v>1.8016326123642346</v>
      </c>
      <c r="F89" s="18">
        <f t="shared" si="97"/>
        <v>4.301587411870611</v>
      </c>
      <c r="H89" s="18">
        <f t="shared" si="98"/>
        <v>4.301587411870611</v>
      </c>
      <c r="I89" s="18">
        <f t="shared" si="99"/>
        <v>4.5853545222603209</v>
      </c>
      <c r="J89" s="18">
        <f t="shared" si="100"/>
        <v>7.2065785012942696</v>
      </c>
      <c r="L89" t="str">
        <f t="shared" si="101"/>
        <v>32 Health and social care associate professionals</v>
      </c>
      <c r="M89" s="18">
        <f t="shared" si="102"/>
        <v>1.1445909739036475</v>
      </c>
      <c r="N89" s="18">
        <f t="shared" si="102"/>
        <v>4.2948161045175182</v>
      </c>
      <c r="O89" s="18">
        <f t="shared" si="102"/>
        <v>6.2059544172280656</v>
      </c>
      <c r="P89" s="18">
        <f t="shared" si="102"/>
        <v>1.349089526903624</v>
      </c>
      <c r="Q89" s="18">
        <f>IF(AND(Q$6-O$6 &lt;&gt; 0,O15&lt;&gt;0,Q15&lt;&gt;0),(EXP(LN(Q15/O15)/(Q$6-O$6))-1)*100,0)</f>
        <v>2.9428504936251043</v>
      </c>
      <c r="S89" s="18">
        <f t="shared" si="104"/>
        <v>2.9428504936251043</v>
      </c>
      <c r="T89" s="18">
        <f t="shared" si="105"/>
        <v>3.4161543697336372</v>
      </c>
      <c r="U89" s="18">
        <f t="shared" si="106"/>
        <v>5.3974839372416428</v>
      </c>
      <c r="W89" t="str">
        <f t="shared" si="107"/>
        <v>32 Health and social care associate professionals</v>
      </c>
      <c r="X89" s="18">
        <f t="shared" si="108"/>
        <v>6.3360967072172203</v>
      </c>
      <c r="Y89" s="18">
        <f t="shared" si="108"/>
        <v>0.32688224055179571</v>
      </c>
      <c r="Z89" s="18">
        <f t="shared" si="108"/>
        <v>10.173105211915189</v>
      </c>
      <c r="AA89" s="18">
        <f t="shared" si="108"/>
        <v>1.8843270165753268</v>
      </c>
      <c r="AB89" s="18">
        <f t="shared" si="109"/>
        <v>4.5755403900584524</v>
      </c>
      <c r="AD89" s="18">
        <f t="shared" si="110"/>
        <v>4.5755403900584524</v>
      </c>
      <c r="AE89" s="18">
        <f t="shared" si="111"/>
        <v>4.8246659693268912</v>
      </c>
      <c r="AF89" s="18">
        <f t="shared" si="112"/>
        <v>7.5602094381912899</v>
      </c>
    </row>
    <row r="90" spans="1:32" x14ac:dyDescent="0.2">
      <c r="A90" t="str">
        <f t="shared" si="95"/>
        <v>33 Protective service occupations</v>
      </c>
      <c r="B90" s="18">
        <f t="shared" si="96"/>
        <v>-0.92094567601997968</v>
      </c>
      <c r="C90" s="18">
        <f t="shared" si="96"/>
        <v>7.5813534788131021</v>
      </c>
      <c r="D90" s="18">
        <f t="shared" si="96"/>
        <v>-2.4369804137769568</v>
      </c>
      <c r="E90" s="18">
        <f t="shared" si="96"/>
        <v>1.1572890242533163</v>
      </c>
      <c r="F90" s="18">
        <f t="shared" si="97"/>
        <v>-5.5277680343512881E-2</v>
      </c>
      <c r="H90" s="18">
        <f t="shared" si="98"/>
        <v>-5.5277680343512881E-2</v>
      </c>
      <c r="I90" s="18">
        <f t="shared" si="99"/>
        <v>1.8722496557240342</v>
      </c>
      <c r="J90" s="18">
        <f t="shared" si="100"/>
        <v>1.8296546947129455</v>
      </c>
      <c r="L90" t="str">
        <f t="shared" si="101"/>
        <v>33 Protective service occupations</v>
      </c>
      <c r="M90" s="18">
        <f t="shared" si="102"/>
        <v>-1.6880732055611913</v>
      </c>
      <c r="N90" s="18">
        <f t="shared" si="102"/>
        <v>5.6855871394082325</v>
      </c>
      <c r="O90" s="18">
        <f t="shared" si="102"/>
        <v>-2.8134400848291774</v>
      </c>
      <c r="P90" s="18">
        <f t="shared" si="102"/>
        <v>0.22340306003942878</v>
      </c>
      <c r="Q90" s="18">
        <f t="shared" si="103"/>
        <v>-0.7992779450168519</v>
      </c>
      <c r="S90" s="18">
        <f t="shared" si="104"/>
        <v>-0.7992779450168519</v>
      </c>
      <c r="T90" s="18">
        <f t="shared" si="105"/>
        <v>1.4692442129490058</v>
      </c>
      <c r="U90" s="18">
        <f t="shared" si="106"/>
        <v>0.82495482224356209</v>
      </c>
      <c r="W90" t="str">
        <f t="shared" si="107"/>
        <v>33 Protective service occupations</v>
      </c>
      <c r="X90" s="18">
        <f t="shared" si="108"/>
        <v>1.366060186975071</v>
      </c>
      <c r="Y90" s="18">
        <f t="shared" si="108"/>
        <v>12.818486002180606</v>
      </c>
      <c r="Z90" s="18">
        <f t="shared" si="108"/>
        <v>-1.488845402887129</v>
      </c>
      <c r="AA90" s="18">
        <f t="shared" si="108"/>
        <v>3.1400046430051454</v>
      </c>
      <c r="AB90" s="18">
        <f t="shared" si="109"/>
        <v>1.5733791489797255</v>
      </c>
      <c r="AD90" s="18">
        <f t="shared" si="110"/>
        <v>1.5733791489797255</v>
      </c>
      <c r="AE90" s="18">
        <f t="shared" si="111"/>
        <v>2.8222031504933076</v>
      </c>
      <c r="AF90" s="18">
        <f t="shared" si="112"/>
        <v>3.9265929815437639</v>
      </c>
    </row>
    <row r="91" spans="1:32" x14ac:dyDescent="0.2">
      <c r="A91" t="str">
        <f t="shared" si="95"/>
        <v>34 Culture, media and sports occupations</v>
      </c>
      <c r="B91" s="18">
        <f t="shared" si="96"/>
        <v>1.2931851783928749</v>
      </c>
      <c r="C91" s="18">
        <f t="shared" si="96"/>
        <v>16.946865569815618</v>
      </c>
      <c r="D91" s="18">
        <f t="shared" si="96"/>
        <v>-2.5071092055041211</v>
      </c>
      <c r="E91" s="18">
        <f t="shared" si="96"/>
        <v>0.84650444082559062</v>
      </c>
      <c r="F91" s="18">
        <f t="shared" si="97"/>
        <v>-0.2839923730501237</v>
      </c>
      <c r="H91" s="18">
        <f t="shared" si="98"/>
        <v>-0.2839923730501237</v>
      </c>
      <c r="I91" s="18">
        <f t="shared" si="99"/>
        <v>2.3806869565609734</v>
      </c>
      <c r="J91" s="18">
        <f t="shared" si="100"/>
        <v>2.1776097368821912</v>
      </c>
      <c r="L91" t="str">
        <f t="shared" si="101"/>
        <v>34 Culture, media and sports occupations</v>
      </c>
      <c r="M91" s="18">
        <f t="shared" si="102"/>
        <v>2.6112548621059162</v>
      </c>
      <c r="N91" s="18">
        <f t="shared" si="102"/>
        <v>10.052134667020995</v>
      </c>
      <c r="O91" s="18">
        <f t="shared" si="102"/>
        <v>-2.6483529470705203</v>
      </c>
      <c r="P91" s="18">
        <f t="shared" si="102"/>
        <v>0.84927379097003985</v>
      </c>
      <c r="Q91" s="18">
        <f t="shared" si="103"/>
        <v>-0.33034583437954179</v>
      </c>
      <c r="S91" s="18">
        <f t="shared" si="104"/>
        <v>-0.33034583437954179</v>
      </c>
      <c r="T91" s="18">
        <f t="shared" si="105"/>
        <v>2.1139971287509107</v>
      </c>
      <c r="U91" s="18">
        <f t="shared" si="106"/>
        <v>1.8690698379183468</v>
      </c>
      <c r="W91" t="str">
        <f t="shared" si="107"/>
        <v>34 Culture, media and sports occupations</v>
      </c>
      <c r="X91" s="18">
        <f t="shared" si="108"/>
        <v>-0.38901807348267203</v>
      </c>
      <c r="Y91" s="18">
        <f t="shared" si="108"/>
        <v>26.424667201843377</v>
      </c>
      <c r="Z91" s="18">
        <f>IF(AND(AA$6-Z$6 &lt;&gt; 0,Z17&lt;&gt;0,AA17&lt;&gt;0),(EXP(LN(AA17/Z17)/(AA$6-Z$6))-1)*100,0)</f>
        <v>-2.3391624940485634</v>
      </c>
      <c r="AA91" s="18">
        <f t="shared" si="108"/>
        <v>0.84324182449055929</v>
      </c>
      <c r="AB91" s="18">
        <f t="shared" si="109"/>
        <v>-0.22891836900523765</v>
      </c>
      <c r="AD91" s="18">
        <f t="shared" si="110"/>
        <v>-0.22891836900523765</v>
      </c>
      <c r="AE91" s="18">
        <f t="shared" si="111"/>
        <v>2.6875378690386809</v>
      </c>
      <c r="AF91" s="18">
        <f t="shared" si="112"/>
        <v>2.530454271463034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2.8064647440098733</v>
      </c>
      <c r="C92" s="18">
        <f t="shared" si="96"/>
        <v>2.7819969046223969</v>
      </c>
      <c r="D92" s="18">
        <f t="shared" si="96"/>
        <v>0.46542943524583436</v>
      </c>
      <c r="E92" s="18">
        <f t="shared" si="96"/>
        <v>0.69751075856276934</v>
      </c>
      <c r="F92" s="18">
        <f t="shared" si="97"/>
        <v>0.62009080940785832</v>
      </c>
      <c r="H92" s="18">
        <f t="shared" si="98"/>
        <v>0.62009080940785832</v>
      </c>
      <c r="I92" s="18">
        <f t="shared" si="99"/>
        <v>2.6515891460467733</v>
      </c>
      <c r="J92" s="18">
        <f t="shared" si="100"/>
        <v>3.0874326225047266</v>
      </c>
      <c r="L92" t="str">
        <f t="shared" si="101"/>
        <v>35 Business and public service associate professionals</v>
      </c>
      <c r="M92" s="18">
        <f t="shared" si="102"/>
        <v>2.1970995858614506</v>
      </c>
      <c r="N92" s="18">
        <f t="shared" si="102"/>
        <v>3.69366359760257</v>
      </c>
      <c r="O92" s="18">
        <f t="shared" si="102"/>
        <v>0.17817583360579814</v>
      </c>
      <c r="P92" s="18">
        <f t="shared" si="102"/>
        <v>0.27016550272509487</v>
      </c>
      <c r="Q92" s="18">
        <f t="shared" si="103"/>
        <v>0.23949289790410333</v>
      </c>
      <c r="S92" s="18">
        <f t="shared" si="104"/>
        <v>0.23949289790410333</v>
      </c>
      <c r="T92" s="18">
        <f t="shared" si="105"/>
        <v>2.2374100837914135</v>
      </c>
      <c r="U92" s="18">
        <f t="shared" si="106"/>
        <v>2.4139299941860592</v>
      </c>
      <c r="W92" t="str">
        <f t="shared" si="107"/>
        <v>35 Business and public service associate professionals</v>
      </c>
      <c r="X92" s="18">
        <f t="shared" si="108"/>
        <v>3.5245403909115458</v>
      </c>
      <c r="Y92" s="18">
        <f t="shared" si="108"/>
        <v>1.7417884639907566</v>
      </c>
      <c r="Z92" s="18">
        <f t="shared" si="108"/>
        <v>0.79539329949041004</v>
      </c>
      <c r="AA92" s="18">
        <f t="shared" si="108"/>
        <v>1.1606310315569024</v>
      </c>
      <c r="AB92" s="18">
        <f t="shared" si="109"/>
        <v>1.0387383061562394</v>
      </c>
      <c r="AD92" s="18">
        <f t="shared" si="110"/>
        <v>1.0387383061562394</v>
      </c>
      <c r="AE92" s="18">
        <f t="shared" si="111"/>
        <v>3.105538623104187</v>
      </c>
      <c r="AF92" s="18">
        <f t="shared" si="112"/>
        <v>3.8002566697142193</v>
      </c>
    </row>
    <row r="93" spans="1:32" x14ac:dyDescent="0.2">
      <c r="A93" t="str">
        <f t="shared" si="95"/>
        <v>41 Administrative occupations</v>
      </c>
      <c r="B93" s="18">
        <f t="shared" si="96"/>
        <v>0.58024168604764448</v>
      </c>
      <c r="C93" s="18">
        <f t="shared" si="96"/>
        <v>1.6611757674256822</v>
      </c>
      <c r="D93" s="18">
        <f t="shared" si="96"/>
        <v>0.89658003747115078</v>
      </c>
      <c r="E93" s="18">
        <f t="shared" si="96"/>
        <v>-0.19413788653390718</v>
      </c>
      <c r="F93" s="18">
        <f t="shared" si="97"/>
        <v>0.16811831582645986</v>
      </c>
      <c r="H93" s="18">
        <f t="shared" si="98"/>
        <v>0.16811831582645986</v>
      </c>
      <c r="I93" s="18">
        <f t="shared" si="99"/>
        <v>2.845771312553147</v>
      </c>
      <c r="J93" s="18">
        <f t="shared" si="100"/>
        <v>2.9597309958118156</v>
      </c>
      <c r="L93" t="str">
        <f t="shared" si="101"/>
        <v>41 Administrative occupations</v>
      </c>
      <c r="M93" s="18">
        <f t="shared" si="102"/>
        <v>-0.94727766915866374</v>
      </c>
      <c r="N93" s="18">
        <f t="shared" si="102"/>
        <v>18.723677410066554</v>
      </c>
      <c r="O93" s="18">
        <f t="shared" si="102"/>
        <v>1.4454876038934028</v>
      </c>
      <c r="P93" s="18">
        <f t="shared" si="102"/>
        <v>1.1022461242440107</v>
      </c>
      <c r="Q93" s="18">
        <f t="shared" si="103"/>
        <v>1.2165307163819694</v>
      </c>
      <c r="S93" s="18">
        <f t="shared" si="104"/>
        <v>1.2165307163819694</v>
      </c>
      <c r="T93" s="18">
        <f t="shared" si="105"/>
        <v>2.3309666496062587</v>
      </c>
      <c r="U93" s="18">
        <f t="shared" si="106"/>
        <v>3.2333158982125854</v>
      </c>
      <c r="W93" t="str">
        <f t="shared" si="107"/>
        <v>41 Administrative occupations</v>
      </c>
      <c r="X93" s="18">
        <f t="shared" si="108"/>
        <v>1.0972912029453274</v>
      </c>
      <c r="Y93" s="18">
        <f t="shared" si="108"/>
        <v>-3.8260007541018659</v>
      </c>
      <c r="Z93" s="18">
        <f t="shared" si="108"/>
        <v>0.67531373296028097</v>
      </c>
      <c r="AA93" s="18">
        <f t="shared" si="108"/>
        <v>-0.77618382376906103</v>
      </c>
      <c r="AB93" s="18">
        <f t="shared" si="109"/>
        <v>-0.29469156752319758</v>
      </c>
      <c r="AD93" s="18">
        <f t="shared" si="110"/>
        <v>-0.29469156752319758</v>
      </c>
      <c r="AE93" s="18">
        <f t="shared" si="111"/>
        <v>3.0405353250116729</v>
      </c>
      <c r="AF93" s="18">
        <f t="shared" si="112"/>
        <v>2.8482340244295523</v>
      </c>
    </row>
    <row r="94" spans="1:32" x14ac:dyDescent="0.2">
      <c r="A94" t="str">
        <f t="shared" si="95"/>
        <v>42 Secretarial and related occupations</v>
      </c>
      <c r="B94" s="18">
        <f t="shared" si="96"/>
        <v>-0.59407956142726315</v>
      </c>
      <c r="C94" s="18">
        <f t="shared" si="96"/>
        <v>-4.6669106016024369</v>
      </c>
      <c r="D94" s="18">
        <f t="shared" si="96"/>
        <v>-1.4953824238298052</v>
      </c>
      <c r="E94" s="18">
        <f t="shared" si="96"/>
        <v>-3.4034735459670062</v>
      </c>
      <c r="F94" s="18">
        <f t="shared" si="97"/>
        <v>-2.7715856904355629</v>
      </c>
      <c r="H94" s="18">
        <f t="shared" si="98"/>
        <v>-2.7715856904355629</v>
      </c>
      <c r="I94" s="18">
        <f t="shared" si="99"/>
        <v>2.489482440293167</v>
      </c>
      <c r="J94" s="18">
        <f t="shared" si="100"/>
        <v>0.64998892766277017</v>
      </c>
      <c r="L94" t="str">
        <f t="shared" si="101"/>
        <v>42 Secretarial and related occupations</v>
      </c>
      <c r="M94" s="18">
        <f t="shared" si="102"/>
        <v>-5.5154760586674012</v>
      </c>
      <c r="N94" s="18">
        <f t="shared" si="102"/>
        <v>1.6944902230693559</v>
      </c>
      <c r="O94" s="18">
        <f t="shared" si="102"/>
        <v>-1.7892126864270441</v>
      </c>
      <c r="P94" s="18">
        <f t="shared" si="102"/>
        <v>1.6261590335585385</v>
      </c>
      <c r="Q94" s="18">
        <f t="shared" si="103"/>
        <v>0.47470475061499595</v>
      </c>
      <c r="S94" s="18">
        <f t="shared" si="104"/>
        <v>0.47470475061499595</v>
      </c>
      <c r="T94" s="18">
        <f t="shared" si="105"/>
        <v>1.8484691193553004</v>
      </c>
      <c r="U94" s="18">
        <f t="shared" si="106"/>
        <v>2.2186930475056377</v>
      </c>
      <c r="W94" t="str">
        <f t="shared" si="107"/>
        <v>42 Secretarial and related occupations</v>
      </c>
      <c r="X94" s="18">
        <f t="shared" si="108"/>
        <v>-0.32138156266298123</v>
      </c>
      <c r="Y94" s="18">
        <f t="shared" si="108"/>
        <v>-4.9747651114966374</v>
      </c>
      <c r="Z94" s="18">
        <f t="shared" si="108"/>
        <v>-1.480259927407368</v>
      </c>
      <c r="AA94" s="18">
        <f t="shared" si="108"/>
        <v>-3.7341871659427928</v>
      </c>
      <c r="AB94" s="18">
        <f t="shared" si="109"/>
        <v>-2.9886665972504223</v>
      </c>
      <c r="AD94" s="18">
        <f t="shared" si="110"/>
        <v>-2.9886665972504223</v>
      </c>
      <c r="AE94" s="18">
        <f t="shared" si="111"/>
        <v>2.5211973365951712</v>
      </c>
      <c r="AF94" s="18">
        <f t="shared" si="112"/>
        <v>0.55867575204304742</v>
      </c>
    </row>
    <row r="95" spans="1:32" x14ac:dyDescent="0.2">
      <c r="A95" t="str">
        <f t="shared" si="95"/>
        <v>51 Skilled agricultural and related trades</v>
      </c>
      <c r="B95" s="18">
        <f t="shared" si="96"/>
        <v>3.3448461263414719</v>
      </c>
      <c r="C95" s="18">
        <f t="shared" si="96"/>
        <v>-22.462443849183668</v>
      </c>
      <c r="D95" s="18">
        <f t="shared" si="96"/>
        <v>0.4823132864323787</v>
      </c>
      <c r="E95" s="18">
        <f t="shared" si="96"/>
        <v>1.7810957322280219</v>
      </c>
      <c r="F95" s="18">
        <f t="shared" si="97"/>
        <v>1.3463136198869297</v>
      </c>
      <c r="H95" s="18">
        <f t="shared" si="98"/>
        <v>1.3463136198869297</v>
      </c>
      <c r="I95" s="18">
        <f t="shared" si="99"/>
        <v>3.189020365080264</v>
      </c>
      <c r="J95" s="18">
        <f t="shared" si="100"/>
        <v>4.0865054989414284</v>
      </c>
      <c r="L95" t="str">
        <f t="shared" si="101"/>
        <v>51 Skilled agricultural and related trades</v>
      </c>
      <c r="M95" s="18">
        <f t="shared" si="102"/>
        <v>3.254122654855407</v>
      </c>
      <c r="N95" s="18">
        <f t="shared" si="102"/>
        <v>-29.465404039706243</v>
      </c>
      <c r="O95" s="18">
        <f t="shared" si="102"/>
        <v>0.12910806298769284</v>
      </c>
      <c r="P95" s="18">
        <f t="shared" si="102"/>
        <v>1.4557806752621971</v>
      </c>
      <c r="Q95" s="18">
        <f t="shared" si="103"/>
        <v>1.0116147834635436</v>
      </c>
      <c r="S95" s="18">
        <f t="shared" si="104"/>
        <v>1.0116147834635436</v>
      </c>
      <c r="T95" s="18">
        <f t="shared" si="105"/>
        <v>2.9120607972500157</v>
      </c>
      <c r="U95" s="18">
        <f t="shared" si="106"/>
        <v>3.6053326197846847</v>
      </c>
      <c r="W95" t="str">
        <f t="shared" si="107"/>
        <v>51 Skilled agricultural and related trades</v>
      </c>
      <c r="X95" s="18">
        <f t="shared" si="108"/>
        <v>3.8020175374102516</v>
      </c>
      <c r="Y95" s="18">
        <f t="shared" si="108"/>
        <v>12.363280347105722</v>
      </c>
      <c r="Z95" s="18">
        <f t="shared" si="108"/>
        <v>1.5540934512984883</v>
      </c>
      <c r="AA95" s="18">
        <f t="shared" si="108"/>
        <v>2.6774970544620524</v>
      </c>
      <c r="AB95" s="18">
        <f t="shared" si="109"/>
        <v>2.3016551290963694</v>
      </c>
      <c r="AD95" s="18">
        <f t="shared" si="110"/>
        <v>2.3016551290963694</v>
      </c>
      <c r="AE95" s="18">
        <f t="shared" si="111"/>
        <v>3.9922773861607697</v>
      </c>
      <c r="AF95" s="18">
        <f t="shared" si="112"/>
        <v>5.4153666053384564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1.9500582687737023E-2</v>
      </c>
      <c r="C96" s="18">
        <f t="shared" si="96"/>
        <v>-11.687922664150662</v>
      </c>
      <c r="D96" s="18">
        <f t="shared" si="96"/>
        <v>0.69159855164482309</v>
      </c>
      <c r="E96" s="18">
        <f t="shared" si="96"/>
        <v>-0.19773819272516091</v>
      </c>
      <c r="F96" s="18">
        <f t="shared" si="97"/>
        <v>9.7831181170948689E-2</v>
      </c>
      <c r="H96" s="18">
        <f t="shared" si="98"/>
        <v>9.7831181170948689E-2</v>
      </c>
      <c r="I96" s="18">
        <f t="shared" si="99"/>
        <v>2.2152006992687934</v>
      </c>
      <c r="J96" s="18">
        <f t="shared" si="100"/>
        <v>2.2873264982883335</v>
      </c>
      <c r="L96" t="str">
        <f t="shared" si="101"/>
        <v>52 Skilled metal, electrical and electronic trades</v>
      </c>
      <c r="M96" s="18">
        <f t="shared" si="102"/>
        <v>-0.27393601275735868</v>
      </c>
      <c r="N96" s="18">
        <f t="shared" si="102"/>
        <v>-11.357938623783181</v>
      </c>
      <c r="O96" s="18">
        <f t="shared" si="102"/>
        <v>0.28269680295596178</v>
      </c>
      <c r="P96" s="18">
        <f t="shared" si="102"/>
        <v>-0.29429906588491761</v>
      </c>
      <c r="Q96" s="18">
        <f t="shared" si="103"/>
        <v>-0.10233692908557801</v>
      </c>
      <c r="S96" s="18">
        <f t="shared" si="104"/>
        <v>-0.10233692908557801</v>
      </c>
      <c r="T96" s="18">
        <f t="shared" si="105"/>
        <v>2.129054699398214</v>
      </c>
      <c r="U96" s="18">
        <f t="shared" si="106"/>
        <v>2.0530052790167952</v>
      </c>
      <c r="W96" t="str">
        <f t="shared" si="107"/>
        <v>52 Skilled metal, electrical and electronic trades</v>
      </c>
      <c r="X96" s="18">
        <f t="shared" si="108"/>
        <v>12.831354925651951</v>
      </c>
      <c r="Y96" s="18">
        <f t="shared" si="108"/>
        <v>-22.365447901059898</v>
      </c>
      <c r="Z96" s="18">
        <f t="shared" si="108"/>
        <v>12.540147554934666</v>
      </c>
      <c r="AA96" s="18">
        <f t="shared" si="108"/>
        <v>1.6381547815528252</v>
      </c>
      <c r="AB96" s="18">
        <f t="shared" si="109"/>
        <v>5.1494506404508256</v>
      </c>
      <c r="AD96" s="18">
        <f t="shared" si="110"/>
        <v>5.1494506404508256</v>
      </c>
      <c r="AE96" s="18">
        <f t="shared" si="111"/>
        <v>4.8474308146776446</v>
      </c>
      <c r="AF96" s="18">
        <f t="shared" si="112"/>
        <v>7.967392227956327</v>
      </c>
    </row>
    <row r="97" spans="1:32" x14ac:dyDescent="0.2">
      <c r="A97" t="str">
        <f t="shared" si="95"/>
        <v>53 Skilled construction and building trades</v>
      </c>
      <c r="B97" s="18">
        <f t="shared" si="96"/>
        <v>-2.4287813965422345</v>
      </c>
      <c r="C97" s="18">
        <f t="shared" si="96"/>
        <v>1.3047447976389126</v>
      </c>
      <c r="D97" s="18">
        <f t="shared" si="96"/>
        <v>0.75554734850482586</v>
      </c>
      <c r="E97" s="18">
        <f t="shared" si="96"/>
        <v>-0.87672056939506193</v>
      </c>
      <c r="F97" s="18">
        <f t="shared" si="97"/>
        <v>-0.33559075319451459</v>
      </c>
      <c r="H97" s="18">
        <f t="shared" si="98"/>
        <v>-0.33559075319451459</v>
      </c>
      <c r="I97" s="18">
        <f t="shared" si="99"/>
        <v>2.3845183888767885</v>
      </c>
      <c r="J97" s="18">
        <f t="shared" si="100"/>
        <v>2.144935213893584</v>
      </c>
      <c r="L97" t="str">
        <f t="shared" si="101"/>
        <v>53 Skilled construction and building trades</v>
      </c>
      <c r="M97" s="18">
        <f t="shared" si="102"/>
        <v>-2.5990918699904886</v>
      </c>
      <c r="N97" s="18">
        <f t="shared" si="102"/>
        <v>0.58941910552563481</v>
      </c>
      <c r="O97" s="18">
        <f t="shared" si="102"/>
        <v>0.93956686379714771</v>
      </c>
      <c r="P97" s="18">
        <f t="shared" si="102"/>
        <v>-0.93160740220579186</v>
      </c>
      <c r="Q97" s="18">
        <f t="shared" si="103"/>
        <v>-0.31176886200725562</v>
      </c>
      <c r="S97" s="18">
        <f t="shared" si="104"/>
        <v>-0.31176886200725562</v>
      </c>
      <c r="T97" s="18">
        <f t="shared" si="105"/>
        <v>2.38891730274291</v>
      </c>
      <c r="U97" s="18">
        <f t="shared" si="106"/>
        <v>2.1663639812713464</v>
      </c>
      <c r="W97" t="str">
        <f t="shared" si="107"/>
        <v>53 Skilled construction and building trades</v>
      </c>
      <c r="X97" s="18">
        <f t="shared" si="108"/>
        <v>9.2877178654057211</v>
      </c>
      <c r="Y97" s="18">
        <f t="shared" si="108"/>
        <v>38.503028700494134</v>
      </c>
      <c r="Z97" s="18">
        <f t="shared" si="108"/>
        <v>-7.4525004385978537</v>
      </c>
      <c r="AA97" s="18">
        <f t="shared" si="108"/>
        <v>1.9289625230958451</v>
      </c>
      <c r="AB97" s="18">
        <f t="shared" si="109"/>
        <v>-1.2993606925691403</v>
      </c>
      <c r="AD97" s="18">
        <f t="shared" si="110"/>
        <v>-1.2993606925691403</v>
      </c>
      <c r="AE97" s="18">
        <f t="shared" si="111"/>
        <v>2.2164164479814286</v>
      </c>
      <c r="AF97" s="18">
        <f t="shared" si="112"/>
        <v>1.2856436596897725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-2.5269259886647744</v>
      </c>
      <c r="C98" s="18">
        <f t="shared" si="96"/>
        <v>-2.4301039495946641</v>
      </c>
      <c r="D98" s="18">
        <f t="shared" si="96"/>
        <v>1.6285413527354242</v>
      </c>
      <c r="E98" s="18">
        <f t="shared" si="96"/>
        <v>0.56158567549375871</v>
      </c>
      <c r="F98" s="18">
        <f t="shared" si="97"/>
        <v>0.91598711104006192</v>
      </c>
      <c r="H98" s="18">
        <f t="shared" si="98"/>
        <v>0.91598711104006192</v>
      </c>
      <c r="I98" s="18">
        <f t="shared" si="99"/>
        <v>2.6587369470469469</v>
      </c>
      <c r="J98" s="18">
        <f t="shared" si="100"/>
        <v>3.3060784107687979</v>
      </c>
      <c r="L98" t="str">
        <f t="shared" si="101"/>
        <v>54 Textiles, printing and other skilled trades</v>
      </c>
      <c r="M98" s="18">
        <f t="shared" si="102"/>
        <v>-4.1167221810534897</v>
      </c>
      <c r="N98" s="18">
        <f t="shared" si="102"/>
        <v>-7.2760243907073026</v>
      </c>
      <c r="O98" s="18">
        <f t="shared" si="102"/>
        <v>1.79489075615058</v>
      </c>
      <c r="P98" s="18">
        <f t="shared" si="102"/>
        <v>0.22600539500041705</v>
      </c>
      <c r="Q98" s="18">
        <f t="shared" si="103"/>
        <v>0.7462619439775775</v>
      </c>
      <c r="S98" s="18">
        <f t="shared" si="104"/>
        <v>0.7462619439775775</v>
      </c>
      <c r="T98" s="18">
        <f t="shared" si="105"/>
        <v>2.0395062721465962</v>
      </c>
      <c r="U98" s="18">
        <f t="shared" si="106"/>
        <v>2.6095386853633107</v>
      </c>
      <c r="W98" t="str">
        <f t="shared" si="107"/>
        <v>54 Textiles, printing and other skilled trades</v>
      </c>
      <c r="X98" s="18">
        <f t="shared" si="108"/>
        <v>-8.1602706566774597E-2</v>
      </c>
      <c r="Y98" s="18">
        <f t="shared" si="108"/>
        <v>4.2951373357684952</v>
      </c>
      <c r="Z98" s="18">
        <f t="shared" si="108"/>
        <v>1.4217798459946751</v>
      </c>
      <c r="AA98" s="18">
        <f t="shared" si="108"/>
        <v>0.96950686752184101</v>
      </c>
      <c r="AB98" s="18">
        <f t="shared" si="109"/>
        <v>1.1200399891042823</v>
      </c>
      <c r="AD98" s="18">
        <f t="shared" si="110"/>
        <v>1.1200399891042823</v>
      </c>
      <c r="AE98" s="18">
        <f t="shared" si="111"/>
        <v>3.3570832479746571</v>
      </c>
      <c r="AF98" s="18">
        <f t="shared" si="112"/>
        <v>4.0837506953949276</v>
      </c>
    </row>
    <row r="99" spans="1:32" x14ac:dyDescent="0.2">
      <c r="A99" t="str">
        <f t="shared" si="95"/>
        <v>61 Caring personal service occupations</v>
      </c>
      <c r="B99" s="18">
        <f t="shared" si="96"/>
        <v>3.2275665274790866</v>
      </c>
      <c r="C99" s="18">
        <f t="shared" si="96"/>
        <v>-3.8256214882313122</v>
      </c>
      <c r="D99" s="18">
        <f t="shared" si="96"/>
        <v>0.96534789505866581</v>
      </c>
      <c r="E99" s="18">
        <f t="shared" si="96"/>
        <v>1.0077395961840097</v>
      </c>
      <c r="F99" s="18">
        <f t="shared" si="97"/>
        <v>0.99360705187301335</v>
      </c>
      <c r="H99" s="18">
        <f t="shared" si="98"/>
        <v>0.99360705187301335</v>
      </c>
      <c r="I99" s="18">
        <f t="shared" si="99"/>
        <v>3.2549615845602231</v>
      </c>
      <c r="J99" s="18">
        <f t="shared" si="100"/>
        <v>3.9060579576047472</v>
      </c>
      <c r="L99" t="str">
        <f t="shared" si="101"/>
        <v>61 Caring personal service occupations</v>
      </c>
      <c r="M99" s="18">
        <f t="shared" si="102"/>
        <v>1.4415633535219241</v>
      </c>
      <c r="N99" s="18">
        <f t="shared" si="102"/>
        <v>-5.6222769659753151</v>
      </c>
      <c r="O99" s="18">
        <f t="shared" si="102"/>
        <v>4.0823357116736458</v>
      </c>
      <c r="P99" s="18">
        <f t="shared" si="102"/>
        <v>1.7827028214856933</v>
      </c>
      <c r="Q99" s="18">
        <f t="shared" si="103"/>
        <v>2.5435455205092161</v>
      </c>
      <c r="S99" s="18">
        <f t="shared" si="104"/>
        <v>2.5435455205092161</v>
      </c>
      <c r="T99" s="18">
        <f t="shared" si="105"/>
        <v>3.0704587396616301</v>
      </c>
      <c r="U99" s="18">
        <f t="shared" si="106"/>
        <v>4.8388719502363564</v>
      </c>
      <c r="W99" t="str">
        <f t="shared" si="107"/>
        <v>61 Caring personal service occupations</v>
      </c>
      <c r="X99" s="18">
        <f t="shared" si="108"/>
        <v>3.5486735943583092</v>
      </c>
      <c r="Y99" s="18">
        <f t="shared" si="108"/>
        <v>-3.5188387866570636</v>
      </c>
      <c r="Z99" s="18">
        <f t="shared" si="108"/>
        <v>0.40538902691715784</v>
      </c>
      <c r="AA99" s="18">
        <f t="shared" si="108"/>
        <v>0.84617744075248247</v>
      </c>
      <c r="AB99" s="18">
        <f t="shared" si="109"/>
        <v>0.69903337685761624</v>
      </c>
      <c r="AD99" s="18">
        <f t="shared" si="110"/>
        <v>0.69903337685761624</v>
      </c>
      <c r="AE99" s="18">
        <f t="shared" si="111"/>
        <v>3.2853338771887897</v>
      </c>
      <c r="AF99" s="18">
        <f t="shared" si="112"/>
        <v>3.7381825237755129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4.0086585500385352</v>
      </c>
      <c r="C100" s="18">
        <f t="shared" si="96"/>
        <v>1.3374403101655163</v>
      </c>
      <c r="D100" s="18">
        <f t="shared" si="96"/>
        <v>-0.61248809806933036</v>
      </c>
      <c r="E100" s="18">
        <f t="shared" si="96"/>
        <v>6.7804689215367198E-2</v>
      </c>
      <c r="F100" s="18">
        <f t="shared" si="97"/>
        <v>-0.15947539474471251</v>
      </c>
      <c r="H100" s="18">
        <f t="shared" si="98"/>
        <v>-0.15947539474471251</v>
      </c>
      <c r="I100" s="18">
        <f t="shared" si="99"/>
        <v>2.7240005625249086</v>
      </c>
      <c r="J100" s="18">
        <f t="shared" si="100"/>
        <v>2.6149394830206729</v>
      </c>
      <c r="L100" t="str">
        <f t="shared" si="101"/>
        <v>62 Leisure, travel and related personal service occupations</v>
      </c>
      <c r="M100" s="18">
        <f t="shared" si="102"/>
        <v>4.9908355586360198</v>
      </c>
      <c r="N100" s="18">
        <f t="shared" si="102"/>
        <v>-6.6354934031016448</v>
      </c>
      <c r="O100" s="18">
        <f t="shared" si="102"/>
        <v>-1.0163328974199803E-2</v>
      </c>
      <c r="P100" s="18">
        <f t="shared" si="102"/>
        <v>0.82466525271005509</v>
      </c>
      <c r="Q100" s="18">
        <f t="shared" si="103"/>
        <v>0.54561746357615348</v>
      </c>
      <c r="S100" s="18">
        <f t="shared" si="104"/>
        <v>0.54561746357615348</v>
      </c>
      <c r="T100" s="18">
        <f t="shared" si="105"/>
        <v>2.4744815111893192</v>
      </c>
      <c r="U100" s="18">
        <f t="shared" si="106"/>
        <v>2.8664620262277563</v>
      </c>
      <c r="W100" t="str">
        <f t="shared" si="107"/>
        <v>62 Leisure, travel and related personal service occupations</v>
      </c>
      <c r="X100" s="18">
        <f t="shared" si="108"/>
        <v>3.6283925600043787</v>
      </c>
      <c r="Y100" s="18">
        <f t="shared" si="108"/>
        <v>4.5266062284119446</v>
      </c>
      <c r="Z100" s="18">
        <f t="shared" si="108"/>
        <v>-0.83127465876142725</v>
      </c>
      <c r="AA100" s="18">
        <f t="shared" si="108"/>
        <v>-0.22767429294946462</v>
      </c>
      <c r="AB100" s="18">
        <f t="shared" si="109"/>
        <v>-0.42928152274710474</v>
      </c>
      <c r="AD100" s="18">
        <f t="shared" si="110"/>
        <v>-0.42928152274710474</v>
      </c>
      <c r="AE100" s="18">
        <f t="shared" si="111"/>
        <v>2.8111305898239847</v>
      </c>
      <c r="AF100" s="18">
        <f t="shared" si="112"/>
        <v>2.5229409086822363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-3.7297315395455555</v>
      </c>
      <c r="C101" s="18">
        <f t="shared" si="96"/>
        <v>30.264076752730041</v>
      </c>
      <c r="D101" s="18">
        <f t="shared" si="96"/>
        <v>-6.8765549910478114</v>
      </c>
      <c r="E101" s="18">
        <f t="shared" si="96"/>
        <v>1.1364148537651442</v>
      </c>
      <c r="F101" s="18">
        <f t="shared" si="97"/>
        <v>-1.6083944143044815</v>
      </c>
      <c r="H101" s="18">
        <f t="shared" si="98"/>
        <v>-1.6083944143044815</v>
      </c>
      <c r="I101" s="18">
        <f t="shared" si="99"/>
        <v>2.092706690813495</v>
      </c>
      <c r="J101" s="18">
        <f t="shared" si="100"/>
        <v>0.92692490701893338</v>
      </c>
      <c r="L101" t="str">
        <f t="shared" si="101"/>
        <v>63 Community and civil enforcement occupations</v>
      </c>
      <c r="M101" s="18">
        <f t="shared" si="102"/>
        <v>-6.462239224191924</v>
      </c>
      <c r="N101" s="18">
        <f t="shared" si="102"/>
        <v>49.208015265050875</v>
      </c>
      <c r="O101" s="18">
        <f t="shared" si="102"/>
        <v>-12.231207190963699</v>
      </c>
      <c r="P101" s="18">
        <f t="shared" si="102"/>
        <v>1.6500588760803181</v>
      </c>
      <c r="Q101" s="18">
        <f t="shared" si="103"/>
        <v>-3.2052509932783968</v>
      </c>
      <c r="S101" s="18">
        <f t="shared" si="104"/>
        <v>-3.2052509932783968</v>
      </c>
      <c r="T101" s="18">
        <f t="shared" si="105"/>
        <v>1.4176246034731443</v>
      </c>
      <c r="U101" s="18">
        <f t="shared" si="106"/>
        <v>-1.0889077791529034</v>
      </c>
      <c r="W101" t="str">
        <f t="shared" si="107"/>
        <v>63 Community and civil enforcement occupations</v>
      </c>
      <c r="X101" s="18">
        <f t="shared" si="108"/>
        <v>4.0401147330145326</v>
      </c>
      <c r="Y101" s="18">
        <f t="shared" si="108"/>
        <v>-11.15453010909614</v>
      </c>
      <c r="Z101" s="18">
        <f t="shared" si="108"/>
        <v>6.3324848637485553</v>
      </c>
      <c r="AA101" s="18">
        <f t="shared" si="108"/>
        <v>0.37153236825366864</v>
      </c>
      <c r="AB101" s="18">
        <f t="shared" si="109"/>
        <v>2.3204301794751192</v>
      </c>
      <c r="AD101" s="18">
        <f t="shared" si="110"/>
        <v>2.3204301794751192</v>
      </c>
      <c r="AE101" s="18">
        <f t="shared" si="111"/>
        <v>4.1445801501264867</v>
      </c>
      <c r="AF101" s="18">
        <f t="shared" si="112"/>
        <v>5.5536557724539248</v>
      </c>
    </row>
    <row r="102" spans="1:32" x14ac:dyDescent="0.2">
      <c r="A102" t="str">
        <f t="shared" si="95"/>
        <v>71 Sales occupations</v>
      </c>
      <c r="B102" s="18">
        <f t="shared" si="96"/>
        <v>-1.6820171496685021</v>
      </c>
      <c r="C102" s="18">
        <f t="shared" si="96"/>
        <v>-0.97363350431515228</v>
      </c>
      <c r="D102" s="18">
        <f t="shared" si="96"/>
        <v>-0.30499526059167836</v>
      </c>
      <c r="E102" s="18">
        <f t="shared" si="96"/>
        <v>-0.3816625465431267</v>
      </c>
      <c r="F102" s="18">
        <f t="shared" si="97"/>
        <v>-0.35611333774913101</v>
      </c>
      <c r="H102" s="18">
        <f t="shared" si="98"/>
        <v>-0.35611333774913101</v>
      </c>
      <c r="I102" s="18">
        <f t="shared" si="99"/>
        <v>2.4880662360730499</v>
      </c>
      <c r="J102" s="18">
        <f t="shared" si="100"/>
        <v>2.237580421202634</v>
      </c>
      <c r="L102" t="str">
        <f t="shared" si="101"/>
        <v>71 Sales occupations</v>
      </c>
      <c r="M102" s="18">
        <f t="shared" si="102"/>
        <v>-0.86732230083649275</v>
      </c>
      <c r="N102" s="18">
        <f t="shared" si="102"/>
        <v>0.15209655297849789</v>
      </c>
      <c r="O102" s="18">
        <f t="shared" si="102"/>
        <v>7.8610706803483588E-2</v>
      </c>
      <c r="P102" s="18">
        <f t="shared" si="102"/>
        <v>-2.730638388749318E-2</v>
      </c>
      <c r="Q102" s="18">
        <f t="shared" si="103"/>
        <v>7.9868520160619738E-3</v>
      </c>
      <c r="S102" s="18">
        <f t="shared" si="104"/>
        <v>7.9868520160619738E-3</v>
      </c>
      <c r="T102" s="18">
        <f t="shared" si="105"/>
        <v>1.9600952695402629</v>
      </c>
      <c r="U102" s="18">
        <f t="shared" si="106"/>
        <v>1.9661824152575225</v>
      </c>
      <c r="W102" t="str">
        <f t="shared" si="107"/>
        <v>71 Sales occupations</v>
      </c>
      <c r="X102" s="18">
        <f t="shared" si="108"/>
        <v>-2.2452679951814658</v>
      </c>
      <c r="Y102" s="18">
        <f t="shared" si="108"/>
        <v>-1.7796227350607374</v>
      </c>
      <c r="Z102" s="18">
        <f t="shared" si="108"/>
        <v>-0.58882229001152586</v>
      </c>
      <c r="AA102" s="18">
        <f t="shared" si="108"/>
        <v>-0.65688176779126195</v>
      </c>
      <c r="AB102" s="18">
        <f t="shared" si="109"/>
        <v>-0.63420045402826641</v>
      </c>
      <c r="AD102" s="18">
        <f t="shared" si="110"/>
        <v>-0.63420045402826641</v>
      </c>
      <c r="AE102" s="18">
        <f t="shared" si="111"/>
        <v>2.8507926004154527</v>
      </c>
      <c r="AF102" s="18">
        <f t="shared" si="112"/>
        <v>2.4295318102319996</v>
      </c>
    </row>
    <row r="103" spans="1:32" x14ac:dyDescent="0.2">
      <c r="A103" t="str">
        <f t="shared" si="95"/>
        <v>72 Customer service occupations</v>
      </c>
      <c r="B103" s="18">
        <f t="shared" si="96"/>
        <v>3.7160321118272943</v>
      </c>
      <c r="C103" s="18">
        <f t="shared" si="96"/>
        <v>1.4231591531591592</v>
      </c>
      <c r="D103" s="18">
        <f t="shared" si="96"/>
        <v>2.3288901011586871</v>
      </c>
      <c r="E103" s="18">
        <f t="shared" si="96"/>
        <v>1.2067177454378797</v>
      </c>
      <c r="F103" s="18">
        <f t="shared" si="97"/>
        <v>1.5794011442662681</v>
      </c>
      <c r="H103" s="18">
        <f t="shared" si="98"/>
        <v>1.5794011442662681</v>
      </c>
      <c r="I103" s="18">
        <f t="shared" si="99"/>
        <v>2.8953137802501638</v>
      </c>
      <c r="J103" s="18">
        <f t="shared" si="100"/>
        <v>3.9939269337750272</v>
      </c>
      <c r="L103" t="str">
        <f t="shared" si="101"/>
        <v>72 Customer service occupations</v>
      </c>
      <c r="M103" s="18">
        <f t="shared" si="102"/>
        <v>-0.58862043936259711</v>
      </c>
      <c r="N103" s="18">
        <f t="shared" si="102"/>
        <v>19.156857428440954</v>
      </c>
      <c r="O103" s="18">
        <f t="shared" si="102"/>
        <v>4.6222073032388789</v>
      </c>
      <c r="P103" s="18">
        <f t="shared" si="102"/>
        <v>1.4506907804027636</v>
      </c>
      <c r="Q103" s="18">
        <f t="shared" si="103"/>
        <v>2.4970340659461909</v>
      </c>
      <c r="S103" s="18">
        <f t="shared" si="104"/>
        <v>2.4970340659461909</v>
      </c>
      <c r="T103" s="18">
        <f t="shared" si="105"/>
        <v>2.4530923440066355</v>
      </c>
      <c r="U103" s="18">
        <f t="shared" si="106"/>
        <v>4.3206614797821619</v>
      </c>
      <c r="W103" t="str">
        <f t="shared" si="107"/>
        <v>72 Customer service occupations</v>
      </c>
      <c r="X103" s="18">
        <f t="shared" si="108"/>
        <v>5.7933452876720803</v>
      </c>
      <c r="Y103" s="18">
        <f t="shared" si="108"/>
        <v>-5.8954184408066768</v>
      </c>
      <c r="Z103" s="18">
        <f t="shared" si="108"/>
        <v>1.0436829514737234</v>
      </c>
      <c r="AA103" s="18">
        <f t="shared" si="108"/>
        <v>1.0522822232806206</v>
      </c>
      <c r="AB103" s="18">
        <f t="shared" si="109"/>
        <v>1.0494157180328756</v>
      </c>
      <c r="AD103" s="18">
        <f t="shared" si="110"/>
        <v>1.0494157180328756</v>
      </c>
      <c r="AE103" s="18">
        <f t="shared" si="111"/>
        <v>3.1162253329190204</v>
      </c>
      <c r="AF103" s="18">
        <f t="shared" si="112"/>
        <v>3.8172974666958792</v>
      </c>
    </row>
    <row r="104" spans="1:32" x14ac:dyDescent="0.2">
      <c r="A104" t="str">
        <f t="shared" si="95"/>
        <v>81 Process, plant and machine operatives</v>
      </c>
      <c r="B104" s="18">
        <f t="shared" si="96"/>
        <v>-3.2236064979762613E-2</v>
      </c>
      <c r="C104" s="18">
        <f t="shared" si="96"/>
        <v>-10.111861067944972</v>
      </c>
      <c r="D104" s="18">
        <f t="shared" si="96"/>
        <v>2.4250569332931127</v>
      </c>
      <c r="E104" s="18">
        <f t="shared" si="96"/>
        <v>-0.17210292587592768</v>
      </c>
      <c r="F104" s="18">
        <f t="shared" si="97"/>
        <v>0.6862160609497181</v>
      </c>
      <c r="H104" s="18">
        <f t="shared" si="98"/>
        <v>0.6862160609497181</v>
      </c>
      <c r="I104" s="18">
        <f t="shared" si="99"/>
        <v>2.4635290377692964</v>
      </c>
      <c r="J104" s="18">
        <f t="shared" si="100"/>
        <v>2.9586610530366153</v>
      </c>
      <c r="L104" t="str">
        <f t="shared" si="101"/>
        <v>81 Process, plant and machine operatives</v>
      </c>
      <c r="M104" s="18">
        <f t="shared" si="102"/>
        <v>-0.74720738724509683</v>
      </c>
      <c r="N104" s="18">
        <f t="shared" si="102"/>
        <v>-8.5949179923641381</v>
      </c>
      <c r="O104" s="18">
        <f t="shared" si="102"/>
        <v>1.4199445071094274</v>
      </c>
      <c r="P104" s="18">
        <f t="shared" si="102"/>
        <v>-9.6120611008798651E-2</v>
      </c>
      <c r="Q104" s="18">
        <f t="shared" si="103"/>
        <v>0.40669946976576998</v>
      </c>
      <c r="S104" s="18">
        <f t="shared" si="104"/>
        <v>0.40669946976576998</v>
      </c>
      <c r="T104" s="18">
        <f t="shared" si="105"/>
        <v>2.1856634164293176</v>
      </c>
      <c r="U104" s="18">
        <f t="shared" si="106"/>
        <v>2.4884860957459232</v>
      </c>
      <c r="W104" t="str">
        <f t="shared" si="107"/>
        <v>81 Process, plant and machine operatives</v>
      </c>
      <c r="X104" s="18">
        <f t="shared" si="108"/>
        <v>2.3730352704607327</v>
      </c>
      <c r="Y104" s="18">
        <f t="shared" si="108"/>
        <v>-14.836591818371925</v>
      </c>
      <c r="Z104" s="18">
        <f t="shared" si="108"/>
        <v>5.5261998945239865</v>
      </c>
      <c r="AA104" s="18">
        <f t="shared" si="108"/>
        <v>-0.38309584419895515</v>
      </c>
      <c r="AB104" s="18">
        <f t="shared" si="109"/>
        <v>1.5489553773443188</v>
      </c>
      <c r="AD104" s="18">
        <f t="shared" si="110"/>
        <v>1.5489553773443188</v>
      </c>
      <c r="AE104" s="18">
        <f t="shared" si="111"/>
        <v>3.3226760506649411</v>
      </c>
      <c r="AF104" s="18">
        <f t="shared" si="112"/>
        <v>4.3429609121867552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5.0454139462439151</v>
      </c>
      <c r="C105" s="18">
        <f t="shared" si="96"/>
        <v>-10.739639451307625</v>
      </c>
      <c r="D105" s="18">
        <f t="shared" si="96"/>
        <v>1.0586720177591102</v>
      </c>
      <c r="E105" s="18">
        <f t="shared" si="96"/>
        <v>0.11089487601712023</v>
      </c>
      <c r="F105" s="18">
        <f t="shared" si="97"/>
        <v>0.42582881583945742</v>
      </c>
      <c r="H105" s="18">
        <f t="shared" si="98"/>
        <v>0.42582881583945742</v>
      </c>
      <c r="I105" s="18">
        <f t="shared" si="99"/>
        <v>2.9809261483962901</v>
      </c>
      <c r="J105" s="18">
        <f t="shared" si="100"/>
        <v>3.2661538033787574</v>
      </c>
      <c r="L105" t="str">
        <f t="shared" si="101"/>
        <v>82 Transport and mobile machine drivers and operatives</v>
      </c>
      <c r="M105" s="18">
        <f t="shared" si="102"/>
        <v>5.3171547902324701</v>
      </c>
      <c r="N105" s="18">
        <f t="shared" si="102"/>
        <v>-11.251921073381521</v>
      </c>
      <c r="O105" s="18">
        <f t="shared" si="102"/>
        <v>0.55709572465110213</v>
      </c>
      <c r="P105" s="18">
        <f t="shared" si="102"/>
        <v>-3.0592874228185796E-2</v>
      </c>
      <c r="Q105" s="18">
        <f t="shared" si="103"/>
        <v>0.16492070355549338</v>
      </c>
      <c r="S105" s="18">
        <f t="shared" si="104"/>
        <v>0.16492070355549338</v>
      </c>
      <c r="T105" s="18">
        <f t="shared" si="105"/>
        <v>2.8629427914868666</v>
      </c>
      <c r="U105" s="18">
        <f t="shared" si="106"/>
        <v>2.9744675999763937</v>
      </c>
      <c r="W105" t="str">
        <f t="shared" si="107"/>
        <v>82 Transport and mobile machine drivers and operatives</v>
      </c>
      <c r="X105" s="18">
        <f t="shared" si="108"/>
        <v>2.0368720262549544</v>
      </c>
      <c r="Y105" s="18">
        <f t="shared" si="108"/>
        <v>-4.5978880243499276</v>
      </c>
      <c r="Z105" s="18">
        <f t="shared" si="108"/>
        <v>6.0742316829429432</v>
      </c>
      <c r="AA105" s="18">
        <f t="shared" si="108"/>
        <v>1.2511284775382991</v>
      </c>
      <c r="AB105" s="18">
        <f t="shared" si="109"/>
        <v>2.8339567329753956</v>
      </c>
      <c r="AD105" s="18">
        <f t="shared" si="110"/>
        <v>2.8339567329753956</v>
      </c>
      <c r="AE105" s="18">
        <f t="shared" si="111"/>
        <v>4.1829187006712232</v>
      </c>
      <c r="AF105" s="18">
        <f t="shared" si="112"/>
        <v>5.9205734484601535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-1.1469897561640963</v>
      </c>
      <c r="C106" s="18">
        <f t="shared" si="96"/>
        <v>-9.1167424191270001</v>
      </c>
      <c r="D106" s="18">
        <f t="shared" si="96"/>
        <v>13.490294940735348</v>
      </c>
      <c r="E106" s="18">
        <f t="shared" si="96"/>
        <v>1.7936586809363719</v>
      </c>
      <c r="F106" s="18">
        <f t="shared" si="97"/>
        <v>5.5520625985011396</v>
      </c>
      <c r="H106" s="18">
        <f t="shared" si="98"/>
        <v>5.5520625985011396</v>
      </c>
      <c r="I106" s="18">
        <f t="shared" si="99"/>
        <v>4.2639277098297068</v>
      </c>
      <c r="J106" s="18">
        <f t="shared" si="100"/>
        <v>7.8801859866137969</v>
      </c>
      <c r="L106" t="str">
        <f t="shared" si="101"/>
        <v>91 Elementary trades and related occupations</v>
      </c>
      <c r="M106" s="18">
        <f t="shared" si="102"/>
        <v>-1.2797944678192841</v>
      </c>
      <c r="N106" s="18">
        <f t="shared" si="102"/>
        <v>-6.0868863832318931</v>
      </c>
      <c r="O106" s="18">
        <f t="shared" si="102"/>
        <v>7.2440257195648616</v>
      </c>
      <c r="P106" s="18">
        <f t="shared" si="102"/>
        <v>1.4478005614978473</v>
      </c>
      <c r="Q106" s="18">
        <f t="shared" si="103"/>
        <v>3.3442044891813349</v>
      </c>
      <c r="S106" s="18">
        <f t="shared" si="104"/>
        <v>3.3442044891813349</v>
      </c>
      <c r="T106" s="18">
        <f t="shared" si="105"/>
        <v>2.66278348565121</v>
      </c>
      <c r="U106" s="18">
        <f t="shared" si="106"/>
        <v>5.1406796398882904</v>
      </c>
      <c r="W106" t="str">
        <f t="shared" si="107"/>
        <v>91 Elementary trades and related occupations</v>
      </c>
      <c r="X106" s="18">
        <f t="shared" si="108"/>
        <v>-0.64925416984641382</v>
      </c>
      <c r="Y106" s="18">
        <f t="shared" si="108"/>
        <v>-20.293114630213783</v>
      </c>
      <c r="Z106" s="18">
        <f t="shared" si="108"/>
        <v>31.284202803912219</v>
      </c>
      <c r="AA106" s="18">
        <f t="shared" si="108"/>
        <v>2.3197460695312477</v>
      </c>
      <c r="AB106" s="18">
        <f t="shared" si="109"/>
        <v>11.184383647612783</v>
      </c>
      <c r="AD106" s="18">
        <f t="shared" si="110"/>
        <v>11.184383647612783</v>
      </c>
      <c r="AE106" s="18">
        <f t="shared" si="111"/>
        <v>8.8236423638363704</v>
      </c>
      <c r="AF106" s="18">
        <f t="shared" si="112"/>
        <v>14.336176927410072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2.2183520545466795</v>
      </c>
      <c r="C107" s="18">
        <f t="shared" si="96"/>
        <v>-8.460785572369856</v>
      </c>
      <c r="D107" s="18">
        <f t="shared" si="96"/>
        <v>-2.0311392306824771</v>
      </c>
      <c r="E107" s="18">
        <f t="shared" si="96"/>
        <v>-0.86002070281075982</v>
      </c>
      <c r="F107" s="18">
        <f t="shared" si="97"/>
        <v>-1.2519408424105816</v>
      </c>
      <c r="H107" s="18">
        <f t="shared" si="98"/>
        <v>-1.2519408424105816</v>
      </c>
      <c r="I107" s="18">
        <f t="shared" si="99"/>
        <v>2.4067982956555323</v>
      </c>
      <c r="J107" s="18">
        <f t="shared" si="100"/>
        <v>1.5337135012738701</v>
      </c>
      <c r="L107" t="str">
        <f t="shared" si="101"/>
        <v>92 Elementary administration and service occupations</v>
      </c>
      <c r="M107" s="18">
        <f t="shared" si="102"/>
        <v>1.3991649810208839</v>
      </c>
      <c r="N107" s="18">
        <f t="shared" si="102"/>
        <v>-4.9735685676276393</v>
      </c>
      <c r="O107" s="18">
        <f t="shared" si="102"/>
        <v>-0.49485716905655064</v>
      </c>
      <c r="P107" s="18">
        <f t="shared" si="102"/>
        <v>-0.63385210970907657</v>
      </c>
      <c r="Q107" s="18">
        <f t="shared" si="103"/>
        <v>-0.58754204919934105</v>
      </c>
      <c r="S107" s="18">
        <f t="shared" si="104"/>
        <v>-0.58754204919934105</v>
      </c>
      <c r="T107" s="18">
        <f t="shared" si="105"/>
        <v>2.1849502085449224</v>
      </c>
      <c r="U107" s="18">
        <f t="shared" si="106"/>
        <v>1.7558392019616731</v>
      </c>
      <c r="W107" t="str">
        <f t="shared" si="107"/>
        <v>92 Elementary administration and service occupations</v>
      </c>
      <c r="X107" s="18">
        <f t="shared" si="108"/>
        <v>2.9728936300257081</v>
      </c>
      <c r="Y107" s="18">
        <f t="shared" si="108"/>
        <v>-11.551471108394351</v>
      </c>
      <c r="Z107" s="18">
        <f t="shared" si="108"/>
        <v>-3.5893831646897079</v>
      </c>
      <c r="AA107" s="18">
        <f t="shared" si="108"/>
        <v>-1.117833576089633</v>
      </c>
      <c r="AB107" s="18">
        <f t="shared" si="109"/>
        <v>-1.9486443851828184</v>
      </c>
      <c r="AD107" s="18">
        <f t="shared" si="110"/>
        <v>-1.9486443851828184</v>
      </c>
      <c r="AE107" s="18">
        <f t="shared" si="111"/>
        <v>2.6119667788766288</v>
      </c>
      <c r="AF107" s="18">
        <f t="shared" si="112"/>
        <v>1.3156878504165137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2.2639137548957633</v>
      </c>
      <c r="C109" s="26">
        <f>IF(AND(D$6-C$6 &lt;&gt; 0,C35&lt;&gt;0,D35&lt;&gt;0),(EXP(LN(D35/C35)/(D$6-C$6))-1)*100,0)</f>
        <v>-0.63140031678965425</v>
      </c>
      <c r="D109" s="26">
        <f>IF(AND(E$6-D$6 &lt;&gt; 0,D35&lt;&gt;0,E35&lt;&gt;0),(EXP(LN(E35/D35)/(E$6-D$6))-1)*100,0)</f>
        <v>0.70615206142541354</v>
      </c>
      <c r="E109" s="26">
        <f>IF(AND(F$6-E$6 &lt;&gt; 0,E35&lt;&gt;0,F35&lt;&gt;0),(EXP(LN(F35/E35)/(F$6-E$6))-1)*100,0)</f>
        <v>0.50264086068489977</v>
      </c>
      <c r="F109" s="26">
        <f t="shared" ref="F109" si="113">IF(AND(F$6-D$6 &lt;&gt; 0,D35&lt;&gt;0,F35&lt;&gt;0),(EXP(LN(F35/D35)/(F$6-D$6))-1)*100,0)</f>
        <v>0.57043219051473582</v>
      </c>
      <c r="H109" s="26">
        <f t="shared" ref="H109" si="114">IF($F$6-$D$6 &lt;&gt; 0,(EXP(LN(1+(H72/100))/($F$6-$D$6))-1)*100,0)</f>
        <v>0.57043219051473582</v>
      </c>
      <c r="I109" s="26">
        <f>IF(D35&gt;0,((1+(I35/D35))^(1/($F$6-$D$6))-1)*100,0)</f>
        <v>2.750044625136594</v>
      </c>
      <c r="J109" s="26">
        <f t="shared" ref="J109" si="115">IF($F$6-$D$6 &lt;&gt; 0,(EXP(LN(1+(J72/100))/($F$6-$D$6))-1)*100,0)</f>
        <v>3.1453616844001164</v>
      </c>
      <c r="L109" s="24" t="str">
        <f>L35</f>
        <v>All occupations</v>
      </c>
      <c r="M109" s="26">
        <f>IF(AND(N$6-M$6 &lt;&gt; 0,M35&lt;&gt;0,N35&lt;&gt;0),(EXP(LN(N35/M35)/(N$6-M$6))-1)*100,0)</f>
        <v>1.7297884253847151</v>
      </c>
      <c r="N109" s="26">
        <f>IF(AND(O$6-N$6 &lt;&gt; 0,N35&lt;&gt;0,O35&lt;&gt;0),(EXP(LN(O35/N35)/(O$6-N$6))-1)*100,0)</f>
        <v>-0.70913400988702469</v>
      </c>
      <c r="O109" s="26">
        <f>IF(AND(P$6-O$6 &lt;&gt; 0,O35&lt;&gt;0,P35&lt;&gt;0),(EXP(LN(P35/O35)/(P$6-O$6))-1)*100,0)</f>
        <v>0.78591590093572972</v>
      </c>
      <c r="P109" s="26">
        <f>IF(AND(Q$6-P$6 &lt;&gt; 0,P35&lt;&gt;0,Q35&lt;&gt;0),(EXP(LN(Q35/P35)/(Q$6-P$6))-1)*100,0)</f>
        <v>0.50190022160889747</v>
      </c>
      <c r="Q109" s="26">
        <f t="shared" ref="Q109" si="116">IF(AND(Q$6-O$6 &lt;&gt; 0,O35&lt;&gt;0,Q35&lt;&gt;0),(EXP(LN(Q35/O35)/(Q$6-O$6))-1)*100,0)</f>
        <v>0.59648307438755488</v>
      </c>
      <c r="S109" s="26">
        <f t="shared" ref="S109" si="117">IF($F$6-$D$6 &lt;&gt; 0,(EXP(LN(1+(S72/100))/($F$6-$D$6))-1)*100,0)</f>
        <v>0.59648307438755488</v>
      </c>
      <c r="T109" s="26">
        <f t="shared" ref="T109" si="118">IF(O35&gt;0,((1+(T35/O35))^(1/($F$6-$D$6))-1)*100,0)</f>
        <v>2.3687545890079598</v>
      </c>
      <c r="U109" s="26">
        <f t="shared" ref="U109" si="119">IF($F$6-$D$6 &lt;&gt; 0,(EXP(LN(1+(U72/100))/($F$6-$D$6))-1)*100,0)</f>
        <v>2.8037780780017174</v>
      </c>
      <c r="W109" s="24" t="str">
        <f>W35</f>
        <v>All occupations</v>
      </c>
      <c r="X109" s="26">
        <f>IF(AND(Y$6-X$6 &lt;&gt; 0,X35&lt;&gt;0,Y35&lt;&gt;0),(EXP(LN(Y35/X35)/(Y$6-X$6))-1)*100,0)</f>
        <v>2.8744044733095997</v>
      </c>
      <c r="Y109" s="26">
        <f>IF(AND(Z$6-Y$6 &lt;&gt; 0,Y35&lt;&gt;0,Z35&lt;&gt;0),(EXP(LN(Z35/Y35)/(Z$6-Y$6))-1)*100,0)</f>
        <v>-0.54500317340308024</v>
      </c>
      <c r="Z109" s="26">
        <f>IF(AND(AA$6-Z$6 &lt;&gt; 0,Z35&lt;&gt;0,AA35&lt;&gt;0),(EXP(LN(AA35/Z35)/(AA$6-Z$6))-1)*100,0)</f>
        <v>0.61734802246080633</v>
      </c>
      <c r="AA109" s="26">
        <f>IF(AND(AB$6-AA$6 &lt;&gt; 0,AA35&lt;&gt;0,AB35&lt;&gt;0),(EXP(LN(AB35/AA35)/(AB$6-AA$6))-1)*100,0)</f>
        <v>0.50346953481354983</v>
      </c>
      <c r="AB109" s="26">
        <f t="shared" ref="AB109" si="120">IF(AND(AB$6-Z$6 &lt;&gt; 0,Z35&lt;&gt;0,AB35&lt;&gt;0),(EXP(LN(AB35/Z35)/(AB$6-Z$6))-1)*100,0)</f>
        <v>0.5414147026635785</v>
      </c>
      <c r="AD109" s="26">
        <f t="shared" ref="AD109" si="121">IF($F$6-$D$6 &lt;&gt; 0,(EXP(LN(1+(AD72/100))/($F$6-$D$6))-1)*100,0)</f>
        <v>0.5414147026635785</v>
      </c>
      <c r="AE109" s="26">
        <f t="shared" ref="AE109" si="122">IF(Z35&gt;0,((1+(AE35/Z35))^(1/($F$6-$D$6))-1)*100,0)</f>
        <v>3.1511658764303174</v>
      </c>
      <c r="AF109" s="26">
        <f t="shared" ref="AF109" si="123">IF($F$6-$D$6 &lt;&gt; 0,(EXP(LN(1+(AF72/100))/($F$6-$D$6))-1)*100,0)</f>
        <v>3.5067284993586245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Hertfordshire (Continued)</v>
      </c>
      <c r="L112" s="19" t="str">
        <f>CONCATENATE(L$1," (Continued)")</f>
        <v>Occupation Table 2.1  Males: Employment Change by Occupation (SOC 2020) and Replacement Demand, 2015-2035, Hertfordshire (Continued)</v>
      </c>
      <c r="W112" s="19" t="str">
        <f>CONCATENATE(W$1," (Continued)")</f>
        <v>Occupation Table 2.2  Females: Employment Change by Occupation (SOC 2020) and Replacement Demand, 2015-2035, Hertfordshire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10.599708179958888</v>
      </c>
      <c r="C119" s="27">
        <f t="shared" si="125"/>
        <v>1.4328041480408871</v>
      </c>
      <c r="D119" s="27">
        <f t="shared" si="125"/>
        <v>-4.8904676817158261</v>
      </c>
      <c r="E119" s="27">
        <f t="shared" si="125"/>
        <v>5.9203605572826916</v>
      </c>
      <c r="F119" s="27">
        <f t="shared" ref="F119:F144" si="126">F8-D8</f>
        <v>1.0298928755668655</v>
      </c>
      <c r="L119" t="str">
        <f t="shared" ref="L119:L144" si="127">L8</f>
        <v>11 Corporate managers and directors</v>
      </c>
      <c r="M119" s="27">
        <f t="shared" ref="M119:P144" si="128">N8-M8</f>
        <v>5.8243559723585605</v>
      </c>
      <c r="N119" s="27">
        <f t="shared" si="128"/>
        <v>0.77957831841538194</v>
      </c>
      <c r="O119" s="27">
        <f t="shared" si="128"/>
        <v>-4.9699255642288307</v>
      </c>
      <c r="P119" s="27">
        <f t="shared" si="128"/>
        <v>1.9966038448825927</v>
      </c>
      <c r="Q119" s="27">
        <f t="shared" ref="Q119:Q144" si="129">Q8-O8</f>
        <v>-2.973321719346238</v>
      </c>
      <c r="W119" t="str">
        <f t="shared" ref="W119:W144" si="130">W8</f>
        <v>11 Corporate managers and directors</v>
      </c>
      <c r="X119" s="27">
        <f t="shared" ref="X119:AA144" si="131">Y8-X8</f>
        <v>4.7753522076003883</v>
      </c>
      <c r="Y119" s="27">
        <f t="shared" si="131"/>
        <v>0.6532258296254696</v>
      </c>
      <c r="Z119" s="27">
        <f t="shared" si="131"/>
        <v>7.9457882513011668E-2</v>
      </c>
      <c r="AA119" s="27">
        <f t="shared" si="131"/>
        <v>3.9237567124002268</v>
      </c>
      <c r="AB119" s="27">
        <f t="shared" ref="AB119:AB144" si="132">AB8-Z8</f>
        <v>4.0032145949132385</v>
      </c>
    </row>
    <row r="120" spans="1:28" x14ac:dyDescent="0.2">
      <c r="A120" t="str">
        <f t="shared" si="124"/>
        <v>12 Other managers and proprietors</v>
      </c>
      <c r="B120" s="27">
        <f t="shared" si="125"/>
        <v>2.2087676668292531</v>
      </c>
      <c r="C120" s="27">
        <f t="shared" si="125"/>
        <v>0.26779793501728122</v>
      </c>
      <c r="D120" s="27">
        <f t="shared" si="125"/>
        <v>1.2187079333049624</v>
      </c>
      <c r="E120" s="27">
        <f t="shared" si="125"/>
        <v>3.502620870569956</v>
      </c>
      <c r="F120" s="27">
        <f t="shared" si="126"/>
        <v>4.7213288038749184</v>
      </c>
      <c r="L120" t="str">
        <f t="shared" si="127"/>
        <v>12 Other managers and proprietors</v>
      </c>
      <c r="M120" s="27">
        <f t="shared" si="128"/>
        <v>0.60180332419018967</v>
      </c>
      <c r="N120" s="27">
        <f t="shared" si="128"/>
        <v>0.16360202337019558</v>
      </c>
      <c r="O120" s="27">
        <f t="shared" si="128"/>
        <v>1.9909288347803891</v>
      </c>
      <c r="P120" s="27">
        <f t="shared" si="128"/>
        <v>2.0770522599847148</v>
      </c>
      <c r="Q120" s="27">
        <f t="shared" si="129"/>
        <v>4.0679810947651038</v>
      </c>
      <c r="W120" t="str">
        <f t="shared" si="130"/>
        <v>12 Other managers and proprietors</v>
      </c>
      <c r="X120" s="27">
        <f t="shared" si="131"/>
        <v>1.6069643426390634</v>
      </c>
      <c r="Y120" s="27">
        <f t="shared" si="131"/>
        <v>0.1041959116471407</v>
      </c>
      <c r="Z120" s="27">
        <f t="shared" si="131"/>
        <v>-0.77222090147547817</v>
      </c>
      <c r="AA120" s="27">
        <f t="shared" si="131"/>
        <v>1.4255686105852554</v>
      </c>
      <c r="AB120" s="27">
        <f t="shared" si="132"/>
        <v>0.65334770910977724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7.5188995858827354</v>
      </c>
      <c r="C121" s="27">
        <f t="shared" si="125"/>
        <v>1.6520527313686699</v>
      </c>
      <c r="D121" s="27">
        <f t="shared" si="125"/>
        <v>12.935509639370594</v>
      </c>
      <c r="E121" s="27">
        <f t="shared" si="125"/>
        <v>10.195031980742002</v>
      </c>
      <c r="F121" s="27">
        <f t="shared" si="126"/>
        <v>23.130541620112595</v>
      </c>
      <c r="L121" t="str">
        <f t="shared" si="127"/>
        <v>21 Science, research, engineering and technology professionals</v>
      </c>
      <c r="M121" s="27">
        <f t="shared" si="128"/>
        <v>6.6346777803584942</v>
      </c>
      <c r="N121" s="27">
        <f t="shared" si="128"/>
        <v>-0.53858885457821515</v>
      </c>
      <c r="O121" s="27">
        <f t="shared" si="128"/>
        <v>8.6039569599324039</v>
      </c>
      <c r="P121" s="27">
        <f t="shared" si="128"/>
        <v>6.5544093250285229</v>
      </c>
      <c r="Q121" s="27">
        <f t="shared" si="129"/>
        <v>15.158366284960927</v>
      </c>
      <c r="W121" t="str">
        <f t="shared" si="130"/>
        <v>21 Science, research, engineering and technology professionals</v>
      </c>
      <c r="X121" s="27">
        <f t="shared" si="131"/>
        <v>0.88422180552420215</v>
      </c>
      <c r="Y121" s="27">
        <f t="shared" si="131"/>
        <v>2.1906415859468815</v>
      </c>
      <c r="Z121" s="27">
        <f t="shared" si="131"/>
        <v>4.33155267943825</v>
      </c>
      <c r="AA121" s="27">
        <f t="shared" si="131"/>
        <v>3.6406226557132833</v>
      </c>
      <c r="AB121" s="27">
        <f t="shared" si="132"/>
        <v>7.9721753351515332</v>
      </c>
    </row>
    <row r="122" spans="1:28" x14ac:dyDescent="0.2">
      <c r="A122" t="str">
        <f t="shared" si="124"/>
        <v>22 Health professionals</v>
      </c>
      <c r="B122" s="27">
        <f t="shared" si="125"/>
        <v>5.0549661672189536</v>
      </c>
      <c r="C122" s="27">
        <f t="shared" si="125"/>
        <v>-0.48289757514778842</v>
      </c>
      <c r="D122" s="27">
        <f t="shared" si="125"/>
        <v>-1.4855989759336552E-2</v>
      </c>
      <c r="E122" s="27">
        <f t="shared" si="125"/>
        <v>2.2661933546136694</v>
      </c>
      <c r="F122" s="27">
        <f t="shared" si="126"/>
        <v>2.2513373648543329</v>
      </c>
      <c r="L122" t="str">
        <f t="shared" si="127"/>
        <v>22 Health professionals</v>
      </c>
      <c r="M122" s="27">
        <f t="shared" si="128"/>
        <v>1.0691704760703757</v>
      </c>
      <c r="N122" s="27">
        <f t="shared" si="128"/>
        <v>4.2690095303486331E-2</v>
      </c>
      <c r="O122" s="27">
        <f t="shared" si="128"/>
        <v>0.21620533218949856</v>
      </c>
      <c r="P122" s="27">
        <f t="shared" si="128"/>
        <v>0.80895930188144849</v>
      </c>
      <c r="Q122" s="27">
        <f t="shared" si="129"/>
        <v>1.025164634070947</v>
      </c>
      <c r="W122" t="str">
        <f t="shared" si="130"/>
        <v>22 Health professionals</v>
      </c>
      <c r="X122" s="27">
        <f t="shared" si="131"/>
        <v>3.9857956911485655</v>
      </c>
      <c r="Y122" s="27">
        <f t="shared" si="131"/>
        <v>-0.52558767045127652</v>
      </c>
      <c r="Z122" s="27">
        <f t="shared" si="131"/>
        <v>-0.23106132194883955</v>
      </c>
      <c r="AA122" s="27">
        <f t="shared" si="131"/>
        <v>1.4572340527322396</v>
      </c>
      <c r="AB122" s="27">
        <f t="shared" si="132"/>
        <v>1.2261727307834001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3.7067748896313155</v>
      </c>
      <c r="C123" s="27">
        <f t="shared" si="125"/>
        <v>1.2592657884807359</v>
      </c>
      <c r="D123" s="27">
        <f t="shared" si="125"/>
        <v>-0.75354398330608419</v>
      </c>
      <c r="E123" s="27">
        <f t="shared" si="125"/>
        <v>2.2227502562620316</v>
      </c>
      <c r="F123" s="27">
        <f t="shared" si="126"/>
        <v>1.4692062729559474</v>
      </c>
      <c r="L123" t="str">
        <f t="shared" si="127"/>
        <v>23 Teaching and other educational professionals</v>
      </c>
      <c r="M123" s="27">
        <f t="shared" si="128"/>
        <v>0.11273139965673096</v>
      </c>
      <c r="N123" s="27">
        <f t="shared" si="128"/>
        <v>0.66343540780331267</v>
      </c>
      <c r="O123" s="27">
        <f t="shared" si="128"/>
        <v>0.16099255691078795</v>
      </c>
      <c r="P123" s="27">
        <f t="shared" si="128"/>
        <v>0.7347340707462866</v>
      </c>
      <c r="Q123" s="27">
        <f t="shared" si="129"/>
        <v>0.89572662765707456</v>
      </c>
      <c r="W123" t="str">
        <f t="shared" si="130"/>
        <v>23 Teaching and other educational professionals</v>
      </c>
      <c r="X123" s="27">
        <f t="shared" si="131"/>
        <v>3.5940434899746023</v>
      </c>
      <c r="Y123" s="27">
        <f t="shared" si="131"/>
        <v>0.59583038067738769</v>
      </c>
      <c r="Z123" s="27">
        <f t="shared" si="131"/>
        <v>-0.91453654021684017</v>
      </c>
      <c r="AA123" s="27">
        <f t="shared" si="131"/>
        <v>1.4880161855156935</v>
      </c>
      <c r="AB123" s="27">
        <f t="shared" si="132"/>
        <v>0.57347964529885331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8.2579396219523318</v>
      </c>
      <c r="C124" s="27">
        <f t="shared" si="125"/>
        <v>3.634655013782826</v>
      </c>
      <c r="D124" s="27">
        <f t="shared" si="125"/>
        <v>3.3224917681677866</v>
      </c>
      <c r="E124" s="27">
        <f t="shared" si="125"/>
        <v>6.7995678917904883</v>
      </c>
      <c r="F124" s="27">
        <f t="shared" si="126"/>
        <v>10.122059659958275</v>
      </c>
      <c r="L124" t="str">
        <f t="shared" si="127"/>
        <v>24 Business, media and public service professionals</v>
      </c>
      <c r="M124" s="27">
        <f t="shared" si="128"/>
        <v>4.090989877463489</v>
      </c>
      <c r="N124" s="27">
        <f t="shared" si="128"/>
        <v>1.6601930101103051</v>
      </c>
      <c r="O124" s="27">
        <f t="shared" si="128"/>
        <v>2.2372152376026087</v>
      </c>
      <c r="P124" s="27">
        <f t="shared" si="128"/>
        <v>2.9367492619304798</v>
      </c>
      <c r="Q124" s="27">
        <f t="shared" si="129"/>
        <v>5.1739644995330885</v>
      </c>
      <c r="W124" t="str">
        <f t="shared" si="130"/>
        <v>24 Business, media and public service professionals</v>
      </c>
      <c r="X124" s="27">
        <f t="shared" si="131"/>
        <v>4.1669497444889316</v>
      </c>
      <c r="Y124" s="27">
        <f t="shared" si="131"/>
        <v>1.9744620036723788</v>
      </c>
      <c r="Z124" s="27">
        <f t="shared" si="131"/>
        <v>1.0852765305653413</v>
      </c>
      <c r="AA124" s="27">
        <f t="shared" si="131"/>
        <v>3.8628186298598735</v>
      </c>
      <c r="AB124" s="27">
        <f t="shared" si="132"/>
        <v>4.9480951604252148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2.4350012925956754</v>
      </c>
      <c r="C125" s="27">
        <f t="shared" si="125"/>
        <v>1.2918250487619165</v>
      </c>
      <c r="D125" s="27">
        <f t="shared" si="125"/>
        <v>-0.75620136194752519</v>
      </c>
      <c r="E125" s="27">
        <f t="shared" si="125"/>
        <v>1.6742298984758897</v>
      </c>
      <c r="F125" s="27">
        <f t="shared" si="126"/>
        <v>0.91802853652836447</v>
      </c>
      <c r="L125" t="str">
        <f t="shared" si="127"/>
        <v>31 Science, engineering and technology associate professionals</v>
      </c>
      <c r="M125" s="27">
        <f t="shared" si="128"/>
        <v>2.205078294295248</v>
      </c>
      <c r="N125" s="27">
        <f t="shared" si="128"/>
        <v>0.51553542399163277</v>
      </c>
      <c r="O125" s="27">
        <f t="shared" si="128"/>
        <v>-1.0867887482697327</v>
      </c>
      <c r="P125" s="27">
        <f t="shared" si="128"/>
        <v>0.73733993424214361</v>
      </c>
      <c r="Q125" s="27">
        <f t="shared" si="129"/>
        <v>-0.34944881402758909</v>
      </c>
      <c r="W125" t="str">
        <f t="shared" si="130"/>
        <v>31 Science, engineering and technology associate professionals</v>
      </c>
      <c r="X125" s="27">
        <f t="shared" si="131"/>
        <v>0.22992299830043006</v>
      </c>
      <c r="Y125" s="27">
        <f t="shared" si="131"/>
        <v>0.77628962477030194</v>
      </c>
      <c r="Z125" s="27">
        <f t="shared" si="131"/>
        <v>0.33058738632219331</v>
      </c>
      <c r="AA125" s="27">
        <f t="shared" si="131"/>
        <v>0.9368899642337416</v>
      </c>
      <c r="AB125" s="27">
        <f t="shared" si="132"/>
        <v>1.2674773505559349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1.9345969249726824</v>
      </c>
      <c r="C126" s="27">
        <f t="shared" si="125"/>
        <v>0.10676141863695854</v>
      </c>
      <c r="D126" s="27">
        <f t="shared" si="125"/>
        <v>5.9907382856299414</v>
      </c>
      <c r="E126" s="27">
        <f t="shared" si="125"/>
        <v>3.2139208736348479</v>
      </c>
      <c r="F126" s="27">
        <f t="shared" si="126"/>
        <v>9.2046591592647893</v>
      </c>
      <c r="L126" t="str">
        <f t="shared" si="127"/>
        <v>32 Health and social care associate professionals</v>
      </c>
      <c r="M126" s="27">
        <f t="shared" si="128"/>
        <v>8.1822250135044072E-2</v>
      </c>
      <c r="N126" s="27">
        <f t="shared" si="128"/>
        <v>7.8963644149484757E-2</v>
      </c>
      <c r="O126" s="27">
        <f t="shared" si="128"/>
        <v>0.67358877044867471</v>
      </c>
      <c r="P126" s="27">
        <f t="shared" si="128"/>
        <v>0.37157067049616632</v>
      </c>
      <c r="Q126" s="27">
        <f t="shared" si="129"/>
        <v>1.045159440944841</v>
      </c>
      <c r="W126" t="str">
        <f t="shared" si="130"/>
        <v>32 Health and social care associate professionals</v>
      </c>
      <c r="X126" s="27">
        <f t="shared" si="131"/>
        <v>1.8527746748376339</v>
      </c>
      <c r="Y126" s="27">
        <f t="shared" si="131"/>
        <v>2.779777448748888E-2</v>
      </c>
      <c r="Z126" s="27">
        <f t="shared" si="131"/>
        <v>5.3171495151812564</v>
      </c>
      <c r="AA126" s="27">
        <f t="shared" si="131"/>
        <v>2.8423502031386878</v>
      </c>
      <c r="AB126" s="27">
        <f t="shared" si="132"/>
        <v>8.1594997183199443</v>
      </c>
    </row>
    <row r="127" spans="1:28" x14ac:dyDescent="0.2">
      <c r="A127" t="str">
        <f t="shared" si="124"/>
        <v>33 Protective service occupations</v>
      </c>
      <c r="B127" s="27">
        <f t="shared" si="125"/>
        <v>-0.22852844069348865</v>
      </c>
      <c r="C127" s="27">
        <f t="shared" si="125"/>
        <v>0.45954113730642998</v>
      </c>
      <c r="D127" s="27">
        <f t="shared" si="125"/>
        <v>-0.75678319306055908</v>
      </c>
      <c r="E127" s="27">
        <f t="shared" si="125"/>
        <v>0.70292199356406826</v>
      </c>
      <c r="F127" s="27">
        <f t="shared" si="126"/>
        <v>-5.3861199496490819E-2</v>
      </c>
      <c r="L127" t="str">
        <f t="shared" si="127"/>
        <v>33 Protective service occupations</v>
      </c>
      <c r="M127" s="27">
        <f t="shared" si="128"/>
        <v>-0.31363142045290271</v>
      </c>
      <c r="N127" s="27">
        <f t="shared" si="128"/>
        <v>0.25303492367405678</v>
      </c>
      <c r="O127" s="27">
        <f t="shared" si="128"/>
        <v>-0.62545293385017242</v>
      </c>
      <c r="P127" s="27">
        <f t="shared" si="128"/>
        <v>9.202612828578971E-2</v>
      </c>
      <c r="Q127" s="27">
        <f t="shared" si="129"/>
        <v>-0.53342680556438271</v>
      </c>
      <c r="W127" t="str">
        <f t="shared" si="130"/>
        <v>33 Protective service occupations</v>
      </c>
      <c r="X127" s="27">
        <f t="shared" si="131"/>
        <v>8.5102979759417385E-2</v>
      </c>
      <c r="Y127" s="27">
        <f t="shared" si="131"/>
        <v>0.2065062136323681</v>
      </c>
      <c r="Z127" s="27">
        <f t="shared" si="131"/>
        <v>-0.13133025921037889</v>
      </c>
      <c r="AA127" s="27">
        <f t="shared" si="131"/>
        <v>0.61089586527827744</v>
      </c>
      <c r="AB127" s="27">
        <f t="shared" si="132"/>
        <v>0.47956560606789855</v>
      </c>
    </row>
    <row r="128" spans="1:28" x14ac:dyDescent="0.2">
      <c r="A128" t="str">
        <f t="shared" si="124"/>
        <v>34 Culture, media and sports occupations</v>
      </c>
      <c r="B128" s="27">
        <f t="shared" si="125"/>
        <v>0.78430461216365721</v>
      </c>
      <c r="C128" s="27">
        <f t="shared" si="125"/>
        <v>2.653134100916855</v>
      </c>
      <c r="D128" s="27">
        <f t="shared" si="125"/>
        <v>-2.1828681344368768</v>
      </c>
      <c r="E128" s="27">
        <f t="shared" si="125"/>
        <v>1.4182522811232232</v>
      </c>
      <c r="F128" s="27">
        <f t="shared" si="126"/>
        <v>-0.76461585331365356</v>
      </c>
      <c r="L128" t="str">
        <f t="shared" si="127"/>
        <v>34 Culture, media and sports occupations</v>
      </c>
      <c r="M128" s="27">
        <f t="shared" si="128"/>
        <v>0.88789921184568676</v>
      </c>
      <c r="N128" s="27">
        <f t="shared" si="128"/>
        <v>0.91100312772625891</v>
      </c>
      <c r="O128" s="27">
        <f t="shared" si="128"/>
        <v>-1.2525796124970938</v>
      </c>
      <c r="P128" s="27">
        <f t="shared" si="128"/>
        <v>0.76962627240533266</v>
      </c>
      <c r="Q128" s="27">
        <f t="shared" si="129"/>
        <v>-0.48295334009176116</v>
      </c>
      <c r="W128" t="str">
        <f t="shared" si="130"/>
        <v>34 Culture, media and sports occupations</v>
      </c>
      <c r="X128" s="27">
        <f t="shared" si="131"/>
        <v>-0.10359459968200824</v>
      </c>
      <c r="Y128" s="27">
        <f t="shared" si="131"/>
        <v>1.7421309731905961</v>
      </c>
      <c r="Z128" s="27">
        <f t="shared" si="131"/>
        <v>-0.93028852193976874</v>
      </c>
      <c r="AA128" s="27">
        <f t="shared" si="131"/>
        <v>0.64862600871789944</v>
      </c>
      <c r="AB128" s="27">
        <f t="shared" si="132"/>
        <v>-0.2816625132218693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4.9319783745205186</v>
      </c>
      <c r="C129" s="27">
        <f t="shared" si="125"/>
        <v>1.3091860546532033</v>
      </c>
      <c r="D129" s="27">
        <f t="shared" si="125"/>
        <v>1.1361306698299742</v>
      </c>
      <c r="E129" s="27">
        <f t="shared" si="125"/>
        <v>3.563418028369199</v>
      </c>
      <c r="F129" s="27">
        <f t="shared" si="126"/>
        <v>4.6995486981991732</v>
      </c>
      <c r="L129" t="str">
        <f t="shared" si="127"/>
        <v>35 Business and public service associate professionals</v>
      </c>
      <c r="M129" s="27">
        <f t="shared" si="128"/>
        <v>2.0881157788688505</v>
      </c>
      <c r="N129" s="27">
        <f t="shared" si="128"/>
        <v>0.92633998300944143</v>
      </c>
      <c r="O129" s="27">
        <f t="shared" si="128"/>
        <v>0.23250468457294104</v>
      </c>
      <c r="P129" s="27">
        <f t="shared" si="128"/>
        <v>0.7175408195475903</v>
      </c>
      <c r="Q129" s="27">
        <f t="shared" si="129"/>
        <v>0.95004550412053135</v>
      </c>
      <c r="W129" t="str">
        <f t="shared" si="130"/>
        <v>35 Business and public service associate professionals</v>
      </c>
      <c r="X129" s="27">
        <f t="shared" si="131"/>
        <v>2.8438625956516681</v>
      </c>
      <c r="Y129" s="27">
        <f t="shared" si="131"/>
        <v>0.38284607164370854</v>
      </c>
      <c r="Z129" s="27">
        <f t="shared" si="131"/>
        <v>0.90362598525704385</v>
      </c>
      <c r="AA129" s="27">
        <f t="shared" si="131"/>
        <v>2.8458772088216975</v>
      </c>
      <c r="AB129" s="27">
        <f t="shared" si="132"/>
        <v>3.7495031940787413</v>
      </c>
    </row>
    <row r="130" spans="1:28" x14ac:dyDescent="0.2">
      <c r="A130" t="str">
        <f t="shared" si="124"/>
        <v>41 Administrative occupations</v>
      </c>
      <c r="B130" s="27">
        <f t="shared" si="125"/>
        <v>1.3520217641695353</v>
      </c>
      <c r="C130" s="27">
        <f t="shared" si="125"/>
        <v>0.98175461944040165</v>
      </c>
      <c r="D130" s="27">
        <f t="shared" si="125"/>
        <v>2.7421364097661041</v>
      </c>
      <c r="E130" s="27">
        <f t="shared" si="125"/>
        <v>-1.2090493072339825</v>
      </c>
      <c r="F130" s="27">
        <f t="shared" si="126"/>
        <v>1.5330871025321215</v>
      </c>
      <c r="L130" t="str">
        <f t="shared" si="127"/>
        <v>41 Administrative occupations</v>
      </c>
      <c r="M130" s="27">
        <f t="shared" si="128"/>
        <v>-0.55807400018579933</v>
      </c>
      <c r="N130" s="27">
        <f t="shared" si="128"/>
        <v>2.6926946040487962</v>
      </c>
      <c r="O130" s="27">
        <f t="shared" si="128"/>
        <v>1.2702013749990186</v>
      </c>
      <c r="P130" s="27">
        <f t="shared" si="128"/>
        <v>2.1252714862443618</v>
      </c>
      <c r="Q130" s="27">
        <f t="shared" si="129"/>
        <v>3.3954728612433804</v>
      </c>
      <c r="W130" t="str">
        <f t="shared" si="130"/>
        <v>41 Administrative occupations</v>
      </c>
      <c r="X130" s="27">
        <f t="shared" si="131"/>
        <v>1.9100957643553613</v>
      </c>
      <c r="Y130" s="27">
        <f t="shared" si="131"/>
        <v>-1.7109399846084301</v>
      </c>
      <c r="Z130" s="27">
        <f t="shared" si="131"/>
        <v>1.4719350347671067</v>
      </c>
      <c r="AA130" s="27">
        <f t="shared" si="131"/>
        <v>-3.3343207934783834</v>
      </c>
      <c r="AB130" s="27">
        <f t="shared" si="132"/>
        <v>-1.8623857587112767</v>
      </c>
    </row>
    <row r="131" spans="1:28" x14ac:dyDescent="0.2">
      <c r="A131" t="str">
        <f t="shared" si="124"/>
        <v>42 Secretarial and related occupations</v>
      </c>
      <c r="B131" s="27">
        <f t="shared" si="125"/>
        <v>-0.39908199511105735</v>
      </c>
      <c r="C131" s="27">
        <f t="shared" si="125"/>
        <v>-0.77216125185233864</v>
      </c>
      <c r="D131" s="27">
        <f t="shared" si="125"/>
        <v>-1.1446065521298028</v>
      </c>
      <c r="E131" s="27">
        <f t="shared" si="125"/>
        <v>-4.2815420549709202</v>
      </c>
      <c r="F131" s="27">
        <f t="shared" si="126"/>
        <v>-5.426148607100723</v>
      </c>
      <c r="L131" t="str">
        <f t="shared" si="127"/>
        <v>42 Secretarial and related occupations</v>
      </c>
      <c r="M131" s="27">
        <f t="shared" si="128"/>
        <v>-0.19456345889932147</v>
      </c>
      <c r="N131" s="27">
        <f t="shared" si="128"/>
        <v>1.2941534227628892E-2</v>
      </c>
      <c r="O131" s="27">
        <f t="shared" si="128"/>
        <v>-6.7040312323854989E-2</v>
      </c>
      <c r="P131" s="27">
        <f t="shared" si="128"/>
        <v>0.12422069206137099</v>
      </c>
      <c r="Q131" s="27">
        <f t="shared" si="129"/>
        <v>5.7180379737515996E-2</v>
      </c>
      <c r="W131" t="str">
        <f t="shared" si="130"/>
        <v>42 Secretarial and related occupations</v>
      </c>
      <c r="X131" s="27">
        <f t="shared" si="131"/>
        <v>-0.20451853621172056</v>
      </c>
      <c r="Y131" s="27">
        <f t="shared" si="131"/>
        <v>-0.78510278607998529</v>
      </c>
      <c r="Z131" s="27">
        <f t="shared" si="131"/>
        <v>-1.0775662398059467</v>
      </c>
      <c r="AA131" s="27">
        <f t="shared" si="131"/>
        <v>-4.4057627470322878</v>
      </c>
      <c r="AB131" s="27">
        <f t="shared" si="132"/>
        <v>-5.4833289868382344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0.8461060900254056</v>
      </c>
      <c r="C132" s="27">
        <f t="shared" si="125"/>
        <v>-1.5412531174926354</v>
      </c>
      <c r="D132" s="27">
        <f t="shared" si="125"/>
        <v>0.12954409044754289</v>
      </c>
      <c r="E132" s="27">
        <f t="shared" si="125"/>
        <v>1.0522639910408378</v>
      </c>
      <c r="F132" s="27">
        <f t="shared" si="126"/>
        <v>1.1818080814883807</v>
      </c>
      <c r="L132" t="str">
        <f t="shared" si="127"/>
        <v>51 Skilled agricultural and related trades</v>
      </c>
      <c r="M132" s="27">
        <f t="shared" si="128"/>
        <v>0.68682584559771254</v>
      </c>
      <c r="N132" s="27">
        <f t="shared" si="128"/>
        <v>-1.6832759379866067</v>
      </c>
      <c r="O132" s="27">
        <f t="shared" si="128"/>
        <v>2.607893701543329E-2</v>
      </c>
      <c r="P132" s="27">
        <f t="shared" si="128"/>
        <v>0.63061241486520903</v>
      </c>
      <c r="Q132" s="27">
        <f t="shared" si="129"/>
        <v>0.65669135188064232</v>
      </c>
      <c r="W132" t="str">
        <f t="shared" si="130"/>
        <v>51 Skilled agricultural and related trades</v>
      </c>
      <c r="X132" s="27">
        <f t="shared" si="131"/>
        <v>0.15928024442768496</v>
      </c>
      <c r="Y132" s="27">
        <f t="shared" si="131"/>
        <v>0.1420228204939793</v>
      </c>
      <c r="Z132" s="27">
        <f t="shared" si="131"/>
        <v>0.10346515343212004</v>
      </c>
      <c r="AA132" s="27">
        <f t="shared" si="131"/>
        <v>0.42165157617561233</v>
      </c>
      <c r="AB132" s="27">
        <f t="shared" si="132"/>
        <v>0.52511672960773237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2.0055757600697888E-2</v>
      </c>
      <c r="C133" s="27">
        <f t="shared" si="125"/>
        <v>-3.0066336614743037</v>
      </c>
      <c r="D133" s="27">
        <f t="shared" si="125"/>
        <v>0.79651593224333084</v>
      </c>
      <c r="E133" s="27">
        <f t="shared" si="125"/>
        <v>-0.46084912894904306</v>
      </c>
      <c r="F133" s="27">
        <f t="shared" si="126"/>
        <v>0.33566680329428777</v>
      </c>
      <c r="L133" t="str">
        <f t="shared" si="127"/>
        <v>52 Skilled metal, electrical and electronic trades</v>
      </c>
      <c r="M133" s="27">
        <f t="shared" si="128"/>
        <v>-0.27530506409095068</v>
      </c>
      <c r="N133" s="27">
        <f t="shared" si="128"/>
        <v>-2.8341592539758729</v>
      </c>
      <c r="O133" s="27">
        <f t="shared" si="128"/>
        <v>0.31442057014525915</v>
      </c>
      <c r="P133" s="27">
        <f t="shared" si="128"/>
        <v>-0.65153688444791769</v>
      </c>
      <c r="Q133" s="27">
        <f t="shared" si="129"/>
        <v>-0.33711631430265854</v>
      </c>
      <c r="W133" t="str">
        <f t="shared" si="130"/>
        <v>52 Skilled metal, electrical and electronic trades</v>
      </c>
      <c r="X133" s="27">
        <f t="shared" si="131"/>
        <v>0.29536082169166361</v>
      </c>
      <c r="Y133" s="27">
        <f t="shared" si="131"/>
        <v>-0.17247440749839116</v>
      </c>
      <c r="Z133" s="27">
        <f t="shared" si="131"/>
        <v>0.48209536209801607</v>
      </c>
      <c r="AA133" s="27">
        <f t="shared" si="131"/>
        <v>0.1906877554988855</v>
      </c>
      <c r="AB133" s="27">
        <f t="shared" si="132"/>
        <v>0.67278311759690157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-2.0056879687181492</v>
      </c>
      <c r="C134" s="27">
        <f t="shared" si="125"/>
        <v>0.25320994863566781</v>
      </c>
      <c r="D134" s="27">
        <f t="shared" si="125"/>
        <v>0.75401364816711336</v>
      </c>
      <c r="E134" s="27">
        <f t="shared" si="125"/>
        <v>-1.7207603602403907</v>
      </c>
      <c r="F134" s="27">
        <f t="shared" si="126"/>
        <v>-0.96674671207327734</v>
      </c>
      <c r="L134" t="str">
        <f t="shared" si="127"/>
        <v>53 Skilled construction and building trades</v>
      </c>
      <c r="M134" s="27">
        <f t="shared" si="128"/>
        <v>-2.1151700765076065</v>
      </c>
      <c r="N134" s="27">
        <f t="shared" si="128"/>
        <v>0.11222953699914129</v>
      </c>
      <c r="O134" s="27">
        <f t="shared" si="128"/>
        <v>0.91684055053884705</v>
      </c>
      <c r="P134" s="27">
        <f t="shared" si="128"/>
        <v>-1.7932478993889305</v>
      </c>
      <c r="Q134" s="27">
        <f t="shared" si="129"/>
        <v>-0.87640734885008342</v>
      </c>
      <c r="W134" t="str">
        <f t="shared" si="130"/>
        <v>53 Skilled construction and building trades</v>
      </c>
      <c r="X134" s="27">
        <f t="shared" si="131"/>
        <v>0.10948210778947076</v>
      </c>
      <c r="Y134" s="27">
        <f t="shared" si="131"/>
        <v>0.14098041163651054</v>
      </c>
      <c r="Z134" s="27">
        <f t="shared" si="131"/>
        <v>-0.16282690237170544</v>
      </c>
      <c r="AA134" s="27">
        <f t="shared" si="131"/>
        <v>7.2487539148518576E-2</v>
      </c>
      <c r="AB134" s="27">
        <f t="shared" si="132"/>
        <v>-9.0339363223186864E-2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-1.4202847424922354</v>
      </c>
      <c r="C135" s="27">
        <f t="shared" si="125"/>
        <v>-0.32017073196730372</v>
      </c>
      <c r="D135" s="27">
        <f t="shared" si="125"/>
        <v>1.0813994052967271</v>
      </c>
      <c r="E135" s="27">
        <f t="shared" si="125"/>
        <v>0.80272685484644768</v>
      </c>
      <c r="F135" s="27">
        <f t="shared" si="126"/>
        <v>1.8841262601431747</v>
      </c>
      <c r="L135" t="str">
        <f t="shared" si="127"/>
        <v>54 Textiles, printing and other skilled trades</v>
      </c>
      <c r="M135" s="27">
        <f t="shared" si="128"/>
        <v>-1.4022376526121647</v>
      </c>
      <c r="N135" s="27">
        <f t="shared" si="128"/>
        <v>-0.55716243866078052</v>
      </c>
      <c r="O135" s="27">
        <f t="shared" si="128"/>
        <v>0.66050658023842956</v>
      </c>
      <c r="P135" s="27">
        <f t="shared" si="128"/>
        <v>0.17719418455705238</v>
      </c>
      <c r="Q135" s="27">
        <f t="shared" si="129"/>
        <v>0.83770076479548194</v>
      </c>
      <c r="W135" t="str">
        <f t="shared" si="130"/>
        <v>54 Textiles, printing and other skilled trades</v>
      </c>
      <c r="X135" s="27">
        <f t="shared" si="131"/>
        <v>-1.8047089880066203E-2</v>
      </c>
      <c r="Y135" s="27">
        <f t="shared" si="131"/>
        <v>0.23699170669348035</v>
      </c>
      <c r="Z135" s="27">
        <f t="shared" si="131"/>
        <v>0.42089282505830639</v>
      </c>
      <c r="AA135" s="27">
        <f t="shared" si="131"/>
        <v>0.62553267028940329</v>
      </c>
      <c r="AB135" s="27">
        <f t="shared" si="132"/>
        <v>1.0464254953477097</v>
      </c>
    </row>
    <row r="136" spans="1:28" x14ac:dyDescent="0.2">
      <c r="A136" t="str">
        <f t="shared" si="124"/>
        <v>61 Caring personal service occupations</v>
      </c>
      <c r="B136" s="27">
        <f t="shared" si="125"/>
        <v>5.5552580697943696</v>
      </c>
      <c r="C136" s="27">
        <f t="shared" si="125"/>
        <v>-1.7810922410427565</v>
      </c>
      <c r="D136" s="27">
        <f t="shared" si="125"/>
        <v>2.203344654090877</v>
      </c>
      <c r="E136" s="27">
        <f t="shared" si="125"/>
        <v>4.954842905057653</v>
      </c>
      <c r="F136" s="27">
        <f t="shared" si="126"/>
        <v>7.15818755914853</v>
      </c>
      <c r="L136" t="str">
        <f t="shared" si="127"/>
        <v>61 Caring personal service occupations</v>
      </c>
      <c r="M136" s="27">
        <f t="shared" si="128"/>
        <v>0.37782876781166674</v>
      </c>
      <c r="N136" s="27">
        <f t="shared" si="128"/>
        <v>-0.38176645461498282</v>
      </c>
      <c r="O136" s="27">
        <f t="shared" si="128"/>
        <v>1.4193282730204473</v>
      </c>
      <c r="P136" s="27">
        <f t="shared" si="128"/>
        <v>1.5129035102075896</v>
      </c>
      <c r="Q136" s="27">
        <f t="shared" si="129"/>
        <v>2.9322317832280369</v>
      </c>
      <c r="W136" t="str">
        <f t="shared" si="130"/>
        <v>61 Caring personal service occupations</v>
      </c>
      <c r="X136" s="27">
        <f t="shared" si="131"/>
        <v>5.1774293019826416</v>
      </c>
      <c r="Y136" s="27">
        <f t="shared" si="131"/>
        <v>-1.3993257864277737</v>
      </c>
      <c r="Z136" s="27">
        <f t="shared" si="131"/>
        <v>0.78401638107043681</v>
      </c>
      <c r="AA136" s="27">
        <f t="shared" si="131"/>
        <v>3.4419393948500456</v>
      </c>
      <c r="AB136" s="27">
        <f t="shared" si="132"/>
        <v>4.2259557759204824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2.4502806870167628</v>
      </c>
      <c r="C137" s="27">
        <f t="shared" si="125"/>
        <v>0.22526084375428823</v>
      </c>
      <c r="D137" s="27">
        <f t="shared" si="125"/>
        <v>-0.51633185034858542</v>
      </c>
      <c r="E137" s="27">
        <f t="shared" si="125"/>
        <v>0.11257074708262138</v>
      </c>
      <c r="F137" s="27">
        <f t="shared" si="126"/>
        <v>-0.40376110326596404</v>
      </c>
      <c r="L137" t="str">
        <f t="shared" si="127"/>
        <v>62 Leisure, travel and related personal service occupations</v>
      </c>
      <c r="M137" s="27">
        <f t="shared" si="128"/>
        <v>0.85180641570935434</v>
      </c>
      <c r="N137" s="27">
        <f t="shared" si="128"/>
        <v>-0.31931236708230948</v>
      </c>
      <c r="O137" s="27">
        <f t="shared" si="128"/>
        <v>-2.2826642338982239E-3</v>
      </c>
      <c r="P137" s="27">
        <f t="shared" si="128"/>
        <v>0.38437284028971241</v>
      </c>
      <c r="Q137" s="27">
        <f t="shared" si="129"/>
        <v>0.38209017605581419</v>
      </c>
      <c r="W137" t="str">
        <f t="shared" si="130"/>
        <v>62 Leisure, travel and related personal service occupations</v>
      </c>
      <c r="X137" s="27">
        <f t="shared" si="131"/>
        <v>1.5984742713074045</v>
      </c>
      <c r="Y137" s="27">
        <f t="shared" si="131"/>
        <v>0.54457321083660126</v>
      </c>
      <c r="Z137" s="27">
        <f t="shared" si="131"/>
        <v>-0.51404918611468098</v>
      </c>
      <c r="AA137" s="27">
        <f t="shared" si="131"/>
        <v>-0.2718020932070786</v>
      </c>
      <c r="AB137" s="27">
        <f t="shared" si="132"/>
        <v>-0.78585127932175958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-9.5375019613498813E-2</v>
      </c>
      <c r="C138" s="27">
        <f t="shared" si="125"/>
        <v>0.17577733367746429</v>
      </c>
      <c r="D138" s="27">
        <f t="shared" si="125"/>
        <v>-0.22673629526988637</v>
      </c>
      <c r="E138" s="27">
        <f t="shared" si="125"/>
        <v>6.3387686978780167E-2</v>
      </c>
      <c r="F138" s="27">
        <f t="shared" si="126"/>
        <v>-0.1633486082911062</v>
      </c>
      <c r="L138" t="str">
        <f t="shared" si="127"/>
        <v>63 Community and civil enforcement occupations</v>
      </c>
      <c r="M138" s="27">
        <f t="shared" si="128"/>
        <v>-0.12208142894754548</v>
      </c>
      <c r="N138" s="27">
        <f t="shared" si="128"/>
        <v>0.1961097715263016</v>
      </c>
      <c r="O138" s="27">
        <f t="shared" si="128"/>
        <v>-0.28493127544495517</v>
      </c>
      <c r="P138" s="27">
        <f t="shared" si="128"/>
        <v>5.5070584264721112E-2</v>
      </c>
      <c r="Q138" s="27">
        <f t="shared" si="129"/>
        <v>-0.22986069118023406</v>
      </c>
      <c r="W138" t="str">
        <f t="shared" si="130"/>
        <v>63 Community and civil enforcement occupations</v>
      </c>
      <c r="X138" s="27">
        <f t="shared" si="131"/>
        <v>2.670640933404711E-2</v>
      </c>
      <c r="Y138" s="27">
        <f t="shared" si="131"/>
        <v>-2.0332437848837454E-2</v>
      </c>
      <c r="Z138" s="27">
        <f t="shared" si="131"/>
        <v>5.8194980175069466E-2</v>
      </c>
      <c r="AA138" s="27">
        <f t="shared" si="131"/>
        <v>8.3171027140585274E-3</v>
      </c>
      <c r="AB138" s="27">
        <f t="shared" si="132"/>
        <v>6.6512082889127994E-2</v>
      </c>
    </row>
    <row r="139" spans="1:28" x14ac:dyDescent="0.2">
      <c r="A139" t="str">
        <f t="shared" si="124"/>
        <v>71 Sales occupations</v>
      </c>
      <c r="B139" s="27">
        <f t="shared" si="125"/>
        <v>-3.2524528060857136</v>
      </c>
      <c r="C139" s="27">
        <f t="shared" si="125"/>
        <v>-0.45104554741724456</v>
      </c>
      <c r="D139" s="27">
        <f t="shared" si="125"/>
        <v>-0.69532793529972281</v>
      </c>
      <c r="E139" s="27">
        <f t="shared" si="125"/>
        <v>-1.6950217173205573</v>
      </c>
      <c r="F139" s="27">
        <f t="shared" si="126"/>
        <v>-2.3903496526202801</v>
      </c>
      <c r="L139" t="str">
        <f t="shared" si="127"/>
        <v>71 Sales occupations</v>
      </c>
      <c r="M139" s="27">
        <f t="shared" si="128"/>
        <v>-0.68537636044775851</v>
      </c>
      <c r="N139" s="27">
        <f t="shared" si="128"/>
        <v>2.9398791898113785E-2</v>
      </c>
      <c r="O139" s="27">
        <f t="shared" si="128"/>
        <v>7.6208719930423996E-2</v>
      </c>
      <c r="P139" s="27">
        <f t="shared" si="128"/>
        <v>-5.3003810605943613E-2</v>
      </c>
      <c r="Q139" s="27">
        <f t="shared" si="129"/>
        <v>2.3204909324480383E-2</v>
      </c>
      <c r="W139" t="str">
        <f t="shared" si="130"/>
        <v>71 Sales occupations</v>
      </c>
      <c r="X139" s="27">
        <f t="shared" si="131"/>
        <v>-2.5670764456380617</v>
      </c>
      <c r="Y139" s="27">
        <f t="shared" si="131"/>
        <v>-0.48044433931529085</v>
      </c>
      <c r="Z139" s="27">
        <f t="shared" si="131"/>
        <v>-0.7715366552302001</v>
      </c>
      <c r="AA139" s="27">
        <f t="shared" si="131"/>
        <v>-1.6420179067145533</v>
      </c>
      <c r="AB139" s="27">
        <f t="shared" si="132"/>
        <v>-2.4135545619447534</v>
      </c>
    </row>
    <row r="140" spans="1:28" x14ac:dyDescent="0.2">
      <c r="A140" t="str">
        <f t="shared" si="124"/>
        <v>72 Customer service occupations</v>
      </c>
      <c r="B140" s="27">
        <f t="shared" si="125"/>
        <v>1.6315478660071054</v>
      </c>
      <c r="C140" s="27">
        <f t="shared" si="125"/>
        <v>0.17098865307914934</v>
      </c>
      <c r="D140" s="27">
        <f t="shared" si="125"/>
        <v>1.486608574888189</v>
      </c>
      <c r="E140" s="27">
        <f t="shared" si="125"/>
        <v>1.7423994556255487</v>
      </c>
      <c r="F140" s="27">
        <f t="shared" si="126"/>
        <v>3.2290080305137376</v>
      </c>
      <c r="L140" t="str">
        <f t="shared" si="127"/>
        <v>72 Customer service occupations</v>
      </c>
      <c r="M140" s="27">
        <f t="shared" si="128"/>
        <v>-8.3870234164005186E-2</v>
      </c>
      <c r="N140" s="27">
        <f t="shared" si="128"/>
        <v>0.67238433117447594</v>
      </c>
      <c r="O140" s="27">
        <f t="shared" si="128"/>
        <v>1.0601464528914777</v>
      </c>
      <c r="P140" s="27">
        <f t="shared" si="128"/>
        <v>0.81213025836285357</v>
      </c>
      <c r="Q140" s="27">
        <f t="shared" si="129"/>
        <v>1.8722767112543313</v>
      </c>
      <c r="W140" t="str">
        <f t="shared" si="130"/>
        <v>72 Customer service occupations</v>
      </c>
      <c r="X140" s="27">
        <f t="shared" si="131"/>
        <v>1.7154181001711146</v>
      </c>
      <c r="Y140" s="27">
        <f t="shared" si="131"/>
        <v>-0.50139567809534569</v>
      </c>
      <c r="Z140" s="27">
        <f t="shared" si="131"/>
        <v>0.42646212199673528</v>
      </c>
      <c r="AA140" s="27">
        <f t="shared" si="131"/>
        <v>0.93026919726268886</v>
      </c>
      <c r="AB140" s="27">
        <f t="shared" si="132"/>
        <v>1.3567313192594241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-1.9562934079546679E-2</v>
      </c>
      <c r="C141" s="27">
        <f t="shared" si="125"/>
        <v>-1.5328970497392174</v>
      </c>
      <c r="D141" s="27">
        <f t="shared" si="125"/>
        <v>1.734354888892593</v>
      </c>
      <c r="E141" s="27">
        <f t="shared" si="125"/>
        <v>-0.26232674709238246</v>
      </c>
      <c r="F141" s="27">
        <f t="shared" si="126"/>
        <v>1.4720281418002106</v>
      </c>
      <c r="L141" t="str">
        <f t="shared" si="127"/>
        <v>81 Process, plant and machine operatives</v>
      </c>
      <c r="M141" s="27">
        <f t="shared" si="128"/>
        <v>-0.34947608988766632</v>
      </c>
      <c r="N141" s="27">
        <f t="shared" si="128"/>
        <v>-0.98627863657446824</v>
      </c>
      <c r="O141" s="27">
        <f t="shared" si="128"/>
        <v>0.76613036961827419</v>
      </c>
      <c r="P141" s="27">
        <f t="shared" si="128"/>
        <v>-0.10771689876084523</v>
      </c>
      <c r="Q141" s="27">
        <f t="shared" si="129"/>
        <v>0.65841347085742896</v>
      </c>
      <c r="W141" t="str">
        <f t="shared" si="130"/>
        <v>81 Process, plant and machine operatives</v>
      </c>
      <c r="X141" s="27">
        <f t="shared" si="131"/>
        <v>0.32991315580810232</v>
      </c>
      <c r="Y141" s="27">
        <f t="shared" si="131"/>
        <v>-0.54661841316474202</v>
      </c>
      <c r="Z141" s="27">
        <f t="shared" si="131"/>
        <v>0.96822451927430508</v>
      </c>
      <c r="AA141" s="27">
        <f t="shared" si="131"/>
        <v>-0.15460984833151459</v>
      </c>
      <c r="AB141" s="27">
        <f t="shared" si="132"/>
        <v>0.8136146709427905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4.7652610279225023</v>
      </c>
      <c r="C142" s="27">
        <f t="shared" si="125"/>
        <v>-2.8635509988326291</v>
      </c>
      <c r="D142" s="27">
        <f t="shared" si="125"/>
        <v>1.2867691299887873</v>
      </c>
      <c r="E142" s="27">
        <f t="shared" si="125"/>
        <v>0.27958992550076545</v>
      </c>
      <c r="F142" s="27">
        <f t="shared" si="126"/>
        <v>1.5663590554895528</v>
      </c>
      <c r="L142" t="str">
        <f t="shared" si="127"/>
        <v>82 Transport and mobile machine drivers and operatives</v>
      </c>
      <c r="M142" s="27">
        <f t="shared" si="128"/>
        <v>4.6061939540469226</v>
      </c>
      <c r="N142" s="27">
        <f t="shared" si="128"/>
        <v>-2.7691672043059654</v>
      </c>
      <c r="O142" s="27">
        <f t="shared" si="128"/>
        <v>0.61520540198134199</v>
      </c>
      <c r="P142" s="27">
        <f t="shared" si="128"/>
        <v>-6.860686027880547E-2</v>
      </c>
      <c r="Q142" s="27">
        <f t="shared" si="129"/>
        <v>0.54659854170253652</v>
      </c>
      <c r="W142" t="str">
        <f t="shared" si="130"/>
        <v>82 Transport and mobile machine drivers and operatives</v>
      </c>
      <c r="X142" s="27">
        <f t="shared" si="131"/>
        <v>0.15906707387557928</v>
      </c>
      <c r="Y142" s="27">
        <f t="shared" si="131"/>
        <v>-9.4383794526617049E-2</v>
      </c>
      <c r="Z142" s="27">
        <f t="shared" si="131"/>
        <v>0.6715637280074187</v>
      </c>
      <c r="AA142" s="27">
        <f t="shared" si="131"/>
        <v>0.34819678577954516</v>
      </c>
      <c r="AB142" s="27">
        <f t="shared" si="132"/>
        <v>1.0197605137869639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-0.49576153635895359</v>
      </c>
      <c r="C143" s="27">
        <f t="shared" si="125"/>
        <v>-0.95704334467400187</v>
      </c>
      <c r="D143" s="27">
        <f t="shared" si="125"/>
        <v>8.4220069801670068</v>
      </c>
      <c r="E143" s="27">
        <f t="shared" si="125"/>
        <v>3.4947694036596388</v>
      </c>
      <c r="F143" s="27">
        <f t="shared" si="126"/>
        <v>11.916776383826646</v>
      </c>
      <c r="L143" t="str">
        <f t="shared" si="127"/>
        <v>91 Elementary trades and related occupations</v>
      </c>
      <c r="M143" s="27">
        <f t="shared" si="128"/>
        <v>-0.43666070986437511</v>
      </c>
      <c r="N143" s="27">
        <f t="shared" si="128"/>
        <v>-0.50270034934933339</v>
      </c>
      <c r="O143" s="27">
        <f t="shared" si="128"/>
        <v>3.2468212711673532</v>
      </c>
      <c r="P143" s="27">
        <f t="shared" si="128"/>
        <v>1.700890898727117</v>
      </c>
      <c r="Q143" s="27">
        <f t="shared" si="129"/>
        <v>4.9477121698944702</v>
      </c>
      <c r="W143" t="str">
        <f t="shared" si="130"/>
        <v>91 Elementary trades and related occupations</v>
      </c>
      <c r="X143" s="27">
        <f t="shared" si="131"/>
        <v>-5.9100826494590031E-2</v>
      </c>
      <c r="Y143" s="27">
        <f t="shared" si="131"/>
        <v>-0.45434299532466582</v>
      </c>
      <c r="Z143" s="27">
        <f t="shared" si="131"/>
        <v>5.1751857089996633</v>
      </c>
      <c r="AA143" s="27">
        <f t="shared" si="131"/>
        <v>1.7938785049325139</v>
      </c>
      <c r="AB143" s="27">
        <f t="shared" si="132"/>
        <v>6.9690642139321781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6.7542668648898285</v>
      </c>
      <c r="C144" s="27">
        <f t="shared" si="125"/>
        <v>-6.8012692559119614</v>
      </c>
      <c r="D144" s="27">
        <f t="shared" si="125"/>
        <v>-7.175549032978239</v>
      </c>
      <c r="E144" s="27">
        <f t="shared" si="125"/>
        <v>-5.4952696404122392</v>
      </c>
      <c r="F144" s="27">
        <f t="shared" si="126"/>
        <v>-12.670818673390478</v>
      </c>
      <c r="L144" t="str">
        <f t="shared" si="127"/>
        <v>92 Elementary administration and service occupations</v>
      </c>
      <c r="M144" s="27">
        <f t="shared" si="128"/>
        <v>2.0419355903981682</v>
      </c>
      <c r="N144" s="27">
        <f t="shared" si="128"/>
        <v>-1.8785154647464068</v>
      </c>
      <c r="O144" s="27">
        <f t="shared" si="128"/>
        <v>-0.87931139022430926</v>
      </c>
      <c r="P144" s="27">
        <f t="shared" si="128"/>
        <v>-2.1570098941689153</v>
      </c>
      <c r="Q144" s="27">
        <f t="shared" si="129"/>
        <v>-3.0363212843932246</v>
      </c>
      <c r="W144" t="str">
        <f t="shared" si="130"/>
        <v>92 Elementary administration and service occupations</v>
      </c>
      <c r="X144" s="27">
        <f t="shared" si="131"/>
        <v>4.712331274491774</v>
      </c>
      <c r="Y144" s="27">
        <f t="shared" si="131"/>
        <v>-4.9227537911655688</v>
      </c>
      <c r="Z144" s="27">
        <f t="shared" si="131"/>
        <v>-6.2962376427538658</v>
      </c>
      <c r="AA144" s="27">
        <f t="shared" si="131"/>
        <v>-3.3382597462432848</v>
      </c>
      <c r="AB144" s="27">
        <f t="shared" si="132"/>
        <v>-9.6344973889971506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62.890999999999735</v>
      </c>
      <c r="C146" s="29">
        <f t="shared" ref="C146" si="133">D35-C35</f>
        <v>-4.6359999999995125</v>
      </c>
      <c r="D146" s="29">
        <f>E35-D35</f>
        <v>26.126999999999271</v>
      </c>
      <c r="E146" s="29">
        <f>F35-E35</f>
        <v>38.857000000000653</v>
      </c>
      <c r="F146" s="29">
        <f t="shared" ref="F146" si="134">F35-D35</f>
        <v>64.983999999999924</v>
      </c>
      <c r="L146" s="24" t="str">
        <f>L35</f>
        <v>All occupations</v>
      </c>
      <c r="M146" s="29">
        <f>N35-M35</f>
        <v>25.624788442746308</v>
      </c>
      <c r="N146" s="29">
        <f t="shared" ref="N146" si="135">O35-N35</f>
        <v>-2.7407924344468597</v>
      </c>
      <c r="O146" s="29">
        <f>P35-O35</f>
        <v>15.318968376910732</v>
      </c>
      <c r="P146" s="29">
        <f>Q35-P35</f>
        <v>20.488156511359648</v>
      </c>
      <c r="Q146" s="29">
        <f t="shared" ref="Q146" si="136">Q35-O35</f>
        <v>35.80712488827038</v>
      </c>
      <c r="W146" s="24" t="str">
        <f>W35</f>
        <v>All occupations</v>
      </c>
      <c r="X146" s="29">
        <f>Y35-X35</f>
        <v>37.266211557253314</v>
      </c>
      <c r="Y146" s="29">
        <f t="shared" ref="Y146" si="137">Z35-Y35</f>
        <v>-1.895207565552596</v>
      </c>
      <c r="Z146" s="29">
        <f>AA35-Z35</f>
        <v>10.808031623088539</v>
      </c>
      <c r="AA146" s="29">
        <f>AB35-AA35</f>
        <v>18.368843488640948</v>
      </c>
      <c r="AB146" s="29">
        <f t="shared" ref="AB146" si="138">AB35-Z35</f>
        <v>29.176875111729487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49.573008314387621</v>
      </c>
      <c r="C153" s="11">
        <f t="shared" ref="C153:F153" si="143">C8</f>
        <v>60.17271649434651</v>
      </c>
      <c r="D153" s="11">
        <f t="shared" si="143"/>
        <v>61.605520642387397</v>
      </c>
      <c r="E153" s="11">
        <f t="shared" si="143"/>
        <v>56.715052960671571</v>
      </c>
      <c r="F153" s="11">
        <f t="shared" si="143"/>
        <v>62.635413517954262</v>
      </c>
      <c r="H153" s="40">
        <f>IF(D$151-B$151 &lt;&gt; 0,(EXP(LN(D153/B153)/(D$151-B$151))-1)*100,0)</f>
        <v>4.441925885721143</v>
      </c>
      <c r="I153" s="40">
        <f>IF(F$151-D$151 &lt;&gt; 0,(EXP(LN(F153/D153)/(F$151-D$151))-1)*100,0)</f>
        <v>0.11059005214777429</v>
      </c>
      <c r="L153" s="10" t="str">
        <f>L8</f>
        <v>11 Corporate managers and directors</v>
      </c>
      <c r="M153" s="11">
        <f>M8</f>
        <v>35.00590575032907</v>
      </c>
      <c r="N153" s="11">
        <f t="shared" ref="N153:Q153" si="144">N8</f>
        <v>40.830261722687631</v>
      </c>
      <c r="O153" s="11">
        <f t="shared" si="144"/>
        <v>41.609840041103013</v>
      </c>
      <c r="P153" s="11">
        <f t="shared" si="144"/>
        <v>36.639914476874182</v>
      </c>
      <c r="Q153" s="11">
        <f t="shared" si="144"/>
        <v>38.636518321756775</v>
      </c>
      <c r="S153" s="40">
        <f>IF(O$151-M$151 &lt;&gt; 0,(EXP(LN(O153/M153)/(O$151-M$151))-1)*100,0)</f>
        <v>3.5168255446112129</v>
      </c>
      <c r="T153" s="40">
        <f>IF(Q$151-O$151 &lt;&gt; 0,(EXP(LN(Q153/O153)/(Q$151-O$151))-1)*100,0)</f>
        <v>-0.49303907915091427</v>
      </c>
      <c r="W153" s="10" t="str">
        <f>W8</f>
        <v>11 Corporate managers and directors</v>
      </c>
      <c r="X153" s="11">
        <f>X8</f>
        <v>14.567102564058477</v>
      </c>
      <c r="Y153" s="11">
        <f t="shared" ref="Y153:AB153" si="145">Y8</f>
        <v>19.342454771658865</v>
      </c>
      <c r="Z153" s="11">
        <f t="shared" si="145"/>
        <v>19.995680601284334</v>
      </c>
      <c r="AA153" s="11">
        <f t="shared" si="145"/>
        <v>20.075138483797346</v>
      </c>
      <c r="AB153" s="11">
        <f t="shared" si="145"/>
        <v>23.998895196197573</v>
      </c>
      <c r="AD153" s="40">
        <f>IF(Z$151-X$151 &lt;&gt; 0,(EXP(LN(Z153/X153)/(Z$151-X$151))-1)*100,0)</f>
        <v>6.5399779568283023</v>
      </c>
      <c r="AE153" s="40">
        <f>IF(AB$151-Z$151 &lt;&gt; 0,(EXP(LN(AB153/Z153)/(AB$151-Z$151))-1)*100,0)</f>
        <v>1.2240409081370807</v>
      </c>
    </row>
    <row r="154" spans="1:31" x14ac:dyDescent="0.2">
      <c r="A154" s="10" t="str">
        <f t="shared" si="142"/>
        <v>12 Other managers and proprietors</v>
      </c>
      <c r="B154" s="11">
        <f t="shared" si="142"/>
        <v>23.106859737624248</v>
      </c>
      <c r="C154" s="11">
        <f t="shared" ref="C154:F178" si="146">C9</f>
        <v>25.315627404453501</v>
      </c>
      <c r="D154" s="11">
        <f t="shared" si="146"/>
        <v>25.583425339470782</v>
      </c>
      <c r="E154" s="11">
        <f t="shared" si="146"/>
        <v>26.802133272775745</v>
      </c>
      <c r="F154" s="11">
        <f t="shared" si="146"/>
        <v>30.304754143345701</v>
      </c>
      <c r="H154" s="40">
        <f t="shared" ref="H154:H177" si="147">IF(D$151-B$151 &lt;&gt; 0,(EXP(LN(D154/B154)/(D$151-B$151))-1)*100,0)</f>
        <v>2.0571773472856769</v>
      </c>
      <c r="I154" s="40">
        <f t="shared" ref="I154:I180" si="148">IF(F$151-D$151 &lt;&gt; 0,(EXP(LN(F154/D154)/(F$151-D$151))-1)*100,0)</f>
        <v>1.1354640640671043</v>
      </c>
      <c r="L154" s="10" t="str">
        <f t="shared" ref="L154:Q154" si="149">L9</f>
        <v>12 Other managers and proprietors</v>
      </c>
      <c r="M154" s="11">
        <f t="shared" si="149"/>
        <v>13.741917911584709</v>
      </c>
      <c r="N154" s="11">
        <f t="shared" si="149"/>
        <v>14.343721235774899</v>
      </c>
      <c r="O154" s="11">
        <f t="shared" si="149"/>
        <v>14.507323259145094</v>
      </c>
      <c r="P154" s="11">
        <f t="shared" si="149"/>
        <v>16.498252093925483</v>
      </c>
      <c r="Q154" s="11">
        <f t="shared" si="149"/>
        <v>18.575304353910198</v>
      </c>
      <c r="S154" s="40">
        <f t="shared" ref="S154:S177" si="150">IF(O$151-M$151 &lt;&gt; 0,(EXP(LN(O154/M154)/(O$151-M$151))-1)*100,0)</f>
        <v>1.0899513827376195</v>
      </c>
      <c r="T154" s="40">
        <f t="shared" ref="T154:T177" si="151">IF(Q$151-O$151 &lt;&gt; 0,(EXP(LN(Q154/O154)/(Q$151-O$151))-1)*100,0)</f>
        <v>1.6615148188928286</v>
      </c>
      <c r="W154" s="10" t="str">
        <f t="shared" ref="W154:AB154" si="152">W9</f>
        <v>12 Other managers and proprietors</v>
      </c>
      <c r="X154" s="11">
        <f t="shared" si="152"/>
        <v>9.3649418260395301</v>
      </c>
      <c r="Y154" s="11">
        <f t="shared" si="152"/>
        <v>10.971906168678593</v>
      </c>
      <c r="Z154" s="11">
        <f t="shared" si="152"/>
        <v>11.076102080325734</v>
      </c>
      <c r="AA154" s="11">
        <f t="shared" si="152"/>
        <v>10.303881178850256</v>
      </c>
      <c r="AB154" s="11">
        <f t="shared" si="152"/>
        <v>11.729449789435511</v>
      </c>
      <c r="AD154" s="40">
        <f t="shared" ref="AD154:AD177" si="153">IF(Z$151-X$151 &lt;&gt; 0,(EXP(LN(Z154/X154)/(Z$151-X$151))-1)*100,0)</f>
        <v>3.4132943134258298</v>
      </c>
      <c r="AE154" s="40">
        <f t="shared" ref="AE154:AE177" si="154">IF(AB$151-Z$151 &lt;&gt; 0,(EXP(LN(AB154/Z154)/(AB$151-Z$151))-1)*100,0)</f>
        <v>0.3828171044790718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46.812167165559174</v>
      </c>
      <c r="C155" s="11">
        <f t="shared" si="146"/>
        <v>54.331066751441909</v>
      </c>
      <c r="D155" s="11">
        <f t="shared" si="146"/>
        <v>55.983119482810579</v>
      </c>
      <c r="E155" s="11">
        <f t="shared" si="146"/>
        <v>68.918629122181173</v>
      </c>
      <c r="F155" s="11">
        <f t="shared" si="146"/>
        <v>79.113661102923174</v>
      </c>
      <c r="H155" s="40">
        <f t="shared" si="147"/>
        <v>3.6429269935716491</v>
      </c>
      <c r="I155" s="40">
        <f t="shared" si="148"/>
        <v>2.3323527469247596</v>
      </c>
      <c r="L155" s="10" t="str">
        <f t="shared" ref="L155:Q155" si="155">L10</f>
        <v>21 Science, research, engineering and technology professionals</v>
      </c>
      <c r="M155" s="11">
        <f t="shared" si="155"/>
        <v>37.800766465437214</v>
      </c>
      <c r="N155" s="11">
        <f t="shared" si="155"/>
        <v>44.435444245795708</v>
      </c>
      <c r="O155" s="11">
        <f t="shared" si="155"/>
        <v>43.896855391217493</v>
      </c>
      <c r="P155" s="11">
        <f t="shared" si="155"/>
        <v>52.500812351149897</v>
      </c>
      <c r="Q155" s="11">
        <f t="shared" si="155"/>
        <v>59.055221676178419</v>
      </c>
      <c r="S155" s="40">
        <f t="shared" si="150"/>
        <v>3.0354235844165078</v>
      </c>
      <c r="T155" s="40">
        <f t="shared" si="151"/>
        <v>1.9972179607560037</v>
      </c>
      <c r="W155" s="10" t="str">
        <f t="shared" ref="W155:AB155" si="156">W10</f>
        <v>21 Science, research, engineering and technology professionals</v>
      </c>
      <c r="X155" s="11">
        <f t="shared" si="156"/>
        <v>9.0114007001220493</v>
      </c>
      <c r="Y155" s="11">
        <f t="shared" si="156"/>
        <v>9.8956225056462515</v>
      </c>
      <c r="Z155" s="11">
        <f t="shared" si="156"/>
        <v>12.086264091593133</v>
      </c>
      <c r="AA155" s="11">
        <f t="shared" si="156"/>
        <v>16.417816771031383</v>
      </c>
      <c r="AB155" s="11">
        <f t="shared" si="156"/>
        <v>20.058439426744666</v>
      </c>
      <c r="AD155" s="40">
        <f t="shared" si="153"/>
        <v>6.0473830040090659</v>
      </c>
      <c r="AE155" s="40">
        <f t="shared" si="154"/>
        <v>3.4348774219607137</v>
      </c>
    </row>
    <row r="156" spans="1:31" x14ac:dyDescent="0.2">
      <c r="A156" s="10" t="str">
        <f t="shared" si="142"/>
        <v>22 Health professionals</v>
      </c>
      <c r="B156" s="11">
        <f t="shared" si="142"/>
        <v>19.5503541918225</v>
      </c>
      <c r="C156" s="11">
        <f t="shared" si="146"/>
        <v>24.605320359041453</v>
      </c>
      <c r="D156" s="11">
        <f t="shared" si="146"/>
        <v>24.122422783893665</v>
      </c>
      <c r="E156" s="11">
        <f t="shared" si="146"/>
        <v>24.107566794134328</v>
      </c>
      <c r="F156" s="11">
        <f t="shared" si="146"/>
        <v>26.373760148747998</v>
      </c>
      <c r="H156" s="40">
        <f t="shared" si="147"/>
        <v>4.2925434490011849</v>
      </c>
      <c r="I156" s="40">
        <f t="shared" si="148"/>
        <v>0.59662454463071946</v>
      </c>
      <c r="L156" s="10" t="str">
        <f t="shared" ref="L156:Q156" si="157">L11</f>
        <v>22 Health professionals</v>
      </c>
      <c r="M156" s="11">
        <f t="shared" si="157"/>
        <v>5.6970041433337588</v>
      </c>
      <c r="N156" s="11">
        <f t="shared" si="157"/>
        <v>6.7661746194041346</v>
      </c>
      <c r="O156" s="11">
        <f t="shared" si="157"/>
        <v>6.8088647147076209</v>
      </c>
      <c r="P156" s="11">
        <f t="shared" si="157"/>
        <v>7.0250700468971194</v>
      </c>
      <c r="Q156" s="11">
        <f t="shared" si="157"/>
        <v>7.8340293487785679</v>
      </c>
      <c r="S156" s="40">
        <f t="shared" si="150"/>
        <v>3.6300324130353445</v>
      </c>
      <c r="T156" s="40">
        <f t="shared" si="151"/>
        <v>0.93939543854288932</v>
      </c>
      <c r="W156" s="10" t="str">
        <f t="shared" ref="W156:AB156" si="158">W11</f>
        <v>22 Health professionals</v>
      </c>
      <c r="X156" s="11">
        <f t="shared" si="158"/>
        <v>13.853350048488744</v>
      </c>
      <c r="Y156" s="11">
        <f t="shared" si="158"/>
        <v>17.83914573963731</v>
      </c>
      <c r="Z156" s="11">
        <f t="shared" si="158"/>
        <v>17.313558069186033</v>
      </c>
      <c r="AA156" s="11">
        <f t="shared" si="158"/>
        <v>17.082496747237194</v>
      </c>
      <c r="AB156" s="11">
        <f t="shared" si="158"/>
        <v>18.539730799969433</v>
      </c>
      <c r="AD156" s="40">
        <f t="shared" si="153"/>
        <v>4.5601756025636542</v>
      </c>
      <c r="AE156" s="40">
        <f t="shared" si="154"/>
        <v>0.45721633936395278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26.597290294311062</v>
      </c>
      <c r="C157" s="11">
        <f t="shared" si="146"/>
        <v>30.304065183942377</v>
      </c>
      <c r="D157" s="11">
        <f t="shared" si="146"/>
        <v>31.563330972423113</v>
      </c>
      <c r="E157" s="11">
        <f t="shared" si="146"/>
        <v>30.809786989117029</v>
      </c>
      <c r="F157" s="11">
        <f t="shared" si="146"/>
        <v>33.032537245379061</v>
      </c>
      <c r="H157" s="40">
        <f t="shared" si="147"/>
        <v>3.4830182641282681</v>
      </c>
      <c r="I157" s="40">
        <f t="shared" si="148"/>
        <v>0.3037739161222186</v>
      </c>
      <c r="L157" s="10" t="str">
        <f t="shared" ref="L157:Q157" si="159">L12</f>
        <v>23 Teaching and other educational professionals</v>
      </c>
      <c r="M157" s="11">
        <f t="shared" si="159"/>
        <v>9.5549297254123537</v>
      </c>
      <c r="N157" s="11">
        <f t="shared" si="159"/>
        <v>9.6676611250690847</v>
      </c>
      <c r="O157" s="11">
        <f t="shared" si="159"/>
        <v>10.331096532872397</v>
      </c>
      <c r="P157" s="11">
        <f t="shared" si="159"/>
        <v>10.492089089783185</v>
      </c>
      <c r="Q157" s="11">
        <f t="shared" si="159"/>
        <v>11.226823160529472</v>
      </c>
      <c r="S157" s="40">
        <f t="shared" si="150"/>
        <v>1.5742874635379156</v>
      </c>
      <c r="T157" s="40">
        <f t="shared" si="151"/>
        <v>0.55585525598489394</v>
      </c>
      <c r="W157" s="10" t="str">
        <f t="shared" ref="W157:AB157" si="160">W12</f>
        <v>23 Teaching and other educational professionals</v>
      </c>
      <c r="X157" s="11">
        <f t="shared" si="160"/>
        <v>17.042360568898719</v>
      </c>
      <c r="Y157" s="11">
        <f t="shared" si="160"/>
        <v>20.636404058873321</v>
      </c>
      <c r="Z157" s="11">
        <f t="shared" si="160"/>
        <v>21.232234439550709</v>
      </c>
      <c r="AA157" s="11">
        <f t="shared" si="160"/>
        <v>20.317697899333869</v>
      </c>
      <c r="AB157" s="11">
        <f t="shared" si="160"/>
        <v>21.805714084849562</v>
      </c>
      <c r="AD157" s="40">
        <f t="shared" si="153"/>
        <v>4.4944417803291614</v>
      </c>
      <c r="AE157" s="40">
        <f t="shared" si="154"/>
        <v>0.17783480621709202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41.302211696065648</v>
      </c>
      <c r="C158" s="11">
        <f t="shared" si="146"/>
        <v>49.560151318017979</v>
      </c>
      <c r="D158" s="11">
        <f t="shared" si="146"/>
        <v>53.194806331800805</v>
      </c>
      <c r="E158" s="11">
        <f t="shared" si="146"/>
        <v>56.517298099968592</v>
      </c>
      <c r="F158" s="11">
        <f t="shared" si="146"/>
        <v>63.31686599175908</v>
      </c>
      <c r="H158" s="40">
        <f t="shared" si="147"/>
        <v>5.1911455659076511</v>
      </c>
      <c r="I158" s="40">
        <f t="shared" si="148"/>
        <v>1.1680421052196799</v>
      </c>
      <c r="L158" s="10" t="str">
        <f t="shared" ref="L158:Q158" si="161">L13</f>
        <v>24 Business, media and public service professionals</v>
      </c>
      <c r="M158" s="11">
        <f t="shared" si="161"/>
        <v>25.239522526162105</v>
      </c>
      <c r="N158" s="11">
        <f t="shared" si="161"/>
        <v>29.330512403625594</v>
      </c>
      <c r="O158" s="11">
        <f t="shared" si="161"/>
        <v>30.990705413735899</v>
      </c>
      <c r="P158" s="11">
        <f t="shared" si="161"/>
        <v>33.227920651338508</v>
      </c>
      <c r="Q158" s="11">
        <f t="shared" si="161"/>
        <v>36.164669913268988</v>
      </c>
      <c r="S158" s="40">
        <f t="shared" si="150"/>
        <v>4.1909661966518685</v>
      </c>
      <c r="T158" s="40">
        <f t="shared" si="151"/>
        <v>1.0346177967094361</v>
      </c>
      <c r="W158" s="10" t="str">
        <f t="shared" ref="W158:AB158" si="162">W13</f>
        <v>24 Business, media and public service professionals</v>
      </c>
      <c r="X158" s="11">
        <f t="shared" si="162"/>
        <v>16.062689169903496</v>
      </c>
      <c r="Y158" s="11">
        <f t="shared" si="162"/>
        <v>20.229638914392428</v>
      </c>
      <c r="Z158" s="11">
        <f t="shared" si="162"/>
        <v>22.204100918064807</v>
      </c>
      <c r="AA158" s="11">
        <f t="shared" si="162"/>
        <v>23.289377448630148</v>
      </c>
      <c r="AB158" s="11">
        <f t="shared" si="162"/>
        <v>27.152196078490022</v>
      </c>
      <c r="AD158" s="40">
        <f t="shared" si="153"/>
        <v>6.6898212321000461</v>
      </c>
      <c r="AE158" s="40">
        <f t="shared" si="154"/>
        <v>1.3502407299913699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12.557670670879796</v>
      </c>
      <c r="C159" s="11">
        <f t="shared" si="146"/>
        <v>14.992671963475471</v>
      </c>
      <c r="D159" s="11">
        <f t="shared" si="146"/>
        <v>16.284497012237388</v>
      </c>
      <c r="E159" s="11">
        <f t="shared" si="146"/>
        <v>15.528295650289863</v>
      </c>
      <c r="F159" s="11">
        <f t="shared" si="146"/>
        <v>17.202525548765752</v>
      </c>
      <c r="H159" s="40">
        <f t="shared" si="147"/>
        <v>5.3350854484297328</v>
      </c>
      <c r="I159" s="40">
        <f t="shared" si="148"/>
        <v>0.36628690076496717</v>
      </c>
      <c r="L159" s="10" t="str">
        <f t="shared" ref="L159:Q159" si="163">L14</f>
        <v>31 Science, engineering and technology associate professionals</v>
      </c>
      <c r="M159" s="11">
        <f t="shared" si="163"/>
        <v>9.0253002989681086</v>
      </c>
      <c r="N159" s="11">
        <f t="shared" si="163"/>
        <v>11.230378593263357</v>
      </c>
      <c r="O159" s="11">
        <f t="shared" si="163"/>
        <v>11.745914017254989</v>
      </c>
      <c r="P159" s="11">
        <f t="shared" si="163"/>
        <v>10.659125268985257</v>
      </c>
      <c r="Q159" s="11">
        <f t="shared" si="163"/>
        <v>11.3964652032274</v>
      </c>
      <c r="S159" s="40">
        <f t="shared" si="150"/>
        <v>5.4107810428599912</v>
      </c>
      <c r="T159" s="40">
        <f t="shared" si="151"/>
        <v>-0.20114542739813057</v>
      </c>
      <c r="W159" s="10" t="str">
        <f t="shared" ref="W159:AB159" si="164">W14</f>
        <v>31 Science, engineering and technology associate professionals</v>
      </c>
      <c r="X159" s="11">
        <f t="shared" si="164"/>
        <v>3.5323703719116879</v>
      </c>
      <c r="Y159" s="11">
        <f t="shared" si="164"/>
        <v>3.762293370212118</v>
      </c>
      <c r="Z159" s="11">
        <f t="shared" si="164"/>
        <v>4.5385829949824199</v>
      </c>
      <c r="AA159" s="11">
        <f t="shared" si="164"/>
        <v>4.8691703813046132</v>
      </c>
      <c r="AB159" s="11">
        <f t="shared" si="164"/>
        <v>5.8060603455383548</v>
      </c>
      <c r="AD159" s="40">
        <f t="shared" si="153"/>
        <v>5.1406868108430759</v>
      </c>
      <c r="AE159" s="40">
        <f t="shared" si="154"/>
        <v>1.6554695962603949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8.4078943069388536</v>
      </c>
      <c r="C160" s="11">
        <f t="shared" si="146"/>
        <v>10.342491231911536</v>
      </c>
      <c r="D160" s="11">
        <f t="shared" si="146"/>
        <v>10.449252650548495</v>
      </c>
      <c r="E160" s="11">
        <f t="shared" si="146"/>
        <v>16.439990936178436</v>
      </c>
      <c r="F160" s="11">
        <f t="shared" si="146"/>
        <v>19.653911809813284</v>
      </c>
      <c r="H160" s="40">
        <f t="shared" si="147"/>
        <v>4.4430623715983941</v>
      </c>
      <c r="I160" s="40">
        <f t="shared" si="148"/>
        <v>4.301587411870611</v>
      </c>
      <c r="L160" s="10" t="str">
        <f t="shared" ref="L160:Q160" si="165">L15</f>
        <v>32 Health and social care associate professionals</v>
      </c>
      <c r="M160" s="11">
        <f t="shared" si="165"/>
        <v>1.7567580808464482</v>
      </c>
      <c r="N160" s="11">
        <f t="shared" si="165"/>
        <v>1.8385803309814923</v>
      </c>
      <c r="O160" s="11">
        <f t="shared" si="165"/>
        <v>1.9175439751309771</v>
      </c>
      <c r="P160" s="11">
        <f t="shared" si="165"/>
        <v>2.5911327455796518</v>
      </c>
      <c r="Q160" s="11">
        <f t="shared" si="165"/>
        <v>2.9627034160758181</v>
      </c>
      <c r="S160" s="40">
        <f t="shared" si="150"/>
        <v>1.7669302667914444</v>
      </c>
      <c r="T160" s="40">
        <f>IF(Q$151-O$151 &lt;&gt; 0,(EXP(LN(Q160/O160)/(Q$151-O$151))-1)*100,0)</f>
        <v>2.9428504936251043</v>
      </c>
      <c r="W160" s="10" t="str">
        <f t="shared" ref="W160:AB160" si="166">W15</f>
        <v>32 Health and social care associate professionals</v>
      </c>
      <c r="X160" s="11">
        <f t="shared" si="166"/>
        <v>6.6511362260924054</v>
      </c>
      <c r="Y160" s="11">
        <f t="shared" si="166"/>
        <v>8.5039109009300393</v>
      </c>
      <c r="Z160" s="11">
        <f t="shared" si="166"/>
        <v>8.5317086754175282</v>
      </c>
      <c r="AA160" s="11">
        <f t="shared" si="166"/>
        <v>13.848858190598785</v>
      </c>
      <c r="AB160" s="11">
        <f t="shared" si="166"/>
        <v>16.691208393737472</v>
      </c>
      <c r="AD160" s="40">
        <f t="shared" si="153"/>
        <v>5.1061273925407047</v>
      </c>
      <c r="AE160" s="40">
        <f t="shared" si="154"/>
        <v>4.5755403900584524</v>
      </c>
    </row>
    <row r="161" spans="1:31" x14ac:dyDescent="0.2">
      <c r="A161" s="10" t="str">
        <f t="shared" si="142"/>
        <v>33 Protective service occupations</v>
      </c>
      <c r="B161" s="11">
        <f t="shared" si="142"/>
        <v>6.2899940957465876</v>
      </c>
      <c r="C161" s="11">
        <f t="shared" si="146"/>
        <v>6.061465655053099</v>
      </c>
      <c r="D161" s="11">
        <f t="shared" si="146"/>
        <v>6.521006792359529</v>
      </c>
      <c r="E161" s="11">
        <f t="shared" si="146"/>
        <v>5.7642235992989699</v>
      </c>
      <c r="F161" s="11">
        <f t="shared" si="146"/>
        <v>6.4671455928630381</v>
      </c>
      <c r="H161" s="40">
        <f t="shared" si="147"/>
        <v>0.72398112218592381</v>
      </c>
      <c r="I161" s="40">
        <f t="shared" si="148"/>
        <v>-5.5277680343512881E-2</v>
      </c>
      <c r="L161" s="10" t="str">
        <f t="shared" ref="L161:Q161" si="167">L16</f>
        <v>33 Protective service occupations</v>
      </c>
      <c r="M161" s="11">
        <f t="shared" si="167"/>
        <v>4.7640939227371151</v>
      </c>
      <c r="N161" s="11">
        <f t="shared" si="167"/>
        <v>4.4504625022842124</v>
      </c>
      <c r="O161" s="11">
        <f t="shared" si="167"/>
        <v>4.7034974259582691</v>
      </c>
      <c r="P161" s="11">
        <f t="shared" si="167"/>
        <v>4.0780444921080967</v>
      </c>
      <c r="Q161" s="11">
        <f t="shared" si="167"/>
        <v>4.1700706203938864</v>
      </c>
      <c r="S161" s="40">
        <f t="shared" si="150"/>
        <v>-0.25569257284324687</v>
      </c>
      <c r="T161" s="40">
        <f t="shared" si="151"/>
        <v>-0.7992779450168519</v>
      </c>
      <c r="W161" s="10" t="str">
        <f t="shared" ref="W161:AB161" si="168">W16</f>
        <v>33 Protective service occupations</v>
      </c>
      <c r="X161" s="11">
        <f t="shared" si="168"/>
        <v>1.5259001730094708</v>
      </c>
      <c r="Y161" s="11">
        <f t="shared" si="168"/>
        <v>1.6110031527688882</v>
      </c>
      <c r="Z161" s="11">
        <f t="shared" si="168"/>
        <v>1.8175093664012563</v>
      </c>
      <c r="AA161" s="11">
        <f t="shared" si="168"/>
        <v>1.6861791071908774</v>
      </c>
      <c r="AB161" s="11">
        <f t="shared" si="168"/>
        <v>2.2970749724691548</v>
      </c>
      <c r="AD161" s="40">
        <f t="shared" si="153"/>
        <v>3.5595386638409554</v>
      </c>
      <c r="AE161" s="40">
        <f t="shared" si="154"/>
        <v>1.5733791489797255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14.871299015461753</v>
      </c>
      <c r="C162" s="11">
        <f t="shared" si="146"/>
        <v>15.65560362762541</v>
      </c>
      <c r="D162" s="11">
        <f t="shared" si="146"/>
        <v>18.308737728542265</v>
      </c>
      <c r="E162" s="11">
        <f t="shared" si="146"/>
        <v>16.125869594105389</v>
      </c>
      <c r="F162" s="11">
        <f t="shared" si="146"/>
        <v>17.544121875228612</v>
      </c>
      <c r="H162" s="40">
        <f t="shared" si="147"/>
        <v>4.2466000283025496</v>
      </c>
      <c r="I162" s="40">
        <f t="shared" si="148"/>
        <v>-0.2839923730501237</v>
      </c>
      <c r="L162" s="10" t="str">
        <f t="shared" ref="L162:Q162" si="169">L17</f>
        <v>34 Culture, media and sports occupations</v>
      </c>
      <c r="M162" s="11">
        <f t="shared" si="169"/>
        <v>8.1748835492634946</v>
      </c>
      <c r="N162" s="11">
        <f t="shared" si="169"/>
        <v>9.0627827611091814</v>
      </c>
      <c r="O162" s="11">
        <f t="shared" si="169"/>
        <v>9.9737858888354403</v>
      </c>
      <c r="P162" s="11">
        <f t="shared" si="169"/>
        <v>8.7212062763383464</v>
      </c>
      <c r="Q162" s="11">
        <f t="shared" si="169"/>
        <v>9.4908325487436791</v>
      </c>
      <c r="S162" s="40">
        <f t="shared" si="150"/>
        <v>4.0580524031542886</v>
      </c>
      <c r="T162" s="40">
        <f t="shared" si="151"/>
        <v>-0.33034583437954179</v>
      </c>
      <c r="W162" s="10" t="str">
        <f t="shared" ref="W162:AB162" si="170">W17</f>
        <v>34 Culture, media and sports occupations</v>
      </c>
      <c r="X162" s="11">
        <f t="shared" si="170"/>
        <v>6.6964154661982231</v>
      </c>
      <c r="Y162" s="11">
        <f t="shared" si="170"/>
        <v>6.5928208665162149</v>
      </c>
      <c r="Z162" s="11">
        <f t="shared" si="170"/>
        <v>8.334951839706811</v>
      </c>
      <c r="AA162" s="11">
        <f t="shared" si="170"/>
        <v>7.4046633177670422</v>
      </c>
      <c r="AB162" s="11">
        <f t="shared" si="170"/>
        <v>8.0532893264849417</v>
      </c>
      <c r="AD162" s="40">
        <f t="shared" si="153"/>
        <v>4.4749425009760424</v>
      </c>
      <c r="AE162" s="40">
        <f t="shared" si="154"/>
        <v>-0.22891836900523765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42.127242017778784</v>
      </c>
      <c r="C163" s="11">
        <f t="shared" si="146"/>
        <v>47.059220392299302</v>
      </c>
      <c r="D163" s="11">
        <f t="shared" si="146"/>
        <v>48.368406446952505</v>
      </c>
      <c r="E163" s="11">
        <f t="shared" si="146"/>
        <v>49.50453711678248</v>
      </c>
      <c r="F163" s="11">
        <f t="shared" si="146"/>
        <v>53.067955145151679</v>
      </c>
      <c r="H163" s="40">
        <f t="shared" si="147"/>
        <v>2.8015707102000631</v>
      </c>
      <c r="I163" s="40">
        <f t="shared" si="148"/>
        <v>0.62009080940785832</v>
      </c>
      <c r="L163" s="10" t="str">
        <f t="shared" ref="L163:Q163" si="171">L18</f>
        <v>35 Business and public service associate professionals</v>
      </c>
      <c r="M163" s="11">
        <f t="shared" si="171"/>
        <v>22.991049080938502</v>
      </c>
      <c r="N163" s="11">
        <f t="shared" si="171"/>
        <v>25.079164859807353</v>
      </c>
      <c r="O163" s="11">
        <f t="shared" si="171"/>
        <v>26.005504842816794</v>
      </c>
      <c r="P163" s="11">
        <f t="shared" si="171"/>
        <v>26.238009527389735</v>
      </c>
      <c r="Q163" s="11">
        <f t="shared" si="171"/>
        <v>26.955550346937326</v>
      </c>
      <c r="S163" s="40">
        <f t="shared" si="150"/>
        <v>2.4946743940356564</v>
      </c>
      <c r="T163" s="40">
        <f t="shared" si="151"/>
        <v>0.23949289790410333</v>
      </c>
      <c r="W163" s="10" t="str">
        <f t="shared" ref="W163:AB163" si="172">W18</f>
        <v>35 Business and public service associate professionals</v>
      </c>
      <c r="X163" s="11">
        <f t="shared" si="172"/>
        <v>19.136192936840327</v>
      </c>
      <c r="Y163" s="11">
        <f t="shared" si="172"/>
        <v>21.980055532491996</v>
      </c>
      <c r="Z163" s="11">
        <f t="shared" si="172"/>
        <v>22.362901604135704</v>
      </c>
      <c r="AA163" s="11">
        <f t="shared" si="172"/>
        <v>23.266527589392748</v>
      </c>
      <c r="AB163" s="11">
        <f t="shared" si="172"/>
        <v>26.112404798214445</v>
      </c>
      <c r="AD163" s="40">
        <f t="shared" si="153"/>
        <v>3.1655083185216037</v>
      </c>
      <c r="AE163" s="40">
        <f t="shared" si="154"/>
        <v>1.0387383061562394</v>
      </c>
    </row>
    <row r="164" spans="1:31" x14ac:dyDescent="0.2">
      <c r="A164" s="10" t="str">
        <f t="shared" si="142"/>
        <v>41 Administrative occupations</v>
      </c>
      <c r="B164" s="11">
        <f t="shared" si="142"/>
        <v>57.747962637952369</v>
      </c>
      <c r="C164" s="11">
        <f t="shared" si="146"/>
        <v>59.099984402121905</v>
      </c>
      <c r="D164" s="11">
        <f t="shared" si="146"/>
        <v>60.081739021562306</v>
      </c>
      <c r="E164" s="11">
        <f t="shared" si="146"/>
        <v>62.82387543132841</v>
      </c>
      <c r="F164" s="11">
        <f t="shared" si="146"/>
        <v>61.614826124094428</v>
      </c>
      <c r="H164" s="40">
        <f t="shared" si="147"/>
        <v>0.79550510782355754</v>
      </c>
      <c r="I164" s="40">
        <f t="shared" si="148"/>
        <v>0.16811831582645986</v>
      </c>
      <c r="L164" s="10" t="str">
        <f t="shared" ref="L164:Q164" si="173">L19</f>
        <v>41 Administrative occupations</v>
      </c>
      <c r="M164" s="11">
        <f t="shared" si="173"/>
        <v>14.939301283033037</v>
      </c>
      <c r="N164" s="11">
        <f t="shared" si="173"/>
        <v>14.381227282847238</v>
      </c>
      <c r="O164" s="11">
        <f t="shared" si="173"/>
        <v>17.073921886896034</v>
      </c>
      <c r="P164" s="11">
        <f t="shared" si="173"/>
        <v>18.344123261895053</v>
      </c>
      <c r="Q164" s="11">
        <f t="shared" si="173"/>
        <v>20.469394748139415</v>
      </c>
      <c r="S164" s="40">
        <f t="shared" si="150"/>
        <v>2.7071317040718856</v>
      </c>
      <c r="T164" s="40">
        <f t="shared" si="151"/>
        <v>1.2165307163819694</v>
      </c>
      <c r="W164" s="10" t="str">
        <f t="shared" ref="W164:AB164" si="174">W19</f>
        <v>41 Administrative occupations</v>
      </c>
      <c r="X164" s="11">
        <f t="shared" si="174"/>
        <v>42.808661354919344</v>
      </c>
      <c r="Y164" s="11">
        <f t="shared" si="174"/>
        <v>44.718757119274706</v>
      </c>
      <c r="Z164" s="11">
        <f t="shared" si="174"/>
        <v>43.007817134666276</v>
      </c>
      <c r="AA164" s="11">
        <f t="shared" si="174"/>
        <v>44.479752169433382</v>
      </c>
      <c r="AB164" s="11">
        <f t="shared" si="174"/>
        <v>41.145431375954999</v>
      </c>
      <c r="AD164" s="40">
        <f t="shared" si="153"/>
        <v>9.2871954934037326E-2</v>
      </c>
      <c r="AE164" s="40">
        <f t="shared" si="154"/>
        <v>-0.29469156752319758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16.944529674936085</v>
      </c>
      <c r="C165" s="11">
        <f t="shared" si="146"/>
        <v>16.545447679825028</v>
      </c>
      <c r="D165" s="11">
        <f t="shared" si="146"/>
        <v>15.773286427972689</v>
      </c>
      <c r="E165" s="11">
        <f t="shared" si="146"/>
        <v>14.628679875842886</v>
      </c>
      <c r="F165" s="11">
        <f t="shared" si="146"/>
        <v>10.347137820871966</v>
      </c>
      <c r="H165" s="40">
        <f t="shared" si="147"/>
        <v>-1.4223333297454399</v>
      </c>
      <c r="I165" s="40">
        <f t="shared" si="148"/>
        <v>-2.7715856904355629</v>
      </c>
      <c r="L165" s="10" t="str">
        <f t="shared" ref="L165:Q165" si="175">L20</f>
        <v>42 Secretarial and related occupations</v>
      </c>
      <c r="M165" s="11">
        <f t="shared" si="175"/>
        <v>0.95830550069091824</v>
      </c>
      <c r="N165" s="11">
        <f t="shared" si="175"/>
        <v>0.76374204179159677</v>
      </c>
      <c r="O165" s="11">
        <f t="shared" si="175"/>
        <v>0.77668357601922566</v>
      </c>
      <c r="P165" s="11">
        <f t="shared" si="175"/>
        <v>0.70964326369537067</v>
      </c>
      <c r="Q165" s="11">
        <f t="shared" si="175"/>
        <v>0.83386395575674166</v>
      </c>
      <c r="S165" s="40">
        <f>IF(O$151-M$151 &lt;&gt; 0,(EXP(LN(O165/M165)/(O$151-M$151))-1)*100,0)</f>
        <v>-4.1155838557568103</v>
      </c>
      <c r="T165" s="40">
        <f t="shared" si="151"/>
        <v>0.47470475061499595</v>
      </c>
      <c r="W165" s="10" t="str">
        <f t="shared" ref="W165:AB165" si="176">W20</f>
        <v>42 Secretarial and related occupations</v>
      </c>
      <c r="X165" s="11">
        <f t="shared" si="176"/>
        <v>15.986224174245166</v>
      </c>
      <c r="Y165" s="11">
        <f t="shared" si="176"/>
        <v>15.781705638033445</v>
      </c>
      <c r="Z165" s="11">
        <f t="shared" si="176"/>
        <v>14.99660285195346</v>
      </c>
      <c r="AA165" s="11">
        <f t="shared" si="176"/>
        <v>13.919036612147513</v>
      </c>
      <c r="AB165" s="11">
        <f t="shared" si="176"/>
        <v>9.5132738651152255</v>
      </c>
      <c r="AD165" s="40">
        <f t="shared" si="153"/>
        <v>-1.2699405946611564</v>
      </c>
      <c r="AE165" s="40">
        <f t="shared" si="154"/>
        <v>-2.9886665972504223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6.0153606668459672</v>
      </c>
      <c r="C166" s="11">
        <f t="shared" si="146"/>
        <v>6.8614667568713728</v>
      </c>
      <c r="D166" s="11">
        <f t="shared" si="146"/>
        <v>5.3202136393787374</v>
      </c>
      <c r="E166" s="11">
        <f t="shared" si="146"/>
        <v>5.4497577298262803</v>
      </c>
      <c r="F166" s="11">
        <f t="shared" si="146"/>
        <v>6.502021720867118</v>
      </c>
      <c r="H166" s="40">
        <f t="shared" si="147"/>
        <v>-2.4261413073101812</v>
      </c>
      <c r="I166" s="40">
        <f t="shared" si="148"/>
        <v>1.3463136198869297</v>
      </c>
      <c r="L166" s="10" t="str">
        <f t="shared" ref="L166:Q166" si="177">L21</f>
        <v>51 Skilled agricultural and related trades</v>
      </c>
      <c r="M166" s="11">
        <f t="shared" si="177"/>
        <v>5.0258938432899747</v>
      </c>
      <c r="N166" s="11">
        <f t="shared" si="177"/>
        <v>5.7127196888876872</v>
      </c>
      <c r="O166" s="11">
        <f t="shared" si="177"/>
        <v>4.0294437509010805</v>
      </c>
      <c r="P166" s="11">
        <f t="shared" si="177"/>
        <v>4.0555226879165138</v>
      </c>
      <c r="Q166" s="11">
        <f t="shared" si="177"/>
        <v>4.6861351027817228</v>
      </c>
      <c r="S166" s="40">
        <f t="shared" si="150"/>
        <v>-4.3232626151318172</v>
      </c>
      <c r="T166" s="40">
        <f t="shared" si="151"/>
        <v>1.0116147834635436</v>
      </c>
      <c r="W166" s="10" t="str">
        <f t="shared" ref="W166:AB166" si="178">W21</f>
        <v>51 Skilled agricultural and related trades</v>
      </c>
      <c r="X166" s="11">
        <f t="shared" si="178"/>
        <v>0.98946682355599413</v>
      </c>
      <c r="Y166" s="11">
        <f t="shared" si="178"/>
        <v>1.1487470679836791</v>
      </c>
      <c r="Z166" s="11">
        <f t="shared" si="178"/>
        <v>1.2907698884776584</v>
      </c>
      <c r="AA166" s="11">
        <f t="shared" si="178"/>
        <v>1.3942350419097784</v>
      </c>
      <c r="AB166" s="11">
        <f t="shared" si="178"/>
        <v>1.8158866180853908</v>
      </c>
      <c r="AD166" s="40">
        <f t="shared" si="153"/>
        <v>5.4604251216895161</v>
      </c>
      <c r="AE166" s="40">
        <f t="shared" si="154"/>
        <v>2.3016551290963694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25.704221754059148</v>
      </c>
      <c r="C167" s="11">
        <f t="shared" si="146"/>
        <v>25.724277511659846</v>
      </c>
      <c r="D167" s="11">
        <f t="shared" si="146"/>
        <v>22.717643850185542</v>
      </c>
      <c r="E167" s="11">
        <f t="shared" si="146"/>
        <v>23.514159782428873</v>
      </c>
      <c r="F167" s="11">
        <f t="shared" si="146"/>
        <v>23.05331065347983</v>
      </c>
      <c r="H167" s="40">
        <f t="shared" si="147"/>
        <v>-2.4400058749857845</v>
      </c>
      <c r="I167" s="40">
        <f t="shared" si="148"/>
        <v>9.7831181170948689E-2</v>
      </c>
      <c r="L167" s="10" t="str">
        <f t="shared" ref="L167:Q167" si="179">L22</f>
        <v>52 Skilled metal, electrical and electronic trades</v>
      </c>
      <c r="M167" s="11">
        <f t="shared" si="179"/>
        <v>25.228418017538583</v>
      </c>
      <c r="N167" s="11">
        <f t="shared" si="179"/>
        <v>24.953112953447633</v>
      </c>
      <c r="O167" s="11">
        <f t="shared" si="179"/>
        <v>22.11895369947176</v>
      </c>
      <c r="P167" s="11">
        <f t="shared" si="179"/>
        <v>22.433374269617019</v>
      </c>
      <c r="Q167" s="11">
        <f t="shared" si="179"/>
        <v>21.781837385169101</v>
      </c>
      <c r="S167" s="40">
        <f t="shared" si="150"/>
        <v>-2.5964215970919469</v>
      </c>
      <c r="T167" s="40">
        <f t="shared" si="151"/>
        <v>-0.10233692908557801</v>
      </c>
      <c r="W167" s="10" t="str">
        <f t="shared" ref="W167:AB167" si="180">W22</f>
        <v>52 Skilled metal, electrical and electronic trades</v>
      </c>
      <c r="X167" s="11">
        <f t="shared" si="180"/>
        <v>0.47580373652054903</v>
      </c>
      <c r="Y167" s="11">
        <f t="shared" si="180"/>
        <v>0.77116455821221264</v>
      </c>
      <c r="Z167" s="11">
        <f t="shared" si="180"/>
        <v>0.59869015071382148</v>
      </c>
      <c r="AA167" s="11">
        <f t="shared" si="180"/>
        <v>1.0807855128118375</v>
      </c>
      <c r="AB167" s="11">
        <f t="shared" si="180"/>
        <v>1.271473268310723</v>
      </c>
      <c r="AD167" s="40">
        <f t="shared" si="153"/>
        <v>4.7019699754628386</v>
      </c>
      <c r="AE167" s="40">
        <f t="shared" si="154"/>
        <v>5.1494506404508256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21.412544320541055</v>
      </c>
      <c r="C168" s="11">
        <f t="shared" si="146"/>
        <v>19.406856351822906</v>
      </c>
      <c r="D168" s="11">
        <f t="shared" si="146"/>
        <v>19.660066300458574</v>
      </c>
      <c r="E168" s="11">
        <f t="shared" si="146"/>
        <v>20.414079948625687</v>
      </c>
      <c r="F168" s="11">
        <f t="shared" si="146"/>
        <v>18.693319588385297</v>
      </c>
      <c r="H168" s="40">
        <f t="shared" si="147"/>
        <v>-1.6932495514876855</v>
      </c>
      <c r="I168" s="40">
        <f t="shared" si="148"/>
        <v>-0.33559075319451459</v>
      </c>
      <c r="L168" s="10" t="str">
        <f t="shared" ref="L168:Q168" si="181">L23</f>
        <v>53 Skilled construction and building trades</v>
      </c>
      <c r="M168" s="11">
        <f t="shared" si="181"/>
        <v>21.155872345405871</v>
      </c>
      <c r="N168" s="11">
        <f t="shared" si="181"/>
        <v>19.040702268898265</v>
      </c>
      <c r="O168" s="11">
        <f t="shared" si="181"/>
        <v>19.152931805897406</v>
      </c>
      <c r="P168" s="11">
        <f t="shared" si="181"/>
        <v>20.069772356436253</v>
      </c>
      <c r="Q168" s="11">
        <f t="shared" si="181"/>
        <v>18.276524457047323</v>
      </c>
      <c r="S168" s="40">
        <f t="shared" si="150"/>
        <v>-1.9695796430194479</v>
      </c>
      <c r="T168" s="40">
        <f t="shared" si="151"/>
        <v>-0.31176886200725562</v>
      </c>
      <c r="W168" s="10" t="str">
        <f t="shared" ref="W168:AB168" si="182">W23</f>
        <v>53 Skilled construction and building trades</v>
      </c>
      <c r="X168" s="11">
        <f t="shared" si="182"/>
        <v>0.25667197513518292</v>
      </c>
      <c r="Y168" s="11">
        <f t="shared" si="182"/>
        <v>0.36615408292465368</v>
      </c>
      <c r="Z168" s="11">
        <f t="shared" si="182"/>
        <v>0.50713449456116422</v>
      </c>
      <c r="AA168" s="11">
        <f t="shared" si="182"/>
        <v>0.34430759218945878</v>
      </c>
      <c r="AB168" s="11">
        <f t="shared" si="182"/>
        <v>0.41679513133797735</v>
      </c>
      <c r="AD168" s="40">
        <f t="shared" si="153"/>
        <v>14.590585857048556</v>
      </c>
      <c r="AE168" s="40">
        <f t="shared" si="154"/>
        <v>-1.2993606925691403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14.59547142620208</v>
      </c>
      <c r="C169" s="11">
        <f t="shared" si="146"/>
        <v>13.175186683709844</v>
      </c>
      <c r="D169" s="11">
        <f t="shared" si="146"/>
        <v>12.855015951742541</v>
      </c>
      <c r="E169" s="11">
        <f t="shared" si="146"/>
        <v>13.936415357039268</v>
      </c>
      <c r="F169" s="11">
        <f t="shared" si="146"/>
        <v>14.739142211885715</v>
      </c>
      <c r="H169" s="40">
        <f t="shared" si="147"/>
        <v>-2.5075692702965613</v>
      </c>
      <c r="I169" s="40">
        <f t="shared" si="148"/>
        <v>0.91598711104006192</v>
      </c>
      <c r="L169" s="10" t="str">
        <f t="shared" ref="L169:Q169" si="183">L24</f>
        <v>54 Textiles, printing and other skilled trades</v>
      </c>
      <c r="M169" s="11">
        <f t="shared" si="183"/>
        <v>9.0597496226430803</v>
      </c>
      <c r="N169" s="11">
        <f t="shared" si="183"/>
        <v>7.6575119700309155</v>
      </c>
      <c r="O169" s="11">
        <f t="shared" si="183"/>
        <v>7.100349531370135</v>
      </c>
      <c r="P169" s="11">
        <f t="shared" si="183"/>
        <v>7.7608561116085646</v>
      </c>
      <c r="Q169" s="11">
        <f t="shared" si="183"/>
        <v>7.938050296165617</v>
      </c>
      <c r="S169" s="40">
        <f t="shared" si="150"/>
        <v>-4.7570789396446429</v>
      </c>
      <c r="T169" s="40">
        <f t="shared" si="151"/>
        <v>0.7462619439775775</v>
      </c>
      <c r="W169" s="10" t="str">
        <f t="shared" ref="W169:AB169" si="184">W24</f>
        <v>54 Textiles, printing and other skilled trades</v>
      </c>
      <c r="X169" s="11">
        <f t="shared" si="184"/>
        <v>5.5357218035589906</v>
      </c>
      <c r="Y169" s="11">
        <f t="shared" si="184"/>
        <v>5.5176747136789244</v>
      </c>
      <c r="Z169" s="11">
        <f t="shared" si="184"/>
        <v>5.7546664203724047</v>
      </c>
      <c r="AA169" s="11">
        <f t="shared" si="184"/>
        <v>6.1755592454307111</v>
      </c>
      <c r="AB169" s="11">
        <f t="shared" si="184"/>
        <v>6.8010919157201144</v>
      </c>
      <c r="AD169" s="40">
        <f t="shared" si="153"/>
        <v>0.77879923202575085</v>
      </c>
      <c r="AE169" s="40">
        <f t="shared" si="154"/>
        <v>1.1200399891042823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41.001680365487196</v>
      </c>
      <c r="C170" s="11">
        <f t="shared" si="146"/>
        <v>46.556938435281566</v>
      </c>
      <c r="D170" s="11">
        <f t="shared" si="146"/>
        <v>44.77584619423881</v>
      </c>
      <c r="E170" s="11">
        <f t="shared" si="146"/>
        <v>46.979190848329687</v>
      </c>
      <c r="F170" s="11">
        <f t="shared" si="146"/>
        <v>51.93403375338734</v>
      </c>
      <c r="H170" s="40">
        <f t="shared" si="147"/>
        <v>1.7767150083927596</v>
      </c>
      <c r="I170" s="40">
        <f t="shared" si="148"/>
        <v>0.99360705187301335</v>
      </c>
      <c r="L170" s="10" t="str">
        <f t="shared" ref="L170:Q170" si="185">L25</f>
        <v>61 Caring personal service occupations</v>
      </c>
      <c r="M170" s="11">
        <f t="shared" si="185"/>
        <v>6.4124175492115425</v>
      </c>
      <c r="N170" s="11">
        <f t="shared" si="185"/>
        <v>6.7902463170232092</v>
      </c>
      <c r="O170" s="11">
        <f t="shared" si="185"/>
        <v>6.4084798624082264</v>
      </c>
      <c r="P170" s="11">
        <f t="shared" si="185"/>
        <v>7.8278081354286737</v>
      </c>
      <c r="Q170" s="11">
        <f t="shared" si="185"/>
        <v>9.3407116456362633</v>
      </c>
      <c r="S170" s="40">
        <f t="shared" si="150"/>
        <v>-1.228446007787154E-2</v>
      </c>
      <c r="T170" s="40">
        <f t="shared" si="151"/>
        <v>2.5435455205092161</v>
      </c>
      <c r="W170" s="10" t="str">
        <f t="shared" ref="W170:AB170" si="186">W25</f>
        <v>61 Caring personal service occupations</v>
      </c>
      <c r="X170" s="11">
        <f t="shared" si="186"/>
        <v>34.589262816275713</v>
      </c>
      <c r="Y170" s="11">
        <f t="shared" si="186"/>
        <v>39.766692118258355</v>
      </c>
      <c r="Z170" s="11">
        <f t="shared" si="186"/>
        <v>38.367366331830581</v>
      </c>
      <c r="AA170" s="11">
        <f t="shared" si="186"/>
        <v>39.151382712901018</v>
      </c>
      <c r="AB170" s="11">
        <f t="shared" si="186"/>
        <v>42.593322107751064</v>
      </c>
      <c r="AD170" s="40">
        <f t="shared" si="153"/>
        <v>2.0949207857771768</v>
      </c>
      <c r="AE170" s="40">
        <f t="shared" si="154"/>
        <v>0.69903337685761624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14.392403210136704</v>
      </c>
      <c r="C171" s="11">
        <f t="shared" si="146"/>
        <v>16.842683897153467</v>
      </c>
      <c r="D171" s="11">
        <f t="shared" si="146"/>
        <v>17.067944740907755</v>
      </c>
      <c r="E171" s="11">
        <f t="shared" si="146"/>
        <v>16.55161289055917</v>
      </c>
      <c r="F171" s="11">
        <f t="shared" si="146"/>
        <v>16.664183637641791</v>
      </c>
      <c r="H171" s="40">
        <f t="shared" si="147"/>
        <v>3.4688404609995116</v>
      </c>
      <c r="I171" s="40">
        <f t="shared" si="148"/>
        <v>-0.15947539474471251</v>
      </c>
      <c r="L171" s="10" t="str">
        <f t="shared" ref="L171:Q171" si="187">L26</f>
        <v>62 Leisure, travel and related personal service occupations</v>
      </c>
      <c r="M171" s="11">
        <f t="shared" si="187"/>
        <v>3.960380827714816</v>
      </c>
      <c r="N171" s="11">
        <f t="shared" si="187"/>
        <v>4.8121872434241704</v>
      </c>
      <c r="O171" s="11">
        <f t="shared" si="187"/>
        <v>4.4928748763418609</v>
      </c>
      <c r="P171" s="11">
        <f t="shared" si="187"/>
        <v>4.4905922121079627</v>
      </c>
      <c r="Q171" s="11">
        <f t="shared" si="187"/>
        <v>4.8749650523976751</v>
      </c>
      <c r="S171" s="40">
        <f t="shared" si="150"/>
        <v>2.5551501741994054</v>
      </c>
      <c r="T171" s="40">
        <f t="shared" si="151"/>
        <v>0.54561746357615348</v>
      </c>
      <c r="W171" s="10" t="str">
        <f t="shared" ref="W171:AB171" si="188">W26</f>
        <v>62 Leisure, travel and related personal service occupations</v>
      </c>
      <c r="X171" s="11">
        <f t="shared" si="188"/>
        <v>10.432022382421883</v>
      </c>
      <c r="Y171" s="11">
        <f t="shared" si="188"/>
        <v>12.030496653729287</v>
      </c>
      <c r="Z171" s="11">
        <f t="shared" si="188"/>
        <v>12.575069864565888</v>
      </c>
      <c r="AA171" s="11">
        <f t="shared" si="188"/>
        <v>12.061020678451207</v>
      </c>
      <c r="AB171" s="11">
        <f t="shared" si="188"/>
        <v>11.789218585244129</v>
      </c>
      <c r="AD171" s="40">
        <f t="shared" si="153"/>
        <v>3.8074156817846205</v>
      </c>
      <c r="AE171" s="40">
        <f t="shared" si="154"/>
        <v>-0.42928152274710474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0.67618683526423695</v>
      </c>
      <c r="C172" s="11">
        <f t="shared" si="146"/>
        <v>0.58081181565073814</v>
      </c>
      <c r="D172" s="11">
        <f t="shared" si="146"/>
        <v>0.75658914932820243</v>
      </c>
      <c r="E172" s="11">
        <f t="shared" si="146"/>
        <v>0.52985285405831606</v>
      </c>
      <c r="F172" s="11">
        <f t="shared" si="146"/>
        <v>0.59324054103709623</v>
      </c>
      <c r="H172" s="40">
        <f t="shared" si="147"/>
        <v>2.272454615928754</v>
      </c>
      <c r="I172" s="40">
        <f t="shared" si="148"/>
        <v>-1.6083944143044815</v>
      </c>
      <c r="L172" s="10" t="str">
        <f t="shared" ref="L172:Q172" si="189">L27</f>
        <v>63 Community and civil enforcement occupations</v>
      </c>
      <c r="M172" s="11">
        <f t="shared" si="189"/>
        <v>0.52061359991601186</v>
      </c>
      <c r="N172" s="11">
        <f t="shared" si="189"/>
        <v>0.39853217096846638</v>
      </c>
      <c r="O172" s="11">
        <f t="shared" si="189"/>
        <v>0.59464194249476798</v>
      </c>
      <c r="P172" s="11">
        <f t="shared" si="189"/>
        <v>0.30971066704981282</v>
      </c>
      <c r="Q172" s="11">
        <f t="shared" si="189"/>
        <v>0.36478125131453393</v>
      </c>
      <c r="S172" s="40">
        <f t="shared" si="150"/>
        <v>2.6946941742590491</v>
      </c>
      <c r="T172" s="40">
        <f t="shared" si="151"/>
        <v>-3.2052509932783968</v>
      </c>
      <c r="W172" s="10" t="str">
        <f t="shared" ref="W172:AB172" si="190">W27</f>
        <v>63 Community and civil enforcement occupations</v>
      </c>
      <c r="X172" s="11">
        <f t="shared" si="190"/>
        <v>0.15557323534822459</v>
      </c>
      <c r="Y172" s="11">
        <f t="shared" si="190"/>
        <v>0.1822796446822717</v>
      </c>
      <c r="Z172" s="11">
        <f t="shared" si="190"/>
        <v>0.16194720683343425</v>
      </c>
      <c r="AA172" s="11">
        <f t="shared" si="190"/>
        <v>0.22014218700850371</v>
      </c>
      <c r="AB172" s="11">
        <f t="shared" si="190"/>
        <v>0.22845928972256224</v>
      </c>
      <c r="AD172" s="40">
        <f t="shared" si="153"/>
        <v>0.80630952170033243</v>
      </c>
      <c r="AE172" s="40">
        <f t="shared" si="154"/>
        <v>2.3204301794751192</v>
      </c>
    </row>
    <row r="173" spans="1:31" x14ac:dyDescent="0.2">
      <c r="A173" s="10" t="str">
        <f t="shared" si="142"/>
        <v>71 Sales occupations</v>
      </c>
      <c r="B173" s="11">
        <f t="shared" si="142"/>
        <v>49.578462071194664</v>
      </c>
      <c r="C173" s="11">
        <f t="shared" si="146"/>
        <v>46.326009265108951</v>
      </c>
      <c r="D173" s="11">
        <f t="shared" si="146"/>
        <v>45.874963717691706</v>
      </c>
      <c r="E173" s="11">
        <f t="shared" si="146"/>
        <v>45.179635782391983</v>
      </c>
      <c r="F173" s="11">
        <f t="shared" si="146"/>
        <v>43.484614065071426</v>
      </c>
      <c r="H173" s="40">
        <f t="shared" si="147"/>
        <v>-1.5407469781245187</v>
      </c>
      <c r="I173" s="40">
        <f t="shared" si="148"/>
        <v>-0.35611333774913101</v>
      </c>
      <c r="L173" s="10" t="str">
        <f t="shared" ref="L173:Q173" si="191">L28</f>
        <v>71 Sales occupations</v>
      </c>
      <c r="M173" s="11">
        <f t="shared" si="191"/>
        <v>20.014408690504474</v>
      </c>
      <c r="N173" s="11">
        <f t="shared" si="191"/>
        <v>19.329032330056716</v>
      </c>
      <c r="O173" s="11">
        <f t="shared" si="191"/>
        <v>19.35843112195483</v>
      </c>
      <c r="P173" s="11">
        <f t="shared" si="191"/>
        <v>19.434639841885254</v>
      </c>
      <c r="Q173" s="11">
        <f t="shared" si="191"/>
        <v>19.38163603127931</v>
      </c>
      <c r="S173" s="40">
        <f t="shared" si="150"/>
        <v>-0.66427203816628033</v>
      </c>
      <c r="T173" s="40">
        <f t="shared" si="151"/>
        <v>7.9868520160619738E-3</v>
      </c>
      <c r="W173" s="10" t="str">
        <f t="shared" ref="W173:AB173" si="192">W28</f>
        <v>71 Sales occupations</v>
      </c>
      <c r="X173" s="11">
        <f t="shared" si="192"/>
        <v>29.56405338069025</v>
      </c>
      <c r="Y173" s="11">
        <f t="shared" si="192"/>
        <v>26.996976935052189</v>
      </c>
      <c r="Z173" s="11">
        <f t="shared" si="192"/>
        <v>26.516532595736898</v>
      </c>
      <c r="AA173" s="11">
        <f t="shared" si="192"/>
        <v>25.744995940506698</v>
      </c>
      <c r="AB173" s="11">
        <f t="shared" si="192"/>
        <v>24.102978033792144</v>
      </c>
      <c r="AD173" s="40">
        <f t="shared" si="153"/>
        <v>-2.1523158822097543</v>
      </c>
      <c r="AE173" s="40">
        <f t="shared" si="154"/>
        <v>-0.63420045402826641</v>
      </c>
    </row>
    <row r="174" spans="1:31" x14ac:dyDescent="0.2">
      <c r="A174" s="10" t="str">
        <f t="shared" si="142"/>
        <v>72 Customer service occupations</v>
      </c>
      <c r="B174" s="11">
        <f t="shared" si="142"/>
        <v>10.383176748564924</v>
      </c>
      <c r="C174" s="11">
        <f t="shared" si="146"/>
        <v>12.01472461457203</v>
      </c>
      <c r="D174" s="11">
        <f t="shared" si="146"/>
        <v>12.185713267651179</v>
      </c>
      <c r="E174" s="11">
        <f t="shared" si="146"/>
        <v>13.672321842539368</v>
      </c>
      <c r="F174" s="11">
        <f t="shared" si="146"/>
        <v>15.414721298164917</v>
      </c>
      <c r="H174" s="40">
        <f t="shared" si="147"/>
        <v>3.2533477615426687</v>
      </c>
      <c r="I174" s="40">
        <f t="shared" si="148"/>
        <v>1.5794011442662681</v>
      </c>
      <c r="L174" s="10" t="str">
        <f t="shared" ref="L174:Q174" si="193">L29</f>
        <v>72 Customer service occupations</v>
      </c>
      <c r="M174" s="11">
        <f t="shared" si="193"/>
        <v>3.5937587097979602</v>
      </c>
      <c r="N174" s="11">
        <f t="shared" si="193"/>
        <v>3.509888475633955</v>
      </c>
      <c r="O174" s="11">
        <f t="shared" si="193"/>
        <v>4.1822728068084309</v>
      </c>
      <c r="P174" s="11">
        <f t="shared" si="193"/>
        <v>5.2424192596999086</v>
      </c>
      <c r="Q174" s="11">
        <f t="shared" si="193"/>
        <v>6.0545495180627622</v>
      </c>
      <c r="S174" s="40">
        <f t="shared" si="150"/>
        <v>3.0795914806761804</v>
      </c>
      <c r="T174" s="40">
        <f t="shared" si="151"/>
        <v>2.4970340659461909</v>
      </c>
      <c r="W174" s="10" t="str">
        <f t="shared" ref="W174:AB174" si="194">W29</f>
        <v>72 Customer service occupations</v>
      </c>
      <c r="X174" s="11">
        <f t="shared" si="194"/>
        <v>6.7894180387669563</v>
      </c>
      <c r="Y174" s="11">
        <f t="shared" si="194"/>
        <v>8.5048361389380709</v>
      </c>
      <c r="Z174" s="11">
        <f t="shared" si="194"/>
        <v>8.0034404608427252</v>
      </c>
      <c r="AA174" s="11">
        <f t="shared" si="194"/>
        <v>8.4299025828394605</v>
      </c>
      <c r="AB174" s="11">
        <f t="shared" si="194"/>
        <v>9.3601717801021493</v>
      </c>
      <c r="AD174" s="40">
        <f t="shared" si="153"/>
        <v>3.3448486851985981</v>
      </c>
      <c r="AE174" s="40">
        <f>IF(AB$151-Z$151 &lt;&gt; 0,(EXP(LN(AB174/Z174)/(AB$151-Z$151))-1)*100,0)</f>
        <v>1.0494157180328756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15.178958810260692</v>
      </c>
      <c r="C175" s="11">
        <f t="shared" si="146"/>
        <v>15.159395876181145</v>
      </c>
      <c r="D175" s="11">
        <f t="shared" si="146"/>
        <v>13.626498826441928</v>
      </c>
      <c r="E175" s="11">
        <f t="shared" si="146"/>
        <v>15.360853715334521</v>
      </c>
      <c r="F175" s="11">
        <f t="shared" si="146"/>
        <v>15.098526968242139</v>
      </c>
      <c r="H175" s="40">
        <f t="shared" si="147"/>
        <v>-2.1347612044727016</v>
      </c>
      <c r="I175" s="40">
        <f t="shared" si="148"/>
        <v>0.6862160609497181</v>
      </c>
      <c r="L175" s="10" t="str">
        <f t="shared" ref="L175:Q175" si="195">L30</f>
        <v>81 Process, plant and machine operatives</v>
      </c>
      <c r="M175" s="11">
        <f t="shared" si="195"/>
        <v>11.82461334484104</v>
      </c>
      <c r="N175" s="11">
        <f t="shared" si="195"/>
        <v>11.475137254953374</v>
      </c>
      <c r="O175" s="11">
        <f t="shared" si="195"/>
        <v>10.488858618378906</v>
      </c>
      <c r="P175" s="11">
        <f t="shared" si="195"/>
        <v>11.25498898799718</v>
      </c>
      <c r="Q175" s="11">
        <f t="shared" si="195"/>
        <v>11.147272089236335</v>
      </c>
      <c r="S175" s="40">
        <f t="shared" si="150"/>
        <v>-2.3688833432394363</v>
      </c>
      <c r="T175" s="40">
        <f t="shared" si="151"/>
        <v>0.40669946976576998</v>
      </c>
      <c r="W175" s="10" t="str">
        <f t="shared" ref="W175:AB175" si="196">W30</f>
        <v>81 Process, plant and machine operatives</v>
      </c>
      <c r="X175" s="11">
        <f t="shared" si="196"/>
        <v>3.3543454654196694</v>
      </c>
      <c r="Y175" s="11">
        <f t="shared" si="196"/>
        <v>3.6842586212277717</v>
      </c>
      <c r="Z175" s="11">
        <f t="shared" si="196"/>
        <v>3.1376402080630297</v>
      </c>
      <c r="AA175" s="11">
        <f t="shared" si="196"/>
        <v>4.1058647273373348</v>
      </c>
      <c r="AB175" s="11">
        <f t="shared" si="196"/>
        <v>3.9512548790058202</v>
      </c>
      <c r="AD175" s="40">
        <f t="shared" si="153"/>
        <v>-1.3268322915387487</v>
      </c>
      <c r="AE175" s="40">
        <f t="shared" si="154"/>
        <v>1.5489553773443188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21.89812010154337</v>
      </c>
      <c r="C176" s="11">
        <f t="shared" si="146"/>
        <v>26.663381129465872</v>
      </c>
      <c r="D176" s="11">
        <f t="shared" si="146"/>
        <v>23.799830130633243</v>
      </c>
      <c r="E176" s="11">
        <f t="shared" si="146"/>
        <v>25.08659926062203</v>
      </c>
      <c r="F176" s="11">
        <f t="shared" si="146"/>
        <v>25.366189186122796</v>
      </c>
      <c r="H176" s="40">
        <f t="shared" si="147"/>
        <v>1.6795006668575363</v>
      </c>
      <c r="I176" s="40">
        <f t="shared" si="148"/>
        <v>0.42582881583945742</v>
      </c>
      <c r="L176" s="10" t="str">
        <f t="shared" ref="L176:Q176" si="197">L31</f>
        <v>82 Transport and mobile machine drivers and operatives</v>
      </c>
      <c r="M176" s="11">
        <f t="shared" si="197"/>
        <v>20.004423079669536</v>
      </c>
      <c r="N176" s="11">
        <f t="shared" si="197"/>
        <v>24.610617033716458</v>
      </c>
      <c r="O176" s="11">
        <f t="shared" si="197"/>
        <v>21.841449829410493</v>
      </c>
      <c r="P176" s="11">
        <f t="shared" si="197"/>
        <v>22.456655231391835</v>
      </c>
      <c r="Q176" s="11">
        <f t="shared" si="197"/>
        <v>22.38804837111303</v>
      </c>
      <c r="S176" s="40">
        <f t="shared" si="150"/>
        <v>1.7726508100027516</v>
      </c>
      <c r="T176" s="40">
        <f t="shared" si="151"/>
        <v>0.16492070355549338</v>
      </c>
      <c r="W176" s="10" t="str">
        <f t="shared" ref="W176:AB176" si="198">W31</f>
        <v>82 Transport and mobile machine drivers and operatives</v>
      </c>
      <c r="X176" s="11">
        <f t="shared" si="198"/>
        <v>1.8936970218738258</v>
      </c>
      <c r="Y176" s="11">
        <f t="shared" si="198"/>
        <v>2.0527640957494051</v>
      </c>
      <c r="Z176" s="11">
        <f t="shared" si="198"/>
        <v>1.9583803012227881</v>
      </c>
      <c r="AA176" s="11">
        <f t="shared" si="198"/>
        <v>2.6299440292302068</v>
      </c>
      <c r="AB176" s="11">
        <f t="shared" si="198"/>
        <v>2.9781408150097519</v>
      </c>
      <c r="AD176" s="40">
        <f t="shared" si="153"/>
        <v>0.67399599929449661</v>
      </c>
      <c r="AE176" s="40">
        <f t="shared" si="154"/>
        <v>2.8339567329753956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10.99340752300126</v>
      </c>
      <c r="C177" s="11">
        <f t="shared" si="146"/>
        <v>10.497645986642306</v>
      </c>
      <c r="D177" s="11">
        <f t="shared" si="146"/>
        <v>9.5406026419683041</v>
      </c>
      <c r="E177" s="11">
        <f t="shared" si="146"/>
        <v>17.962609622135311</v>
      </c>
      <c r="F177" s="11">
        <f t="shared" si="146"/>
        <v>21.45737902579495</v>
      </c>
      <c r="H177" s="40">
        <f t="shared" si="147"/>
        <v>-2.7949795089070917</v>
      </c>
      <c r="I177" s="40">
        <f t="shared" si="148"/>
        <v>5.5520625985011396</v>
      </c>
      <c r="L177" s="10" t="str">
        <f t="shared" ref="L177:Q178" si="199">L32</f>
        <v>91 Elementary trades and related occupations</v>
      </c>
      <c r="M177" s="11">
        <f t="shared" si="199"/>
        <v>8.6954044697966815</v>
      </c>
      <c r="N177" s="11">
        <f t="shared" si="199"/>
        <v>8.2587437599323064</v>
      </c>
      <c r="O177" s="11">
        <f t="shared" si="199"/>
        <v>7.756043410582973</v>
      </c>
      <c r="P177" s="11">
        <f t="shared" si="199"/>
        <v>11.002864681750326</v>
      </c>
      <c r="Q177" s="11">
        <f t="shared" si="199"/>
        <v>12.703755580477443</v>
      </c>
      <c r="S177" s="40">
        <f t="shared" si="150"/>
        <v>-2.2605054926192691</v>
      </c>
      <c r="T177" s="40">
        <f t="shared" si="151"/>
        <v>3.3442044891813349</v>
      </c>
      <c r="W177" s="10" t="str">
        <f t="shared" ref="W177:AB178" si="200">W32</f>
        <v>91 Elementary trades and related occupations</v>
      </c>
      <c r="X177" s="11">
        <f t="shared" si="200"/>
        <v>2.2980030532045741</v>
      </c>
      <c r="Y177" s="11">
        <f t="shared" si="200"/>
        <v>2.2389022267099841</v>
      </c>
      <c r="Z177" s="11">
        <f t="shared" si="200"/>
        <v>1.7845592313853182</v>
      </c>
      <c r="AA177" s="11">
        <f t="shared" si="200"/>
        <v>6.959744940384982</v>
      </c>
      <c r="AB177" s="11">
        <f t="shared" si="200"/>
        <v>8.7536234453174959</v>
      </c>
      <c r="AD177" s="40">
        <f t="shared" si="153"/>
        <v>-4.9316244364086099</v>
      </c>
      <c r="AE177" s="40">
        <f t="shared" si="154"/>
        <v>11.184383647612783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73.631522347434242</v>
      </c>
      <c r="C178" s="11">
        <f t="shared" si="146"/>
        <v>80.38578921232407</v>
      </c>
      <c r="D178" s="11">
        <f t="shared" si="146"/>
        <v>73.584519956412109</v>
      </c>
      <c r="E178" s="11">
        <f t="shared" si="146"/>
        <v>66.40897092343387</v>
      </c>
      <c r="F178" s="11">
        <f t="shared" si="146"/>
        <v>60.913701283021631</v>
      </c>
      <c r="H178" s="40">
        <f>IF(D$151-B$151 &lt;&gt; 0,(EXP(LN(D178/B178)/(D$151-B$151))-1)*100,0)</f>
        <v>-1.2770182019372633E-2</v>
      </c>
      <c r="I178" s="40">
        <f t="shared" ref="I178" si="201">IF(F$151-D$151 &lt;&gt; 0,(EXP(LN(F178/D178)/(F$151-D$151))-1)*100,0)</f>
        <v>-1.2519408424105816</v>
      </c>
      <c r="L178" s="10" t="str">
        <f t="shared" si="199"/>
        <v>92 Elementary administration and service occupations</v>
      </c>
      <c r="M178" s="11">
        <f t="shared" si="199"/>
        <v>35.72803659764881</v>
      </c>
      <c r="N178" s="11">
        <f t="shared" si="199"/>
        <v>37.769972188046978</v>
      </c>
      <c r="O178" s="11">
        <f t="shared" si="199"/>
        <v>35.891456723300571</v>
      </c>
      <c r="P178" s="11">
        <f t="shared" si="199"/>
        <v>35.012145333076262</v>
      </c>
      <c r="Q178" s="11">
        <f t="shared" si="199"/>
        <v>32.855135438907347</v>
      </c>
      <c r="S178" s="40">
        <f t="shared" ref="S178" si="202">IF(O$151-M$151 &lt;&gt; 0,(EXP(LN(O178/M178)/(O$151-M$151))-1)*100,0)</f>
        <v>9.1313134169346277E-2</v>
      </c>
      <c r="T178" s="40">
        <f t="shared" ref="T178" si="203">IF(Q$151-O$151 &lt;&gt; 0,(EXP(LN(Q178/O178)/(Q$151-O$151))-1)*100,0)</f>
        <v>-0.58754204919934105</v>
      </c>
      <c r="W178" s="10" t="str">
        <f t="shared" si="200"/>
        <v>92 Elementary administration and service occupations</v>
      </c>
      <c r="X178" s="11">
        <f t="shared" si="200"/>
        <v>37.903485749785311</v>
      </c>
      <c r="Y178" s="11">
        <f t="shared" si="200"/>
        <v>42.615817024277085</v>
      </c>
      <c r="Z178" s="11">
        <f t="shared" si="200"/>
        <v>37.693063233111516</v>
      </c>
      <c r="AA178" s="11">
        <f t="shared" si="200"/>
        <v>31.396825590357651</v>
      </c>
      <c r="AB178" s="11">
        <f t="shared" si="200"/>
        <v>28.058565844114366</v>
      </c>
      <c r="AD178" s="40">
        <f t="shared" ref="AD178" si="204">IF(Z$151-X$151 &lt;&gt; 0,(EXP(LN(Z178/X178)/(Z$151-X$151))-1)*100,0)</f>
        <v>-0.1112780749146558</v>
      </c>
      <c r="AE178" s="40">
        <f t="shared" ref="AE178" si="205">IF(AB$151-Z$151 &lt;&gt; 0,(EXP(LN(AB178/Z178)/(AB$151-Z$151))-1)*100,0)</f>
        <v>-1.9486443851828184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671.34999999999991</v>
      </c>
      <c r="C180" s="34">
        <f t="shared" si="206"/>
        <v>734.24099999999964</v>
      </c>
      <c r="D180" s="34">
        <f t="shared" si="206"/>
        <v>729.60500000000013</v>
      </c>
      <c r="E180" s="34">
        <f t="shared" si="206"/>
        <v>755.7319999999994</v>
      </c>
      <c r="F180" s="34">
        <f t="shared" si="206"/>
        <v>794.58900000000006</v>
      </c>
      <c r="H180" s="43">
        <f>IF(D$151-B$151 &lt;&gt; 0,(EXP(LN(D180/B180)/(D$151-B$151))-1)*100,0)</f>
        <v>1.6781794729616051</v>
      </c>
      <c r="I180" s="43">
        <f t="shared" si="148"/>
        <v>0.57043219051473582</v>
      </c>
      <c r="L180" s="231" t="str">
        <f t="shared" ref="L180:Q180" si="207">L35</f>
        <v>All occupations</v>
      </c>
      <c r="M180" s="34">
        <f t="shared" si="207"/>
        <v>360.87372893671522</v>
      </c>
      <c r="N180" s="34">
        <f t="shared" si="207"/>
        <v>386.49851737946153</v>
      </c>
      <c r="O180" s="34">
        <f t="shared" si="207"/>
        <v>383.75772494501467</v>
      </c>
      <c r="P180" s="34">
        <f t="shared" si="207"/>
        <v>399.0766933219254</v>
      </c>
      <c r="Q180" s="34">
        <f t="shared" si="207"/>
        <v>419.56484983328505</v>
      </c>
      <c r="S180" s="43">
        <f t="shared" ref="S180" si="208">IF(O$151-M$151 &lt;&gt; 0,(EXP(LN(O180/M180)/(O$151-M$151))-1)*100,0)</f>
        <v>1.2372577411230656</v>
      </c>
      <c r="T180" s="43">
        <f t="shared" ref="T180" si="209">IF(Q$151-O$151 &lt;&gt; 0,(EXP(LN(Q180/O180)/(Q$151-O$151))-1)*100,0)</f>
        <v>0.59648307438755488</v>
      </c>
      <c r="W180" s="231" t="str">
        <f t="shared" ref="W180:AB180" si="210">W35</f>
        <v>All occupations</v>
      </c>
      <c r="X180" s="34">
        <f t="shared" si="210"/>
        <v>310.4762710632848</v>
      </c>
      <c r="Y180" s="34">
        <f t="shared" si="210"/>
        <v>347.74248262053811</v>
      </c>
      <c r="Z180" s="34">
        <f t="shared" si="210"/>
        <v>345.84727505498552</v>
      </c>
      <c r="AA180" s="34">
        <f t="shared" si="210"/>
        <v>356.65530667807406</v>
      </c>
      <c r="AB180" s="34">
        <f t="shared" si="210"/>
        <v>375.024150166715</v>
      </c>
      <c r="AD180" s="43">
        <f t="shared" ref="AD180" si="211">IF(Z$151-X$151 &lt;&gt; 0,(EXP(LN(Z180/X180)/(Z$151-X$151))-1)*100,0)</f>
        <v>2.1812447583434258</v>
      </c>
      <c r="AE180" s="43">
        <f t="shared" ref="AE180" si="212">IF(AB$151-Z$151 &lt;&gt; 0,(EXP(LN(AB180/Z180)/(AB$151-Z$151))-1)*100,0)</f>
        <v>0.5414147026635785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Hertfordshire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72.679868052011869</v>
      </c>
      <c r="C7" s="31">
        <f>'Occ T1'!C8</f>
        <v>85.488343898800011</v>
      </c>
      <c r="D7" s="31">
        <f>'Occ T1'!D8</f>
        <v>87.188945981858183</v>
      </c>
      <c r="E7" s="31">
        <f>'Occ T1'!E8</f>
        <v>83.517186233447319</v>
      </c>
      <c r="F7" s="31">
        <f>'Occ T1'!F8</f>
        <v>92.940167661299967</v>
      </c>
      <c r="H7" s="31">
        <f>C7-B7</f>
        <v>12.808475846788141</v>
      </c>
      <c r="I7" s="31">
        <f>D7-C7</f>
        <v>1.7006020830581718</v>
      </c>
      <c r="J7" s="31">
        <f>E7-D7</f>
        <v>-3.6717597484108637</v>
      </c>
      <c r="K7" s="31">
        <f>F7-E7</f>
        <v>9.4229814278526476</v>
      </c>
      <c r="L7" s="31">
        <f>F7-D7</f>
        <v>5.7512216794417839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49.573008314387621</v>
      </c>
      <c r="C8" s="32">
        <f>'Occ T2'!C8</f>
        <v>60.17271649434651</v>
      </c>
      <c r="D8" s="32">
        <f>'Occ T2'!D8</f>
        <v>61.605520642387397</v>
      </c>
      <c r="E8" s="32">
        <f>'Occ T2'!E8</f>
        <v>56.715052960671571</v>
      </c>
      <c r="F8" s="32">
        <f>'Occ T2'!F8</f>
        <v>62.635413517954262</v>
      </c>
      <c r="H8" s="31">
        <f t="shared" ref="H8:H9" si="0">C8-B8</f>
        <v>10.599708179958888</v>
      </c>
      <c r="I8" s="31">
        <f t="shared" ref="I8:I9" si="1">D8-C8</f>
        <v>1.4328041480408871</v>
      </c>
      <c r="J8" s="31">
        <f t="shared" ref="J8:J9" si="2">E8-D8</f>
        <v>-4.8904676817158261</v>
      </c>
      <c r="K8" s="31">
        <f t="shared" ref="K8:K9" si="3">F8-E8</f>
        <v>5.9203605572826916</v>
      </c>
      <c r="L8" s="31">
        <f t="shared" ref="L8:L49" si="4">F8-D8</f>
        <v>1.0298928755668655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23.106859737624248</v>
      </c>
      <c r="C9" s="32">
        <f>'Occ T2'!C9</f>
        <v>25.315627404453501</v>
      </c>
      <c r="D9" s="32">
        <f>'Occ T2'!D9</f>
        <v>25.583425339470782</v>
      </c>
      <c r="E9" s="32">
        <f>'Occ T2'!E9</f>
        <v>26.802133272775745</v>
      </c>
      <c r="F9" s="32">
        <f>'Occ T2'!F9</f>
        <v>30.304754143345701</v>
      </c>
      <c r="H9" s="31">
        <f t="shared" si="0"/>
        <v>2.2087676668292531</v>
      </c>
      <c r="I9" s="31">
        <f t="shared" si="1"/>
        <v>0.26779793501728122</v>
      </c>
      <c r="J9" s="31">
        <f t="shared" si="2"/>
        <v>1.2187079333049624</v>
      </c>
      <c r="K9" s="31">
        <f t="shared" si="3"/>
        <v>3.502620870569956</v>
      </c>
      <c r="L9" s="31">
        <f t="shared" si="4"/>
        <v>4.7213288038749184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134.26202334775837</v>
      </c>
      <c r="C11" s="31">
        <f>'Occ T1'!C9</f>
        <v>158.80060361244372</v>
      </c>
      <c r="D11" s="31">
        <f>'Occ T1'!D9</f>
        <v>164.86367957092818</v>
      </c>
      <c r="E11" s="31">
        <f>'Occ T1'!E9</f>
        <v>180.35328100540113</v>
      </c>
      <c r="F11" s="31">
        <f>'Occ T1'!F9</f>
        <v>201.83682448880933</v>
      </c>
      <c r="H11" s="31">
        <f>C11-B11</f>
        <v>24.538580264685351</v>
      </c>
      <c r="I11" s="31">
        <f t="shared" ref="I11:I49" si="5">D11-C11</f>
        <v>6.0630759584844611</v>
      </c>
      <c r="J11" s="31">
        <f>E11-D11</f>
        <v>15.489601434472945</v>
      </c>
      <c r="K11" s="31">
        <f>F11-E11</f>
        <v>21.483543483408198</v>
      </c>
      <c r="L11" s="31">
        <f t="shared" si="4"/>
        <v>36.973144917881143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46.812167165559174</v>
      </c>
      <c r="C12" s="10">
        <f>'Occ T2'!C10</f>
        <v>54.331066751441909</v>
      </c>
      <c r="D12" s="10">
        <f>'Occ T2'!D10</f>
        <v>55.983119482810579</v>
      </c>
      <c r="E12" s="10">
        <f>'Occ T2'!E10</f>
        <v>68.918629122181173</v>
      </c>
      <c r="F12" s="10">
        <f>'Occ T2'!F10</f>
        <v>79.113661102923174</v>
      </c>
      <c r="H12" s="11">
        <f t="shared" ref="H12:K14" si="6">C12-B12</f>
        <v>7.5188995858827354</v>
      </c>
      <c r="I12" s="31">
        <f t="shared" si="5"/>
        <v>1.6520527313686699</v>
      </c>
      <c r="J12" s="11">
        <f t="shared" si="6"/>
        <v>12.935509639370594</v>
      </c>
      <c r="K12" s="11">
        <f t="shared" si="6"/>
        <v>10.195031980742002</v>
      </c>
      <c r="L12" s="31">
        <f t="shared" si="4"/>
        <v>23.130541620112595</v>
      </c>
    </row>
    <row r="13" spans="1:12" x14ac:dyDescent="0.2">
      <c r="A13" s="10" t="str">
        <f>'Occ T2'!A11</f>
        <v>22 Health professionals</v>
      </c>
      <c r="B13" s="10">
        <f>'Occ T2'!B11</f>
        <v>19.5503541918225</v>
      </c>
      <c r="C13" s="10">
        <f>'Occ T2'!C11</f>
        <v>24.605320359041453</v>
      </c>
      <c r="D13" s="10">
        <f>'Occ T2'!D11</f>
        <v>24.122422783893665</v>
      </c>
      <c r="E13" s="10">
        <f>'Occ T2'!E11</f>
        <v>24.107566794134328</v>
      </c>
      <c r="F13" s="10">
        <f>'Occ T2'!F11</f>
        <v>26.373760148747998</v>
      </c>
      <c r="H13" s="11">
        <f t="shared" si="6"/>
        <v>5.0549661672189536</v>
      </c>
      <c r="I13" s="31">
        <f t="shared" si="5"/>
        <v>-0.48289757514778842</v>
      </c>
      <c r="J13" s="11">
        <f t="shared" si="6"/>
        <v>-1.4855989759336552E-2</v>
      </c>
      <c r="K13" s="11">
        <f t="shared" si="6"/>
        <v>2.2661933546136694</v>
      </c>
      <c r="L13" s="31">
        <f t="shared" si="4"/>
        <v>2.2513373648543329</v>
      </c>
    </row>
    <row r="14" spans="1:12" x14ac:dyDescent="0.2">
      <c r="A14" s="10" t="str">
        <f>'Occ T2'!A12</f>
        <v>23 Teaching and other educational professionals</v>
      </c>
      <c r="B14" s="10">
        <f>'Occ T2'!B12</f>
        <v>26.597290294311062</v>
      </c>
      <c r="C14" s="10">
        <f>'Occ T2'!C12</f>
        <v>30.304065183942377</v>
      </c>
      <c r="D14" s="10">
        <f>'Occ T2'!D12</f>
        <v>31.563330972423113</v>
      </c>
      <c r="E14" s="10">
        <f>'Occ T2'!E12</f>
        <v>30.809786989117029</v>
      </c>
      <c r="F14" s="10">
        <f>'Occ T2'!F12</f>
        <v>33.032537245379061</v>
      </c>
      <c r="H14" s="11">
        <f t="shared" si="6"/>
        <v>3.7067748896313155</v>
      </c>
      <c r="I14" s="31">
        <f t="shared" si="5"/>
        <v>1.2592657884807359</v>
      </c>
      <c r="J14" s="11">
        <f t="shared" si="6"/>
        <v>-0.75354398330608419</v>
      </c>
      <c r="K14" s="11">
        <f t="shared" si="6"/>
        <v>2.2227502562620316</v>
      </c>
      <c r="L14" s="31">
        <f t="shared" si="4"/>
        <v>1.4692062729559474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41.302211696065648</v>
      </c>
      <c r="C15" s="10">
        <f>'Occ T2'!C13</f>
        <v>49.560151318017979</v>
      </c>
      <c r="D15" s="10">
        <f>'Occ T2'!D13</f>
        <v>53.194806331800805</v>
      </c>
      <c r="E15" s="10">
        <f>'Occ T2'!E13</f>
        <v>56.517298099968592</v>
      </c>
      <c r="F15" s="10">
        <f>'Occ T2'!F13</f>
        <v>63.31686599175908</v>
      </c>
      <c r="H15" s="11">
        <f t="shared" ref="H15" si="7">C15-B15</f>
        <v>8.2579396219523318</v>
      </c>
      <c r="I15" s="31">
        <f t="shared" si="5"/>
        <v>3.634655013782826</v>
      </c>
      <c r="J15" s="11">
        <f t="shared" ref="J15" si="8">E15-D15</f>
        <v>3.3224917681677866</v>
      </c>
      <c r="K15" s="11">
        <f t="shared" ref="K15" si="9">F15-E15</f>
        <v>6.7995678917904883</v>
      </c>
      <c r="L15" s="31">
        <f t="shared" si="4"/>
        <v>10.122059659958275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84.254100106805765</v>
      </c>
      <c r="C17" s="31">
        <f>'Occ T1'!C10</f>
        <v>94.111452870364815</v>
      </c>
      <c r="D17" s="31">
        <f>'Occ T1'!D10</f>
        <v>99.931900630640186</v>
      </c>
      <c r="E17" s="31">
        <f>'Occ T1'!E10</f>
        <v>103.36291689665514</v>
      </c>
      <c r="F17" s="31">
        <f>'Occ T1'!F10</f>
        <v>113.93565997182236</v>
      </c>
      <c r="H17" s="31">
        <f t="shared" ref="H17:K21" si="10">C17-B17</f>
        <v>9.8573527635590494</v>
      </c>
      <c r="I17" s="31">
        <f t="shared" si="5"/>
        <v>5.8204477602753713</v>
      </c>
      <c r="J17" s="31">
        <f t="shared" si="10"/>
        <v>3.4310162660149501</v>
      </c>
      <c r="K17" s="31">
        <f t="shared" si="10"/>
        <v>10.572743075167224</v>
      </c>
      <c r="L17" s="31">
        <f t="shared" si="4"/>
        <v>14.003759341182175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12.557670670879796</v>
      </c>
      <c r="C18" s="10">
        <f>'Occ T2'!C14</f>
        <v>14.992671963475471</v>
      </c>
      <c r="D18" s="10">
        <f>'Occ T2'!D14</f>
        <v>16.284497012237388</v>
      </c>
      <c r="E18" s="10">
        <f>'Occ T2'!E14</f>
        <v>15.528295650289863</v>
      </c>
      <c r="F18" s="10">
        <f>'Occ T2'!F14</f>
        <v>17.202525548765752</v>
      </c>
      <c r="H18" s="11">
        <f t="shared" si="10"/>
        <v>2.4350012925956754</v>
      </c>
      <c r="I18" s="31">
        <f t="shared" si="5"/>
        <v>1.2918250487619165</v>
      </c>
      <c r="J18" s="11">
        <f t="shared" si="10"/>
        <v>-0.75620136194752519</v>
      </c>
      <c r="K18" s="11">
        <f t="shared" si="10"/>
        <v>1.6742298984758897</v>
      </c>
      <c r="L18" s="31">
        <f t="shared" si="4"/>
        <v>0.91802853652836447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8.4078943069388536</v>
      </c>
      <c r="C19" s="10">
        <f>'Occ T2'!C15</f>
        <v>10.342491231911536</v>
      </c>
      <c r="D19" s="10">
        <f>'Occ T2'!D15</f>
        <v>10.449252650548495</v>
      </c>
      <c r="E19" s="10">
        <f>'Occ T2'!E15</f>
        <v>16.439990936178436</v>
      </c>
      <c r="F19" s="10">
        <f>'Occ T2'!F15</f>
        <v>19.653911809813284</v>
      </c>
      <c r="H19" s="11">
        <f t="shared" si="10"/>
        <v>1.9345969249726824</v>
      </c>
      <c r="I19" s="31">
        <f t="shared" si="5"/>
        <v>0.10676141863695854</v>
      </c>
      <c r="J19" s="11">
        <f t="shared" si="10"/>
        <v>5.9907382856299414</v>
      </c>
      <c r="K19" s="11">
        <f t="shared" si="10"/>
        <v>3.2139208736348479</v>
      </c>
      <c r="L19" s="31">
        <f t="shared" si="4"/>
        <v>9.2046591592647893</v>
      </c>
    </row>
    <row r="20" spans="1:12" x14ac:dyDescent="0.2">
      <c r="A20" s="10" t="str">
        <f>'Occ T2'!A16</f>
        <v>33 Protective service occupations</v>
      </c>
      <c r="B20" s="10">
        <f>'Occ T2'!B16</f>
        <v>6.2899940957465876</v>
      </c>
      <c r="C20" s="10">
        <f>'Occ T2'!C16</f>
        <v>6.061465655053099</v>
      </c>
      <c r="D20" s="10">
        <f>'Occ T2'!D16</f>
        <v>6.521006792359529</v>
      </c>
      <c r="E20" s="10">
        <f>'Occ T2'!E16</f>
        <v>5.7642235992989699</v>
      </c>
      <c r="F20" s="10">
        <f>'Occ T2'!F16</f>
        <v>6.4671455928630381</v>
      </c>
      <c r="H20" s="11">
        <f t="shared" si="10"/>
        <v>-0.22852844069348865</v>
      </c>
      <c r="I20" s="31">
        <f t="shared" si="5"/>
        <v>0.45954113730642998</v>
      </c>
      <c r="J20" s="11">
        <f t="shared" si="10"/>
        <v>-0.75678319306055908</v>
      </c>
      <c r="K20" s="11">
        <f t="shared" si="10"/>
        <v>0.70292199356406826</v>
      </c>
      <c r="L20" s="31">
        <f t="shared" si="4"/>
        <v>-5.3861199496490819E-2</v>
      </c>
    </row>
    <row r="21" spans="1:12" x14ac:dyDescent="0.2">
      <c r="A21" s="10" t="str">
        <f>'Occ T2'!A17</f>
        <v>34 Culture, media and sports occupations</v>
      </c>
      <c r="B21" s="10">
        <f>'Occ T2'!B17</f>
        <v>14.871299015461753</v>
      </c>
      <c r="C21" s="10">
        <f>'Occ T2'!C17</f>
        <v>15.65560362762541</v>
      </c>
      <c r="D21" s="10">
        <f>'Occ T2'!D17</f>
        <v>18.308737728542265</v>
      </c>
      <c r="E21" s="10">
        <f>'Occ T2'!E17</f>
        <v>16.125869594105389</v>
      </c>
      <c r="F21" s="10">
        <f>'Occ T2'!F17</f>
        <v>17.544121875228612</v>
      </c>
      <c r="H21" s="11">
        <f t="shared" si="10"/>
        <v>0.78430461216365721</v>
      </c>
      <c r="I21" s="31">
        <f t="shared" si="5"/>
        <v>2.653134100916855</v>
      </c>
      <c r="J21" s="11">
        <f t="shared" si="10"/>
        <v>-2.1828681344368768</v>
      </c>
      <c r="K21" s="11">
        <f t="shared" si="10"/>
        <v>1.4182522811232232</v>
      </c>
      <c r="L21" s="31">
        <f t="shared" si="4"/>
        <v>-0.76461585331365356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42.127242017778784</v>
      </c>
      <c r="C22" s="10">
        <f>'Occ T2'!C18</f>
        <v>47.059220392299302</v>
      </c>
      <c r="D22" s="10">
        <f>'Occ T2'!D18</f>
        <v>48.368406446952505</v>
      </c>
      <c r="E22" s="10">
        <f>'Occ T2'!E18</f>
        <v>49.50453711678248</v>
      </c>
      <c r="F22" s="10">
        <f>'Occ T2'!F18</f>
        <v>53.067955145151679</v>
      </c>
      <c r="H22" s="11">
        <f t="shared" ref="H22" si="11">C22-B22</f>
        <v>4.9319783745205186</v>
      </c>
      <c r="I22" s="31">
        <f t="shared" si="5"/>
        <v>1.3091860546532033</v>
      </c>
      <c r="J22" s="11">
        <f t="shared" ref="J22" si="12">E22-D22</f>
        <v>1.1361306698299742</v>
      </c>
      <c r="K22" s="11">
        <f t="shared" ref="K22" si="13">F22-E22</f>
        <v>3.563418028369199</v>
      </c>
      <c r="L22" s="31">
        <f t="shared" si="4"/>
        <v>4.6995486981991732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74.692492312888447</v>
      </c>
      <c r="C24" s="31">
        <f>'Occ T1'!C11</f>
        <v>75.645432081946936</v>
      </c>
      <c r="D24" s="31">
        <f>'Occ T1'!D11</f>
        <v>75.855025449534992</v>
      </c>
      <c r="E24" s="31">
        <f>'Occ T1'!E11</f>
        <v>77.452555307171295</v>
      </c>
      <c r="F24" s="31">
        <f>'Occ T1'!F11</f>
        <v>71.961963944966399</v>
      </c>
      <c r="H24" s="31">
        <f t="shared" ref="H24:K26" si="14">C24-B24</f>
        <v>0.95293976905848865</v>
      </c>
      <c r="I24" s="31">
        <f t="shared" si="5"/>
        <v>0.20959336758805591</v>
      </c>
      <c r="J24" s="31">
        <f t="shared" si="14"/>
        <v>1.5975298576363031</v>
      </c>
      <c r="K24" s="31">
        <f t="shared" si="14"/>
        <v>-5.4905913622048956</v>
      </c>
      <c r="L24" s="31">
        <f t="shared" si="4"/>
        <v>-3.8930615045685926</v>
      </c>
    </row>
    <row r="25" spans="1:12" x14ac:dyDescent="0.2">
      <c r="A25" t="str">
        <f>'Occ T2'!A19</f>
        <v>41 Administrative occupations</v>
      </c>
      <c r="B25" s="32">
        <f>'Occ T2'!B19</f>
        <v>57.747962637952369</v>
      </c>
      <c r="C25" s="32">
        <f>'Occ T2'!C19</f>
        <v>59.099984402121905</v>
      </c>
      <c r="D25" s="32">
        <f>'Occ T2'!D19</f>
        <v>60.081739021562306</v>
      </c>
      <c r="E25" s="32">
        <f>'Occ T2'!E19</f>
        <v>62.82387543132841</v>
      </c>
      <c r="F25" s="32">
        <f>'Occ T2'!F19</f>
        <v>61.614826124094428</v>
      </c>
      <c r="H25" s="11">
        <f t="shared" si="14"/>
        <v>1.3520217641695353</v>
      </c>
      <c r="I25" s="31">
        <f t="shared" si="5"/>
        <v>0.98175461944040165</v>
      </c>
      <c r="J25" s="11">
        <f t="shared" si="14"/>
        <v>2.7421364097661041</v>
      </c>
      <c r="K25" s="11">
        <f t="shared" si="14"/>
        <v>-1.2090493072339825</v>
      </c>
      <c r="L25" s="31">
        <f t="shared" si="4"/>
        <v>1.5330871025321215</v>
      </c>
    </row>
    <row r="26" spans="1:12" x14ac:dyDescent="0.2">
      <c r="A26" t="str">
        <f>'Occ T2'!A20</f>
        <v>42 Secretarial and related occupations</v>
      </c>
      <c r="B26" s="32">
        <f>'Occ T2'!B20</f>
        <v>16.944529674936085</v>
      </c>
      <c r="C26" s="32">
        <f>'Occ T2'!C20</f>
        <v>16.545447679825028</v>
      </c>
      <c r="D26" s="32">
        <f>'Occ T2'!D20</f>
        <v>15.773286427972689</v>
      </c>
      <c r="E26" s="32">
        <f>'Occ T2'!E20</f>
        <v>14.628679875842886</v>
      </c>
      <c r="F26" s="32">
        <f>'Occ T2'!F20</f>
        <v>10.347137820871966</v>
      </c>
      <c r="H26" s="11">
        <f t="shared" si="14"/>
        <v>-0.39908199511105735</v>
      </c>
      <c r="I26" s="31">
        <f t="shared" si="5"/>
        <v>-0.77216125185233864</v>
      </c>
      <c r="J26" s="11">
        <f t="shared" si="14"/>
        <v>-1.1446065521298028</v>
      </c>
      <c r="K26" s="11">
        <f t="shared" si="14"/>
        <v>-4.2815420549709202</v>
      </c>
      <c r="L26" s="31">
        <f t="shared" si="4"/>
        <v>-5.426148607100723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67.727598167648253</v>
      </c>
      <c r="C28" s="31">
        <f>'Occ T1'!C12</f>
        <v>65.167787304063964</v>
      </c>
      <c r="D28" s="31">
        <f>'Occ T1'!D12</f>
        <v>60.5529397417654</v>
      </c>
      <c r="E28" s="31">
        <f>'Occ T1'!E12</f>
        <v>63.314412817920108</v>
      </c>
      <c r="F28" s="31">
        <f>'Occ T1'!F12</f>
        <v>62.987794174617953</v>
      </c>
      <c r="H28" s="31">
        <f t="shared" ref="H28:K30" si="15">C28-B28</f>
        <v>-2.5598108635842891</v>
      </c>
      <c r="I28" s="31">
        <f t="shared" si="5"/>
        <v>-4.6148475622985643</v>
      </c>
      <c r="J28" s="31">
        <f t="shared" si="15"/>
        <v>2.7614730761547079</v>
      </c>
      <c r="K28" s="31">
        <f t="shared" si="15"/>
        <v>-0.32661864330215451</v>
      </c>
      <c r="L28" s="31">
        <f t="shared" si="4"/>
        <v>2.4348544328525534</v>
      </c>
    </row>
    <row r="29" spans="1:12" x14ac:dyDescent="0.2">
      <c r="A29" s="10" t="str">
        <f>'Occ T2'!A21</f>
        <v>51 Skilled agricultural and related trades</v>
      </c>
      <c r="B29" s="10">
        <f>'Occ T2'!B21</f>
        <v>6.0153606668459672</v>
      </c>
      <c r="C29" s="10">
        <f>'Occ T2'!C21</f>
        <v>6.8614667568713728</v>
      </c>
      <c r="D29" s="10">
        <f>'Occ T2'!D21</f>
        <v>5.3202136393787374</v>
      </c>
      <c r="E29" s="10">
        <f>'Occ T2'!E21</f>
        <v>5.4497577298262803</v>
      </c>
      <c r="F29" s="10">
        <f>'Occ T2'!F21</f>
        <v>6.502021720867118</v>
      </c>
      <c r="H29" s="11">
        <f t="shared" si="15"/>
        <v>0.8461060900254056</v>
      </c>
      <c r="I29" s="31">
        <f t="shared" si="5"/>
        <v>-1.5412531174926354</v>
      </c>
      <c r="J29" s="11">
        <f t="shared" si="15"/>
        <v>0.12954409044754289</v>
      </c>
      <c r="K29" s="11">
        <f t="shared" si="15"/>
        <v>1.0522639910408378</v>
      </c>
      <c r="L29" s="31">
        <f t="shared" si="4"/>
        <v>1.1818080814883807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25.704221754059148</v>
      </c>
      <c r="C30" s="10">
        <f>'Occ T2'!C22</f>
        <v>25.724277511659846</v>
      </c>
      <c r="D30" s="10">
        <f>'Occ T2'!D22</f>
        <v>22.717643850185542</v>
      </c>
      <c r="E30" s="10">
        <f>'Occ T2'!E22</f>
        <v>23.514159782428873</v>
      </c>
      <c r="F30" s="10">
        <f>'Occ T2'!F22</f>
        <v>23.05331065347983</v>
      </c>
      <c r="H30" s="11">
        <f t="shared" si="15"/>
        <v>2.0055757600697888E-2</v>
      </c>
      <c r="I30" s="31">
        <f t="shared" si="5"/>
        <v>-3.0066336614743037</v>
      </c>
      <c r="J30" s="11">
        <f t="shared" si="15"/>
        <v>0.79651593224333084</v>
      </c>
      <c r="K30" s="11">
        <f t="shared" si="15"/>
        <v>-0.46084912894904306</v>
      </c>
      <c r="L30" s="31">
        <f t="shared" si="4"/>
        <v>0.33566680329428777</v>
      </c>
    </row>
    <row r="31" spans="1:12" x14ac:dyDescent="0.2">
      <c r="A31" s="10" t="str">
        <f>'Occ T2'!A23</f>
        <v>53 Skilled construction and building trades</v>
      </c>
      <c r="B31" s="10">
        <f>'Occ T2'!B23</f>
        <v>21.412544320541055</v>
      </c>
      <c r="C31" s="10">
        <f>'Occ T2'!C23</f>
        <v>19.406856351822906</v>
      </c>
      <c r="D31" s="10">
        <f>'Occ T2'!D23</f>
        <v>19.660066300458574</v>
      </c>
      <c r="E31" s="10">
        <f>'Occ T2'!E23</f>
        <v>20.414079948625687</v>
      </c>
      <c r="F31" s="10">
        <f>'Occ T2'!F23</f>
        <v>18.693319588385297</v>
      </c>
      <c r="H31" s="11">
        <f t="shared" ref="H31:H32" si="16">C31-B31</f>
        <v>-2.0056879687181492</v>
      </c>
      <c r="I31" s="31">
        <f t="shared" si="5"/>
        <v>0.25320994863566781</v>
      </c>
      <c r="J31" s="11">
        <f t="shared" ref="J31:J32" si="17">E31-D31</f>
        <v>0.75401364816711336</v>
      </c>
      <c r="K31" s="11">
        <f t="shared" ref="K31:K32" si="18">F31-E31</f>
        <v>-1.7207603602403907</v>
      </c>
      <c r="L31" s="31">
        <f t="shared" si="4"/>
        <v>-0.96674671207327734</v>
      </c>
    </row>
    <row r="32" spans="1:12" x14ac:dyDescent="0.2">
      <c r="A32" s="10" t="str">
        <f>'Occ T2'!A24</f>
        <v>54 Textiles, printing and other skilled trades</v>
      </c>
      <c r="B32" s="10">
        <f>'Occ T2'!B24</f>
        <v>14.59547142620208</v>
      </c>
      <c r="C32" s="10">
        <f>'Occ T2'!C24</f>
        <v>13.175186683709844</v>
      </c>
      <c r="D32" s="10">
        <f>'Occ T2'!D24</f>
        <v>12.855015951742541</v>
      </c>
      <c r="E32" s="10">
        <f>'Occ T2'!E24</f>
        <v>13.936415357039268</v>
      </c>
      <c r="F32" s="10">
        <f>'Occ T2'!F24</f>
        <v>14.739142211885715</v>
      </c>
      <c r="H32" s="11">
        <f t="shared" si="16"/>
        <v>-1.4202847424922354</v>
      </c>
      <c r="I32" s="31">
        <f t="shared" si="5"/>
        <v>-0.32017073196730372</v>
      </c>
      <c r="J32" s="11">
        <f t="shared" si="17"/>
        <v>1.0813994052967271</v>
      </c>
      <c r="K32" s="11">
        <f t="shared" si="18"/>
        <v>0.80272685484644768</v>
      </c>
      <c r="L32" s="31">
        <f t="shared" si="4"/>
        <v>1.8841262601431747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56.070270410888142</v>
      </c>
      <c r="C34" s="31">
        <f>'Occ T1'!C13</f>
        <v>63.98043414808577</v>
      </c>
      <c r="D34" s="31">
        <f>'Occ T1'!D13</f>
        <v>62.600380084474764</v>
      </c>
      <c r="E34" s="31">
        <f>'Occ T1'!E13</f>
        <v>64.060656592947169</v>
      </c>
      <c r="F34" s="31">
        <f>'Occ T1'!F13</f>
        <v>69.191457932066214</v>
      </c>
      <c r="H34" s="31">
        <f t="shared" ref="H34:K36" si="19">C34-B34</f>
        <v>7.9101637371976281</v>
      </c>
      <c r="I34" s="31">
        <f t="shared" si="5"/>
        <v>-1.3800540636110057</v>
      </c>
      <c r="J34" s="31">
        <f t="shared" si="19"/>
        <v>1.4602765084724041</v>
      </c>
      <c r="K34" s="31">
        <f t="shared" si="19"/>
        <v>5.1308013391190457</v>
      </c>
      <c r="L34" s="31">
        <f t="shared" si="4"/>
        <v>6.5910778475914498</v>
      </c>
    </row>
    <row r="35" spans="1:12" x14ac:dyDescent="0.2">
      <c r="A35" s="10" t="str">
        <f>'Occ T2'!A25</f>
        <v>61 Caring personal service occupations</v>
      </c>
      <c r="B35" s="10">
        <f>'Occ T2'!B25</f>
        <v>41.001680365487196</v>
      </c>
      <c r="C35" s="10">
        <f>'Occ T2'!C25</f>
        <v>46.556938435281566</v>
      </c>
      <c r="D35" s="10">
        <f>'Occ T2'!D25</f>
        <v>44.77584619423881</v>
      </c>
      <c r="E35" s="10">
        <f>'Occ T2'!E25</f>
        <v>46.979190848329687</v>
      </c>
      <c r="F35" s="10">
        <f>'Occ T2'!F25</f>
        <v>51.93403375338734</v>
      </c>
      <c r="G35" s="10"/>
      <c r="H35" s="11">
        <f t="shared" si="19"/>
        <v>5.5552580697943696</v>
      </c>
      <c r="I35" s="31">
        <f t="shared" si="5"/>
        <v>-1.7810922410427565</v>
      </c>
      <c r="J35" s="11">
        <f t="shared" si="19"/>
        <v>2.203344654090877</v>
      </c>
      <c r="K35" s="11">
        <f t="shared" si="19"/>
        <v>4.954842905057653</v>
      </c>
      <c r="L35" s="31">
        <f t="shared" si="4"/>
        <v>7.15818755914853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14.392403210136704</v>
      </c>
      <c r="C36" s="10">
        <f>'Occ T2'!C26</f>
        <v>16.842683897153467</v>
      </c>
      <c r="D36" s="10">
        <f>'Occ T2'!D26</f>
        <v>17.067944740907755</v>
      </c>
      <c r="E36" s="10">
        <f>'Occ T2'!E26</f>
        <v>16.55161289055917</v>
      </c>
      <c r="F36" s="10">
        <f>'Occ T2'!F26</f>
        <v>16.664183637641791</v>
      </c>
      <c r="G36" s="10"/>
      <c r="H36" s="11">
        <f t="shared" si="19"/>
        <v>2.4502806870167628</v>
      </c>
      <c r="I36" s="31">
        <f t="shared" si="5"/>
        <v>0.22526084375428823</v>
      </c>
      <c r="J36" s="11">
        <f t="shared" si="19"/>
        <v>-0.51633185034858542</v>
      </c>
      <c r="K36" s="11">
        <f t="shared" si="19"/>
        <v>0.11257074708262138</v>
      </c>
      <c r="L36" s="31">
        <f t="shared" si="4"/>
        <v>-0.40376110326596404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0.67618683526423695</v>
      </c>
      <c r="C37" s="10">
        <f>'Occ T2'!C27</f>
        <v>0.58081181565073814</v>
      </c>
      <c r="D37" s="10">
        <f>'Occ T2'!D27</f>
        <v>0.75658914932820243</v>
      </c>
      <c r="E37" s="10">
        <f>'Occ T2'!E27</f>
        <v>0.52985285405831606</v>
      </c>
      <c r="F37" s="10">
        <f>'Occ T2'!F27</f>
        <v>0.59324054103709623</v>
      </c>
      <c r="G37" s="10"/>
      <c r="H37" s="11">
        <f t="shared" ref="H37" si="20">C37-B37</f>
        <v>-9.5375019613498813E-2</v>
      </c>
      <c r="I37" s="31">
        <f t="shared" ref="I37" si="21">D37-C37</f>
        <v>0.17577733367746429</v>
      </c>
      <c r="J37" s="11">
        <f t="shared" ref="J37" si="22">E37-D37</f>
        <v>-0.22673629526988637</v>
      </c>
      <c r="K37" s="11">
        <f t="shared" ref="K37" si="23">F37-E37</f>
        <v>6.3387686978780167E-2</v>
      </c>
      <c r="L37" s="31">
        <f t="shared" ref="L37" si="24">F37-D37</f>
        <v>-0.1633486082911062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59.961638819759585</v>
      </c>
      <c r="C39" s="31">
        <f>'Occ T1'!C14</f>
        <v>58.340733879680982</v>
      </c>
      <c r="D39" s="31">
        <f>'Occ T1'!D14</f>
        <v>58.060676985342887</v>
      </c>
      <c r="E39" s="31">
        <f>'Occ T1'!E14</f>
        <v>58.851957624931352</v>
      </c>
      <c r="F39" s="31">
        <f>'Occ T1'!F14</f>
        <v>58.899335363236347</v>
      </c>
      <c r="H39" s="31">
        <f>C39-B39</f>
        <v>-1.6209049400786029</v>
      </c>
      <c r="I39" s="31">
        <f t="shared" si="5"/>
        <v>-0.28005689433809522</v>
      </c>
      <c r="J39" s="31">
        <f>E39-D39</f>
        <v>0.7912806395884644</v>
      </c>
      <c r="K39" s="31">
        <f>F39-E39</f>
        <v>4.7377738304994921E-2</v>
      </c>
      <c r="L39" s="31">
        <f t="shared" si="4"/>
        <v>0.83865837789345932</v>
      </c>
    </row>
    <row r="40" spans="1:12" s="30" customFormat="1" x14ac:dyDescent="0.2">
      <c r="A40" s="126" t="str">
        <f>'Occ T2'!A28</f>
        <v>71 Sales occupations</v>
      </c>
      <c r="B40" s="126">
        <f>'Occ T2'!B28</f>
        <v>49.578462071194664</v>
      </c>
      <c r="C40" s="126">
        <f>'Occ T2'!C28</f>
        <v>46.326009265108951</v>
      </c>
      <c r="D40" s="126">
        <f>'Occ T2'!D28</f>
        <v>45.874963717691706</v>
      </c>
      <c r="E40" s="126">
        <f>'Occ T2'!E28</f>
        <v>45.179635782391983</v>
      </c>
      <c r="F40" s="126">
        <f>'Occ T2'!F28</f>
        <v>43.484614065071426</v>
      </c>
      <c r="G40"/>
      <c r="H40" s="11">
        <f>C40-B40</f>
        <v>-3.2524528060857136</v>
      </c>
      <c r="I40" s="31">
        <f t="shared" si="5"/>
        <v>-0.45104554741724456</v>
      </c>
      <c r="J40" s="11">
        <f t="shared" ref="J40" si="25">E40-D40</f>
        <v>-0.69532793529972281</v>
      </c>
      <c r="K40" s="11">
        <f t="shared" ref="K40" si="26">F40-E40</f>
        <v>-1.6950217173205573</v>
      </c>
      <c r="L40" s="31">
        <f t="shared" si="4"/>
        <v>-2.3903496526202801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10.383176748564924</v>
      </c>
      <c r="C41" s="126">
        <f>'Occ T2'!C29</f>
        <v>12.01472461457203</v>
      </c>
      <c r="D41" s="126">
        <f>'Occ T2'!D29</f>
        <v>12.185713267651179</v>
      </c>
      <c r="E41" s="126">
        <f>'Occ T2'!E29</f>
        <v>13.672321842539368</v>
      </c>
      <c r="F41" s="126">
        <f>'Occ T2'!F29</f>
        <v>15.414721298164917</v>
      </c>
      <c r="G41"/>
      <c r="H41" s="11">
        <f t="shared" ref="H41" si="27">C41-B41</f>
        <v>1.6315478660071054</v>
      </c>
      <c r="I41" s="31">
        <f t="shared" si="5"/>
        <v>0.17098865307914934</v>
      </c>
      <c r="J41" s="11">
        <f t="shared" ref="J41" si="28">E41-D41</f>
        <v>1.486608574888189</v>
      </c>
      <c r="K41" s="11">
        <f t="shared" ref="K41" si="29">F41-E41</f>
        <v>1.7423994556255487</v>
      </c>
      <c r="L41" s="31">
        <f t="shared" si="4"/>
        <v>3.2290080305137376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37.077078911804065</v>
      </c>
      <c r="C43" s="31">
        <f>'Occ T1'!C15</f>
        <v>41.822777005647019</v>
      </c>
      <c r="D43" s="31">
        <f>'Occ T1'!D15</f>
        <v>37.426328957075171</v>
      </c>
      <c r="E43" s="31">
        <f>'Occ T1'!E15</f>
        <v>40.447452975956551</v>
      </c>
      <c r="F43" s="31">
        <f>'Occ T1'!F15</f>
        <v>40.464716154364936</v>
      </c>
      <c r="H43" s="31">
        <f t="shared" ref="H43:K45" si="30">C43-B43</f>
        <v>4.7456980938429538</v>
      </c>
      <c r="I43" s="31">
        <f t="shared" si="5"/>
        <v>-4.3964480485718482</v>
      </c>
      <c r="J43" s="31">
        <f t="shared" si="30"/>
        <v>3.0211240188813804</v>
      </c>
      <c r="K43" s="31">
        <f t="shared" si="30"/>
        <v>1.7263178408384761E-2</v>
      </c>
      <c r="L43" s="31">
        <f t="shared" si="4"/>
        <v>3.0383871972897651</v>
      </c>
    </row>
    <row r="44" spans="1:12" x14ac:dyDescent="0.2">
      <c r="A44" s="10" t="str">
        <f>'Occ T2'!A30</f>
        <v>81 Process, plant and machine operatives</v>
      </c>
      <c r="B44" s="10">
        <f>'Occ T2'!B30</f>
        <v>15.178958810260692</v>
      </c>
      <c r="C44" s="10">
        <f>'Occ T2'!C30</f>
        <v>15.159395876181145</v>
      </c>
      <c r="D44" s="10">
        <f>'Occ T2'!D30</f>
        <v>13.626498826441928</v>
      </c>
      <c r="E44" s="10">
        <f>'Occ T2'!E30</f>
        <v>15.360853715334521</v>
      </c>
      <c r="F44" s="10">
        <f>'Occ T2'!F30</f>
        <v>15.098526968242139</v>
      </c>
      <c r="H44" s="11">
        <f t="shared" si="30"/>
        <v>-1.9562934079546679E-2</v>
      </c>
      <c r="I44" s="31">
        <f t="shared" si="5"/>
        <v>-1.5328970497392174</v>
      </c>
      <c r="J44" s="11">
        <f t="shared" si="30"/>
        <v>1.734354888892593</v>
      </c>
      <c r="K44" s="11">
        <f t="shared" si="30"/>
        <v>-0.26232674709238246</v>
      </c>
      <c r="L44" s="31">
        <f t="shared" si="4"/>
        <v>1.4720281418002106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21.89812010154337</v>
      </c>
      <c r="C45" s="10">
        <f>'Occ T2'!C31</f>
        <v>26.663381129465872</v>
      </c>
      <c r="D45" s="10">
        <f>'Occ T2'!D31</f>
        <v>23.799830130633243</v>
      </c>
      <c r="E45" s="10">
        <f>'Occ T2'!E31</f>
        <v>25.08659926062203</v>
      </c>
      <c r="F45" s="10">
        <f>'Occ T2'!F31</f>
        <v>25.366189186122796</v>
      </c>
      <c r="H45" s="11">
        <f t="shared" si="30"/>
        <v>4.7652610279225023</v>
      </c>
      <c r="I45" s="31">
        <f t="shared" si="5"/>
        <v>-2.8635509988326291</v>
      </c>
      <c r="J45" s="11">
        <f t="shared" si="30"/>
        <v>1.2867691299887873</v>
      </c>
      <c r="K45" s="11">
        <f t="shared" si="30"/>
        <v>0.27958992550076545</v>
      </c>
      <c r="L45" s="31">
        <f t="shared" si="4"/>
        <v>1.5663590554895528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84.624929870435494</v>
      </c>
      <c r="C47" s="31">
        <f>'Occ T1'!C16</f>
        <v>90.883435198966382</v>
      </c>
      <c r="D47" s="31">
        <f>'Occ T1'!D16</f>
        <v>83.125122598380415</v>
      </c>
      <c r="E47" s="31">
        <f>'Occ T1'!E16</f>
        <v>84.371580545569174</v>
      </c>
      <c r="F47" s="31">
        <f>'Occ T1'!F16</f>
        <v>82.371080308816573</v>
      </c>
      <c r="H47" s="31">
        <f t="shared" ref="H47:K49" si="31">C47-B47</f>
        <v>6.2585053285308874</v>
      </c>
      <c r="I47" s="31">
        <f t="shared" si="5"/>
        <v>-7.7583126005859668</v>
      </c>
      <c r="J47" s="31">
        <f t="shared" si="31"/>
        <v>1.2464579471887589</v>
      </c>
      <c r="K47" s="31">
        <f t="shared" si="31"/>
        <v>-2.0005002367526004</v>
      </c>
      <c r="L47" s="31">
        <f t="shared" si="4"/>
        <v>-0.75404228956384145</v>
      </c>
    </row>
    <row r="48" spans="1:12" x14ac:dyDescent="0.2">
      <c r="A48" s="10" t="str">
        <f>'Occ T2'!A32</f>
        <v>91 Elementary trades and related occupations</v>
      </c>
      <c r="B48" s="10">
        <f>'Occ T2'!B32</f>
        <v>10.99340752300126</v>
      </c>
      <c r="C48" s="10">
        <f>'Occ T2'!C32</f>
        <v>10.497645986642306</v>
      </c>
      <c r="D48" s="10">
        <f>'Occ T2'!D32</f>
        <v>9.5406026419683041</v>
      </c>
      <c r="E48" s="10">
        <f>'Occ T2'!E32</f>
        <v>17.962609622135311</v>
      </c>
      <c r="F48" s="10">
        <f>'Occ T2'!F32</f>
        <v>21.45737902579495</v>
      </c>
      <c r="H48" s="11">
        <f t="shared" si="31"/>
        <v>-0.49576153635895359</v>
      </c>
      <c r="I48" s="31">
        <f t="shared" si="5"/>
        <v>-0.95704334467400187</v>
      </c>
      <c r="J48" s="11">
        <f t="shared" si="31"/>
        <v>8.4220069801670068</v>
      </c>
      <c r="K48" s="11">
        <f t="shared" si="31"/>
        <v>3.4947694036596388</v>
      </c>
      <c r="L48" s="31">
        <f t="shared" si="4"/>
        <v>11.916776383826646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73.631522347434242</v>
      </c>
      <c r="C49" s="10">
        <f>'Occ T2'!C33</f>
        <v>80.38578921232407</v>
      </c>
      <c r="D49" s="10">
        <f>'Occ T2'!D33</f>
        <v>73.584519956412109</v>
      </c>
      <c r="E49" s="10">
        <f>'Occ T2'!E33</f>
        <v>66.40897092343387</v>
      </c>
      <c r="F49" s="10">
        <f>'Occ T2'!F33</f>
        <v>60.913701283021631</v>
      </c>
      <c r="H49" s="11">
        <f t="shared" si="31"/>
        <v>6.7542668648898285</v>
      </c>
      <c r="I49" s="31">
        <f t="shared" si="5"/>
        <v>-6.8012692559119614</v>
      </c>
      <c r="J49" s="11">
        <f t="shared" si="31"/>
        <v>-7.175549032978239</v>
      </c>
      <c r="K49" s="11">
        <f t="shared" si="31"/>
        <v>-5.4952696404122392</v>
      </c>
      <c r="L49" s="31">
        <f t="shared" si="4"/>
        <v>-12.670818673390478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671.35</v>
      </c>
      <c r="C51" s="34">
        <f>'Occ T1'!C18</f>
        <v>734.24099999999964</v>
      </c>
      <c r="D51" s="34">
        <f>'Occ T1'!D18</f>
        <v>729.60500000000025</v>
      </c>
      <c r="E51" s="34">
        <f>'Occ T1'!E18</f>
        <v>755.73199999999929</v>
      </c>
      <c r="F51" s="34">
        <f>'Occ T1'!F18</f>
        <v>794.58900000000006</v>
      </c>
      <c r="G51" s="24"/>
      <c r="H51" s="34">
        <f>C51-B51</f>
        <v>62.890999999999622</v>
      </c>
      <c r="I51" s="205">
        <f>D51-C51</f>
        <v>-4.6359999999993988</v>
      </c>
      <c r="J51" s="34">
        <f>E51-D51</f>
        <v>26.126999999999043</v>
      </c>
      <c r="K51" s="34">
        <f>F51-E51</f>
        <v>38.857000000000767</v>
      </c>
      <c r="L51" s="205">
        <f>F51-D51</f>
        <v>64.98399999999981</v>
      </c>
    </row>
    <row r="53" spans="1:12" ht="15.75" x14ac:dyDescent="0.25">
      <c r="A53" s="19" t="str">
        <f>CONCATENATE(A1," (Continued)")</f>
        <v>Occupation Table 3  Employment Change by Occupation in Occupation Group (SOC 2020), 2015-2035, Hertfordshire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4.1413476566552365</v>
      </c>
      <c r="C59" s="44">
        <f>IF(AND(D$5-C$5 &lt;&gt; 0,D7 &lt;&gt; 0,C7 &lt;&gt; 0),(EXP(LN(D7/C7)/(D$5-C$5))-1)*100,0)</f>
        <v>1.9892794801023683</v>
      </c>
      <c r="D59" s="44">
        <f>IF(AND(E$5-D$5 &lt;&gt; 0,E7 &lt;&gt; 0,D7 &lt;&gt; 0),(EXP(LN(E7/D7)/(E$5-D$5))-1)*100,0)</f>
        <v>-0.85681073000053454</v>
      </c>
      <c r="E59" s="44">
        <f>IF(AND(F$5-E$5 &lt;&gt; 0,F7 &lt;&gt; 0,E7 &lt;&gt; 0),(EXP(LN(F7/E7)/(F$5-E$5))-1)*100,0)</f>
        <v>1.0747695331727813</v>
      </c>
      <c r="F59" s="44">
        <f>IF(AND(F$5-D$5 &lt;&gt; 0,F7 &lt;&gt; 0,D7 &lt;&gt; 0),(EXP(LN(F7/D7)/(F$5-D$5))-1)*100,0)</f>
        <v>0.42676386113336129</v>
      </c>
      <c r="H59" s="44">
        <f>(B7/B$51)*100</f>
        <v>10.825928063158093</v>
      </c>
      <c r="I59" s="44">
        <f>(C7/C$51)*100</f>
        <v>11.643090470131749</v>
      </c>
      <c r="J59" s="44">
        <f>(D7/D$51)*100</f>
        <v>11.950157411456631</v>
      </c>
      <c r="K59" s="44">
        <f>(E7/E$51)*100</f>
        <v>11.051164464843012</v>
      </c>
      <c r="L59" s="44">
        <f>(F7/F$51)*100</f>
        <v>11.696634066328624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4.9635681751770688</v>
      </c>
      <c r="C60" s="44">
        <f t="shared" si="32"/>
        <v>2.381152508172879</v>
      </c>
      <c r="D60" s="44">
        <f t="shared" si="32"/>
        <v>-1.6406291936697071</v>
      </c>
      <c r="E60" s="44">
        <f t="shared" si="32"/>
        <v>0.99785741837581377</v>
      </c>
      <c r="F60" s="44">
        <f>IF(AND(F$5-D$5 &lt;&gt; 0,F8 &lt;&gt; 0,D8 &lt;&gt; 0),(EXP(LN(F8/D8)/(F$5-D$5))-1)*100,0)</f>
        <v>0.11059005214777429</v>
      </c>
      <c r="H60" s="44">
        <f t="shared" ref="H60:L60" si="33">(B8/B$51)*100</f>
        <v>7.384078098516067</v>
      </c>
      <c r="I60" s="44">
        <f t="shared" si="33"/>
        <v>8.1952269751139664</v>
      </c>
      <c r="J60" s="44">
        <f t="shared" si="33"/>
        <v>8.4436812579940348</v>
      </c>
      <c r="K60" s="44">
        <f t="shared" si="33"/>
        <v>7.504651511471212</v>
      </c>
      <c r="L60" s="44">
        <f t="shared" si="33"/>
        <v>7.8827435967467787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2.3085528767624153</v>
      </c>
      <c r="C61" s="44">
        <f>IF(AND(D$5-C$5 &lt;&gt; 0,D9 &lt;&gt; 0,C9 &lt;&gt; 0),(EXP(LN(D9/C9)/(D$5-C$5))-1)*100,0)</f>
        <v>1.0578364531078854</v>
      </c>
      <c r="D61" s="44">
        <f t="shared" si="34"/>
        <v>0.9350806138698875</v>
      </c>
      <c r="E61" s="44">
        <f t="shared" si="34"/>
        <v>1.2358049206079746</v>
      </c>
      <c r="F61" s="44">
        <f>IF(AND(F$5-D$5 &lt;&gt; 0,F9 &lt;&gt; 0,D9 &lt;&gt; 0),(EXP(LN(F9/D9)/(F$5-D$5))-1)*100,0)</f>
        <v>1.1354640640671043</v>
      </c>
      <c r="H61" s="44">
        <f t="shared" ref="H61:L61" si="35">(B9/B$51)*100</f>
        <v>3.4418499646420271</v>
      </c>
      <c r="I61" s="44">
        <f t="shared" si="35"/>
        <v>3.4478634950177818</v>
      </c>
      <c r="J61" s="44">
        <f t="shared" si="35"/>
        <v>3.5064761534625961</v>
      </c>
      <c r="K61" s="44">
        <f t="shared" si="35"/>
        <v>3.5465129533718001</v>
      </c>
      <c r="L61" s="44">
        <f t="shared" si="35"/>
        <v>3.8138904695818465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4.2856951161618806</v>
      </c>
      <c r="C63" s="44">
        <f t="shared" si="36"/>
        <v>3.8180433956545468</v>
      </c>
      <c r="D63" s="44">
        <f t="shared" si="36"/>
        <v>1.8121976120968331</v>
      </c>
      <c r="E63" s="44">
        <f t="shared" si="36"/>
        <v>1.1317763895100308</v>
      </c>
      <c r="F63" s="44">
        <f>IF(AND(F$5-D$5 &lt;&gt; 0,F11 &lt;&gt; 0,D11 &lt;&gt; 0),(EXP(LN(F11/D11)/(F$5-D$5))-1)*100,0)</f>
        <v>1.3580766988650961</v>
      </c>
      <c r="H63" s="44">
        <f>(B11/B$51)*100</f>
        <v>19.998811848925058</v>
      </c>
      <c r="I63" s="44">
        <f>(C11/C$51)*100</f>
        <v>21.627858375171613</v>
      </c>
      <c r="J63" s="44">
        <f>(D11/D$51)*100</f>
        <v>22.596292455633957</v>
      </c>
      <c r="K63" s="44">
        <f>(E11/E$51)*100</f>
        <v>23.864714079250486</v>
      </c>
      <c r="L63" s="44">
        <f>(F11/F$51)*100</f>
        <v>25.401411860573113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3.7940292002144105</v>
      </c>
      <c r="C64" s="44">
        <f t="shared" si="36"/>
        <v>3.0407146963018716</v>
      </c>
      <c r="D64" s="49">
        <f t="shared" si="36"/>
        <v>4.2451616542903414</v>
      </c>
      <c r="E64" s="49">
        <f t="shared" si="36"/>
        <v>1.3891507226859723</v>
      </c>
      <c r="F64" s="44">
        <f>IF(AND(F$5-D$5 &lt;&gt; 0,F12 &lt;&gt; 0,D12 &lt;&gt; 0),(EXP(LN(F12/D12)/(F$5-D$5))-1)*100,0)</f>
        <v>2.3323527469247596</v>
      </c>
      <c r="H64" s="40">
        <f t="shared" ref="H64:L67" si="37">(B12/B$11)*100</f>
        <v>34.866275658835249</v>
      </c>
      <c r="I64" s="40">
        <f t="shared" si="37"/>
        <v>34.21338805741447</v>
      </c>
      <c r="J64" s="40">
        <f t="shared" si="37"/>
        <v>33.957218247531188</v>
      </c>
      <c r="K64" s="40">
        <f t="shared" si="37"/>
        <v>38.213127445193102</v>
      </c>
      <c r="L64" s="40">
        <f t="shared" si="37"/>
        <v>39.196841955522125</v>
      </c>
    </row>
    <row r="65" spans="1:12" x14ac:dyDescent="0.2">
      <c r="A65" t="str">
        <f>A13</f>
        <v>22 Health professionals</v>
      </c>
      <c r="B65" s="49">
        <f t="shared" si="36"/>
        <v>5.9177139007119406</v>
      </c>
      <c r="C65" s="44">
        <f t="shared" si="36"/>
        <v>-1.9625738177814211</v>
      </c>
      <c r="D65" s="49">
        <f t="shared" si="36"/>
        <v>-1.2320197617021744E-2</v>
      </c>
      <c r="E65" s="49">
        <f t="shared" si="36"/>
        <v>0.90248623005078077</v>
      </c>
      <c r="F65" s="44">
        <f>IF(AND(F$5-D$5 &lt;&gt; 0,F13 &lt;&gt; 0,D13 &lt;&gt; 0),(EXP(LN(F13/D13)/(F$5-D$5))-1)*100,0)</f>
        <v>0.59662454463071946</v>
      </c>
      <c r="H65" s="40">
        <f t="shared" si="37"/>
        <v>14.561343337709287</v>
      </c>
      <c r="I65" s="40">
        <f t="shared" si="37"/>
        <v>15.494475335302418</v>
      </c>
      <c r="J65" s="40">
        <f t="shared" si="37"/>
        <v>14.631738686576892</v>
      </c>
      <c r="K65" s="40">
        <f t="shared" si="37"/>
        <v>13.366857902303627</v>
      </c>
      <c r="L65" s="40">
        <f t="shared" si="37"/>
        <v>13.066872319035255</v>
      </c>
    </row>
    <row r="66" spans="1:12" x14ac:dyDescent="0.2">
      <c r="A66" t="str">
        <f>A14</f>
        <v>23 Teaching and other educational professionals</v>
      </c>
      <c r="B66" s="49">
        <f t="shared" si="36"/>
        <v>3.3155934205659765</v>
      </c>
      <c r="C66" s="44">
        <f t="shared" si="36"/>
        <v>4.1554351894279806</v>
      </c>
      <c r="D66" s="49">
        <f t="shared" si="36"/>
        <v>-0.48210682904498148</v>
      </c>
      <c r="E66" s="49">
        <f t="shared" si="36"/>
        <v>0.69903848662273838</v>
      </c>
      <c r="F66" s="44">
        <f>IF(AND(F$5-D$5 &lt;&gt; 0,F14 &lt;&gt; 0,D14 &lt;&gt; 0),(EXP(LN(F14/D14)/(F$5-D$5))-1)*100,0)</f>
        <v>0.3037739161222186</v>
      </c>
      <c r="H66" s="40">
        <f t="shared" si="37"/>
        <v>19.809987687598131</v>
      </c>
      <c r="I66" s="40">
        <f t="shared" si="37"/>
        <v>19.083091937043324</v>
      </c>
      <c r="J66" s="40">
        <f t="shared" si="37"/>
        <v>19.145108889095148</v>
      </c>
      <c r="K66" s="40">
        <f t="shared" si="37"/>
        <v>17.083019958031347</v>
      </c>
      <c r="L66" s="40">
        <f t="shared" si="37"/>
        <v>16.365961627190842</v>
      </c>
    </row>
    <row r="67" spans="1:12" x14ac:dyDescent="0.2">
      <c r="A67" t="str">
        <f>A15</f>
        <v>24 Business, media and public service professionals</v>
      </c>
      <c r="B67" s="49">
        <f t="shared" si="36"/>
        <v>4.6621926412074632</v>
      </c>
      <c r="C67" s="44">
        <f t="shared" si="36"/>
        <v>7.3338254971417216</v>
      </c>
      <c r="D67" s="49">
        <f t="shared" si="36"/>
        <v>1.2190907878826263</v>
      </c>
      <c r="E67" s="49">
        <f t="shared" si="36"/>
        <v>1.1425274193805901</v>
      </c>
      <c r="F67" s="44">
        <f>IF(AND(F$5-D$5 &lt;&gt; 0,F15 &lt;&gt; 0,D15 &lt;&gt; 0),(EXP(LN(F15/D15)/(F$5-D$5))-1)*100,0)</f>
        <v>1.1680421052196799</v>
      </c>
      <c r="H67" s="40">
        <f t="shared" si="37"/>
        <v>30.762393315857345</v>
      </c>
      <c r="I67" s="40">
        <f t="shared" si="37"/>
        <v>31.209044670239788</v>
      </c>
      <c r="J67" s="40">
        <f t="shared" si="37"/>
        <v>32.265934176796755</v>
      </c>
      <c r="K67" s="40">
        <f t="shared" si="37"/>
        <v>31.336994694471926</v>
      </c>
      <c r="L67" s="40">
        <f t="shared" si="37"/>
        <v>31.370324098251768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2.8046735642933918</v>
      </c>
      <c r="C69" s="44">
        <f t="shared" si="39"/>
        <v>6.1846327760903153</v>
      </c>
      <c r="D69" s="44">
        <f t="shared" si="39"/>
        <v>0.67743024984343592</v>
      </c>
      <c r="E69" s="44">
        <f t="shared" si="39"/>
        <v>0.97863403303035668</v>
      </c>
      <c r="F69" s="44">
        <f t="shared" ref="F69:F74" si="40">IF(AND(F$5-D$5 &lt;&gt; 0,F17 &lt;&gt; 0,D17 &lt;&gt; 0),(EXP(LN(F17/D17)/(F$5-D$5))-1)*100,0)</f>
        <v>0.87813277902164533</v>
      </c>
      <c r="H69" s="44">
        <f>(B17/B$51)*100</f>
        <v>12.549951605988793</v>
      </c>
      <c r="I69" s="44">
        <f>(C17/C$51)*100</f>
        <v>12.817515348552433</v>
      </c>
      <c r="J69" s="44">
        <f>(D17/D$51)*100</f>
        <v>13.696712691201423</v>
      </c>
      <c r="K69" s="44">
        <f>(E17/E$51)*100</f>
        <v>13.677192033241312</v>
      </c>
      <c r="L69" s="44">
        <f>(F17/F$51)*100</f>
        <v>14.338942518940275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4.5303699332271963</v>
      </c>
      <c r="C70" s="44">
        <f t="shared" si="39"/>
        <v>8.6163763998105658</v>
      </c>
      <c r="D70" s="49">
        <f t="shared" si="39"/>
        <v>-0.94648568252782006</v>
      </c>
      <c r="E70" s="49">
        <f t="shared" si="39"/>
        <v>1.029183249020349</v>
      </c>
      <c r="F70" s="44">
        <f t="shared" si="40"/>
        <v>0.36628690076496717</v>
      </c>
      <c r="H70" s="40">
        <f t="shared" ref="H70:L74" si="41">(B18/B$17)*100</f>
        <v>14.904521744296014</v>
      </c>
      <c r="I70" s="40">
        <f t="shared" si="41"/>
        <v>15.930762416480112</v>
      </c>
      <c r="J70" s="40">
        <f t="shared" si="41"/>
        <v>16.295594209127238</v>
      </c>
      <c r="K70" s="40">
        <f t="shared" si="41"/>
        <v>15.023081890979768</v>
      </c>
      <c r="L70" s="40">
        <f t="shared" si="41"/>
        <v>15.098456052319476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5.3136050073602892</v>
      </c>
      <c r="C71" s="44">
        <f t="shared" si="39"/>
        <v>1.0322601802895237</v>
      </c>
      <c r="D71" s="49">
        <f t="shared" si="39"/>
        <v>9.4871796758569502</v>
      </c>
      <c r="E71" s="49">
        <f t="shared" si="39"/>
        <v>1.8016326123642346</v>
      </c>
      <c r="F71" s="44">
        <f t="shared" si="40"/>
        <v>4.301587411870611</v>
      </c>
      <c r="H71" s="40">
        <f t="shared" si="41"/>
        <v>9.9792108589142607</v>
      </c>
      <c r="I71" s="40">
        <f t="shared" si="41"/>
        <v>10.989620196553496</v>
      </c>
      <c r="J71" s="40">
        <f t="shared" si="41"/>
        <v>10.456373374874692</v>
      </c>
      <c r="K71" s="40">
        <f t="shared" si="41"/>
        <v>15.905115131972867</v>
      </c>
      <c r="L71" s="40">
        <f t="shared" si="41"/>
        <v>17.250009184722263</v>
      </c>
    </row>
    <row r="72" spans="1:12" x14ac:dyDescent="0.2">
      <c r="A72" t="str">
        <f t="shared" si="38"/>
        <v>33 Protective service occupations</v>
      </c>
      <c r="B72" s="49">
        <f t="shared" si="39"/>
        <v>-0.92094567601997968</v>
      </c>
      <c r="C72" s="44">
        <f t="shared" si="39"/>
        <v>7.5813534788131021</v>
      </c>
      <c r="D72" s="49">
        <f t="shared" si="39"/>
        <v>-2.4369804137769568</v>
      </c>
      <c r="E72" s="49">
        <f t="shared" si="39"/>
        <v>1.1572890242533163</v>
      </c>
      <c r="F72" s="44">
        <f t="shared" si="40"/>
        <v>-5.5277680343512881E-2</v>
      </c>
      <c r="H72" s="40">
        <f t="shared" si="41"/>
        <v>7.465505046962698</v>
      </c>
      <c r="I72" s="40">
        <f t="shared" si="41"/>
        <v>6.4407311439581676</v>
      </c>
      <c r="J72" s="40">
        <f t="shared" si="41"/>
        <v>6.5254505830544751</v>
      </c>
      <c r="K72" s="40">
        <f t="shared" si="41"/>
        <v>5.5766843393769419</v>
      </c>
      <c r="L72" s="40">
        <f t="shared" si="41"/>
        <v>5.6761382647561263</v>
      </c>
    </row>
    <row r="73" spans="1:12" x14ac:dyDescent="0.2">
      <c r="A73" t="str">
        <f t="shared" si="38"/>
        <v>34 Culture, media and sports occupations</v>
      </c>
      <c r="B73" s="49">
        <f t="shared" si="39"/>
        <v>1.2931851783928749</v>
      </c>
      <c r="C73" s="44">
        <f t="shared" si="39"/>
        <v>16.946865569815618</v>
      </c>
      <c r="D73" s="49">
        <f t="shared" si="39"/>
        <v>-2.5071092055041211</v>
      </c>
      <c r="E73" s="49">
        <f t="shared" si="39"/>
        <v>0.84650444082559062</v>
      </c>
      <c r="F73" s="44">
        <f t="shared" si="40"/>
        <v>-0.2839923730501237</v>
      </c>
      <c r="H73" s="40">
        <f t="shared" si="41"/>
        <v>17.650534510023803</v>
      </c>
      <c r="I73" s="40">
        <f t="shared" si="41"/>
        <v>16.635173669234973</v>
      </c>
      <c r="J73" s="40">
        <f t="shared" si="41"/>
        <v>18.321214359980473</v>
      </c>
      <c r="K73" s="40">
        <f t="shared" si="41"/>
        <v>15.601213741121917</v>
      </c>
      <c r="L73" s="40">
        <f t="shared" si="41"/>
        <v>15.398271164240837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2.8064647440098733</v>
      </c>
      <c r="C74" s="44">
        <f t="shared" si="39"/>
        <v>2.7819969046223969</v>
      </c>
      <c r="D74" s="49">
        <f t="shared" si="39"/>
        <v>0.46542943524583436</v>
      </c>
      <c r="E74" s="49">
        <f t="shared" si="39"/>
        <v>0.69751075856276934</v>
      </c>
      <c r="F74" s="44">
        <f t="shared" si="40"/>
        <v>0.62009080940785832</v>
      </c>
      <c r="H74" s="40">
        <f t="shared" si="41"/>
        <v>50.000227839803237</v>
      </c>
      <c r="I74" s="40">
        <f t="shared" si="41"/>
        <v>50.00371257377325</v>
      </c>
      <c r="J74" s="40">
        <f t="shared" si="41"/>
        <v>48.401367472963116</v>
      </c>
      <c r="K74" s="40">
        <f t="shared" si="41"/>
        <v>47.893904896548506</v>
      </c>
      <c r="L74" s="40">
        <f t="shared" si="41"/>
        <v>46.577125333961298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0.31743961520078745</v>
      </c>
      <c r="C76" s="44">
        <f t="shared" si="42"/>
        <v>0.27707339599964964</v>
      </c>
      <c r="D76" s="44">
        <f t="shared" si="42"/>
        <v>0.41770196510828583</v>
      </c>
      <c r="E76" s="44">
        <f t="shared" si="42"/>
        <v>-0.7325820243831771</v>
      </c>
      <c r="F76" s="44">
        <f>IF(AND(F$5-D$5 &lt;&gt; 0,F24 &lt;&gt; 0,D24 &lt;&gt; 0),(EXP(LN(F24/D24)/(F$5-D$5))-1)*100,0)</f>
        <v>-0.35062558663545573</v>
      </c>
      <c r="H76" s="44">
        <f>(B24/B$51)*100</f>
        <v>11.125715694181642</v>
      </c>
      <c r="I76" s="44">
        <f>(C24/C$51)*100</f>
        <v>10.302534465107094</v>
      </c>
      <c r="J76" s="44">
        <f>(D24/D$51)*100</f>
        <v>10.396725001820844</v>
      </c>
      <c r="K76" s="44">
        <f>(E24/E$51)*100</f>
        <v>10.248680128295662</v>
      </c>
      <c r="L76" s="44">
        <f>(F24/F$51)*100</f>
        <v>9.0565014044954548</v>
      </c>
    </row>
    <row r="77" spans="1:12" x14ac:dyDescent="0.2">
      <c r="A77" t="str">
        <f>A25</f>
        <v>41 Administrative occupations</v>
      </c>
      <c r="B77" s="49">
        <f t="shared" si="42"/>
        <v>0.58024168604764448</v>
      </c>
      <c r="C77" s="44">
        <f t="shared" si="42"/>
        <v>1.6611757674256822</v>
      </c>
      <c r="D77" s="49">
        <f t="shared" si="42"/>
        <v>0.89658003747115078</v>
      </c>
      <c r="E77" s="49">
        <f t="shared" si="42"/>
        <v>-0.19413788653390718</v>
      </c>
      <c r="F77" s="44">
        <f>IF(AND(F$5-D$5 &lt;&gt; 0,F25 &lt;&gt; 0,D25 &lt;&gt; 0),(EXP(LN(F25/D25)/(F$5-D$5))-1)*100,0)</f>
        <v>0.16811831582645986</v>
      </c>
      <c r="H77" s="40">
        <f t="shared" ref="H77:L78" si="43">(B25/B$24)*100</f>
        <v>77.314279989540196</v>
      </c>
      <c r="I77" s="40">
        <f t="shared" si="43"/>
        <v>78.127631471651455</v>
      </c>
      <c r="J77" s="40">
        <f t="shared" si="43"/>
        <v>79.206009971657878</v>
      </c>
      <c r="K77" s="40">
        <f t="shared" si="43"/>
        <v>81.11272143594671</v>
      </c>
      <c r="L77" s="40">
        <f t="shared" si="43"/>
        <v>85.62137933202456</v>
      </c>
    </row>
    <row r="78" spans="1:12" x14ac:dyDescent="0.2">
      <c r="A78" t="str">
        <f>A26</f>
        <v>42 Secretarial and related occupations</v>
      </c>
      <c r="B78" s="49">
        <f t="shared" si="42"/>
        <v>-0.59407956142726315</v>
      </c>
      <c r="C78" s="44">
        <f t="shared" si="42"/>
        <v>-4.6669106016024369</v>
      </c>
      <c r="D78" s="49">
        <f t="shared" si="42"/>
        <v>-1.4953824238298052</v>
      </c>
      <c r="E78" s="49">
        <f t="shared" si="42"/>
        <v>-3.4034735459670062</v>
      </c>
      <c r="F78" s="44">
        <f>IF(AND(F$5-D$5 &lt;&gt; 0,F26 &lt;&gt; 0,D26 &lt;&gt; 0),(EXP(LN(F26/D26)/(F$5-D$5))-1)*100,0)</f>
        <v>-2.7715856904355629</v>
      </c>
      <c r="H78" s="40">
        <f t="shared" si="43"/>
        <v>22.685720010459804</v>
      </c>
      <c r="I78" s="40">
        <f t="shared" si="43"/>
        <v>21.872368528348535</v>
      </c>
      <c r="J78" s="40">
        <f t="shared" si="43"/>
        <v>20.793990028342126</v>
      </c>
      <c r="K78" s="40">
        <f t="shared" si="43"/>
        <v>18.887278564053293</v>
      </c>
      <c r="L78" s="40">
        <f t="shared" si="43"/>
        <v>14.378620667975431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-0.95858756640202492</v>
      </c>
      <c r="C80" s="44">
        <f t="shared" si="44"/>
        <v>-7.0814857358380445</v>
      </c>
      <c r="D80" s="44">
        <f t="shared" si="44"/>
        <v>0.89588876297130859</v>
      </c>
      <c r="E80" s="44">
        <f t="shared" si="44"/>
        <v>-5.1706922542349432E-2</v>
      </c>
      <c r="F80" s="44">
        <f>IF(AND(F$5-D$5 &lt;&gt; 0,F28 &lt;&gt; 0,D28 &lt;&gt; 0),(EXP(LN(F28/D28)/(F$5-D$5))-1)*100,0)</f>
        <v>0.26316530617485068</v>
      </c>
      <c r="H80" s="44">
        <f>(B28/B$51)*100</f>
        <v>10.088269630989537</v>
      </c>
      <c r="I80" s="44">
        <f>(C28/C$51)*100</f>
        <v>8.8755309638203261</v>
      </c>
      <c r="J80" s="44">
        <f>(D28/D$51)*100</f>
        <v>8.2994140311216871</v>
      </c>
      <c r="K80" s="44">
        <f>(E28/E$51)*100</f>
        <v>8.3778922710590749</v>
      </c>
      <c r="L80" s="44">
        <f>(F28/F$51)*100</f>
        <v>7.927091134488137</v>
      </c>
    </row>
    <row r="81" spans="1:12" x14ac:dyDescent="0.2">
      <c r="A81" t="str">
        <f>A29</f>
        <v>51 Skilled agricultural and related trades</v>
      </c>
      <c r="B81" s="49">
        <f t="shared" si="44"/>
        <v>3.3448461263414719</v>
      </c>
      <c r="C81" s="44">
        <f t="shared" si="44"/>
        <v>-22.462443849183668</v>
      </c>
      <c r="D81" s="49">
        <f t="shared" si="44"/>
        <v>0.4823132864323787</v>
      </c>
      <c r="E81" s="49">
        <f t="shared" si="44"/>
        <v>1.7810957322280219</v>
      </c>
      <c r="F81" s="44">
        <f>IF(AND(F$5-D$5 &lt;&gt; 0,F29 &lt;&gt; 0,D29 &lt;&gt; 0),(EXP(LN(F29/D29)/(F$5-D$5))-1)*100,0)</f>
        <v>1.3463136198869297</v>
      </c>
      <c r="H81" s="40">
        <f t="shared" ref="H81:L84" si="45">(B29/B$28)*100</f>
        <v>8.8816979039415447</v>
      </c>
      <c r="I81" s="40">
        <f t="shared" si="45"/>
        <v>10.528923937307722</v>
      </c>
      <c r="J81" s="40">
        <f t="shared" si="45"/>
        <v>8.7860534303823528</v>
      </c>
      <c r="K81" s="40">
        <f t="shared" si="45"/>
        <v>8.6074520591365502</v>
      </c>
      <c r="L81" s="40">
        <f t="shared" si="45"/>
        <v>10.32266934581307</v>
      </c>
    </row>
    <row r="82" spans="1:12" x14ac:dyDescent="0.2">
      <c r="A82" t="str">
        <f>A30</f>
        <v>52 Skilled metal, electrical and electronic trades</v>
      </c>
      <c r="B82" s="49">
        <f t="shared" si="44"/>
        <v>1.9500582687737023E-2</v>
      </c>
      <c r="C82" s="44">
        <f t="shared" si="44"/>
        <v>-11.687922664150662</v>
      </c>
      <c r="D82" s="49">
        <f t="shared" si="44"/>
        <v>0.69159855164482309</v>
      </c>
      <c r="E82" s="49">
        <f t="shared" si="44"/>
        <v>-0.19773819272516091</v>
      </c>
      <c r="F82" s="44">
        <f>IF(AND(F$5-D$5 &lt;&gt; 0,F30 &lt;&gt; 0,D30 &lt;&gt; 0),(EXP(LN(F30/D30)/(F$5-D$5))-1)*100,0)</f>
        <v>9.7831181170948689E-2</v>
      </c>
      <c r="H82" s="40">
        <f t="shared" si="45"/>
        <v>37.95235982004364</v>
      </c>
      <c r="I82" s="40">
        <f t="shared" si="45"/>
        <v>39.473915834573134</v>
      </c>
      <c r="J82" s="40">
        <f t="shared" si="45"/>
        <v>37.516995784296199</v>
      </c>
      <c r="K82" s="40">
        <f t="shared" si="45"/>
        <v>37.138715713989178</v>
      </c>
      <c r="L82" s="40">
        <f t="shared" si="45"/>
        <v>36.599647527853215</v>
      </c>
    </row>
    <row r="83" spans="1:12" x14ac:dyDescent="0.2">
      <c r="A83" t="str">
        <f>A31</f>
        <v>53 Skilled construction and building trades</v>
      </c>
      <c r="B83" s="49">
        <f t="shared" si="44"/>
        <v>-2.4287813965422345</v>
      </c>
      <c r="C83" s="44">
        <f t="shared" si="44"/>
        <v>1.3047447976389126</v>
      </c>
      <c r="D83" s="49">
        <f t="shared" si="44"/>
        <v>0.75554734850482586</v>
      </c>
      <c r="E83" s="49">
        <f t="shared" si="44"/>
        <v>-0.87672056939506193</v>
      </c>
      <c r="F83" s="44">
        <f>IF(AND(F$5-D$5 &lt;&gt; 0,F31 &lt;&gt; 0,D31 &lt;&gt; 0),(EXP(LN(F31/D31)/(F$5-D$5))-1)*100,0)</f>
        <v>-0.33559075319451459</v>
      </c>
      <c r="H83" s="40">
        <f t="shared" si="45"/>
        <v>31.615685333381986</v>
      </c>
      <c r="I83" s="40">
        <f t="shared" si="45"/>
        <v>29.779830119554578</v>
      </c>
      <c r="J83" s="40">
        <f t="shared" si="45"/>
        <v>32.467567031924574</v>
      </c>
      <c r="K83" s="40">
        <f t="shared" si="45"/>
        <v>32.242390065801601</v>
      </c>
      <c r="L83" s="40">
        <f t="shared" si="45"/>
        <v>29.677685706158769</v>
      </c>
    </row>
    <row r="84" spans="1:12" x14ac:dyDescent="0.2">
      <c r="A84" t="str">
        <f>A32</f>
        <v>54 Textiles, printing and other skilled trades</v>
      </c>
      <c r="B84" s="49">
        <f t="shared" si="44"/>
        <v>-2.5269259886647744</v>
      </c>
      <c r="C84" s="44">
        <f t="shared" si="44"/>
        <v>-2.4301039495946641</v>
      </c>
      <c r="D84" s="49">
        <f t="shared" si="44"/>
        <v>1.6285413527354242</v>
      </c>
      <c r="E84" s="49">
        <f t="shared" si="44"/>
        <v>0.56158567549375871</v>
      </c>
      <c r="F84" s="44">
        <f>IF(AND(F$5-D$5 &lt;&gt; 0,F32 &lt;&gt; 0,D32 &lt;&gt; 0),(EXP(LN(F32/D32)/(F$5-D$5))-1)*100,0)</f>
        <v>0.91598711104006192</v>
      </c>
      <c r="H84" s="40">
        <f t="shared" si="45"/>
        <v>21.550256942632824</v>
      </c>
      <c r="I84" s="40">
        <f t="shared" si="45"/>
        <v>20.217330108564571</v>
      </c>
      <c r="J84" s="40">
        <f t="shared" si="45"/>
        <v>21.229383753396871</v>
      </c>
      <c r="K84" s="40">
        <f t="shared" si="45"/>
        <v>22.011442161072676</v>
      </c>
      <c r="L84" s="40">
        <f t="shared" si="45"/>
        <v>23.399997420174962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3.3543197782538225</v>
      </c>
      <c r="C86" s="44">
        <f t="shared" si="46"/>
        <v>-2.1569939028809992</v>
      </c>
      <c r="D86" s="44">
        <f t="shared" si="46"/>
        <v>0.46224595689765557</v>
      </c>
      <c r="E86" s="44">
        <f t="shared" si="46"/>
        <v>0.77344596857353842</v>
      </c>
      <c r="F86" s="44">
        <f>IF(AND(F$5-D$5 &lt;&gt; 0,F34 &lt;&gt; 0,D34 &lt;&gt; 0),(EXP(LN(F34/D34)/(F$5-D$5))-1)*100,0)</f>
        <v>0.66960566761045115</v>
      </c>
      <c r="H86" s="44">
        <f>(B34/B$51)*100</f>
        <v>8.3518686841272274</v>
      </c>
      <c r="I86" s="44">
        <f>(C34/C$51)*100</f>
        <v>8.7138193247293181</v>
      </c>
      <c r="J86" s="44">
        <f>(D34/D$51)*100</f>
        <v>8.5800371549639536</v>
      </c>
      <c r="K86" s="44">
        <f>(E34/E$51)*100</f>
        <v>8.4766367697738385</v>
      </c>
      <c r="L86" s="44">
        <f>(F34/F$51)*100</f>
        <v>8.7078298254904372</v>
      </c>
    </row>
    <row r="87" spans="1:12" x14ac:dyDescent="0.2">
      <c r="A87" t="str">
        <f>A35</f>
        <v>61 Caring personal service occupations</v>
      </c>
      <c r="B87" s="49">
        <f t="shared" si="46"/>
        <v>3.2275665274790866</v>
      </c>
      <c r="C87" s="44">
        <f t="shared" si="46"/>
        <v>-3.8256214882313122</v>
      </c>
      <c r="D87" s="49">
        <f t="shared" si="46"/>
        <v>0.96534789505866581</v>
      </c>
      <c r="E87" s="49">
        <f t="shared" si="46"/>
        <v>1.0077395961840097</v>
      </c>
      <c r="F87" s="44">
        <f>IF(AND(F$5-D$5 &lt;&gt; 0,F35 &lt;&gt; 0,D35 &lt;&gt; 0),(EXP(LN(F35/D35)/(F$5-D$5))-1)*100,0)</f>
        <v>0.99360705187301335</v>
      </c>
      <c r="H87" s="40">
        <f t="shared" ref="H87:L89" si="47">(B35/B$34)*100</f>
        <v>73.125526352955106</v>
      </c>
      <c r="I87" s="40">
        <f t="shared" si="47"/>
        <v>72.767462514435749</v>
      </c>
      <c r="J87" s="40">
        <f t="shared" si="47"/>
        <v>71.526476570616651</v>
      </c>
      <c r="K87" s="40">
        <f t="shared" si="47"/>
        <v>73.335481318656846</v>
      </c>
      <c r="L87" s="40">
        <f t="shared" si="47"/>
        <v>75.058446960862398</v>
      </c>
    </row>
    <row r="88" spans="1:12" x14ac:dyDescent="0.2">
      <c r="A88" t="str">
        <f>A36</f>
        <v>62 Leisure, travel and related personal service occupations</v>
      </c>
      <c r="B88" s="49">
        <f t="shared" si="46"/>
        <v>4.0086585500385352</v>
      </c>
      <c r="C88" s="44">
        <f t="shared" si="46"/>
        <v>1.3374403101655163</v>
      </c>
      <c r="D88" s="49">
        <f t="shared" si="46"/>
        <v>-0.61248809806933036</v>
      </c>
      <c r="E88" s="49">
        <f t="shared" si="46"/>
        <v>6.7804689215367198E-2</v>
      </c>
      <c r="F88" s="44">
        <f>IF(AND(F$5-D$5 &lt;&gt; 0,F36 &lt;&gt; 0,D36 &lt;&gt; 0),(EXP(LN(F36/D36)/(F$5-D$5))-1)*100,0)</f>
        <v>-0.15947539474471251</v>
      </c>
      <c r="H88" s="40">
        <f t="shared" si="47"/>
        <v>25.668510432833369</v>
      </c>
      <c r="I88" s="40">
        <f t="shared" si="47"/>
        <v>26.324741495455111</v>
      </c>
      <c r="J88" s="40">
        <f t="shared" si="47"/>
        <v>27.264921902831546</v>
      </c>
      <c r="K88" s="40">
        <f t="shared" si="47"/>
        <v>25.837407499162975</v>
      </c>
      <c r="L88" s="40">
        <f t="shared" si="47"/>
        <v>24.084163183847167</v>
      </c>
    </row>
    <row r="89" spans="1:12" x14ac:dyDescent="0.2">
      <c r="A89" t="str">
        <f>A37</f>
        <v>63 Community and civil enforcement occupations</v>
      </c>
      <c r="B89" s="49">
        <f t="shared" si="46"/>
        <v>-3.7297315395455555</v>
      </c>
      <c r="C89" s="44">
        <f t="shared" si="46"/>
        <v>30.264076752730041</v>
      </c>
      <c r="D89" s="49">
        <f t="shared" si="46"/>
        <v>-6.8765549910478114</v>
      </c>
      <c r="E89" s="49">
        <f t="shared" si="46"/>
        <v>1.1364148537651442</v>
      </c>
      <c r="F89" s="44">
        <f>IF(AND(F$5-D$5 &lt;&gt; 0,F37 &lt;&gt; 0,D37 &lt;&gt; 0),(EXP(LN(F37/D37)/(F$5-D$5))-1)*100,0)</f>
        <v>-1.6083944143044815</v>
      </c>
      <c r="H89" s="40">
        <f t="shared" si="47"/>
        <v>1.2059632142115191</v>
      </c>
      <c r="I89" s="40">
        <f t="shared" si="47"/>
        <v>0.9077959901091347</v>
      </c>
      <c r="J89" s="40">
        <f t="shared" si="47"/>
        <v>1.2086015265518182</v>
      </c>
      <c r="K89" s="40">
        <f t="shared" si="47"/>
        <v>0.82711118218018831</v>
      </c>
      <c r="L89" s="40">
        <f t="shared" si="47"/>
        <v>0.85738985529045153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-0.68276998710841141</v>
      </c>
      <c r="C91" s="44">
        <f t="shared" si="48"/>
        <v>-0.48003663257933926</v>
      </c>
      <c r="D91" s="44">
        <f t="shared" si="48"/>
        <v>0.27109638708466832</v>
      </c>
      <c r="E91" s="44">
        <f t="shared" si="48"/>
        <v>8.0474100919492031E-3</v>
      </c>
      <c r="F91" s="44">
        <f t="shared" ref="F91:F93" si="49">IF(AND(F$5-D$5 &lt;&gt; 0,F39 &lt;&gt; 0,D39 &lt;&gt; 0),(EXP(LN(F39/D39)/(F$5-D$5))-1)*100,0)</f>
        <v>9.5653637678960735E-2</v>
      </c>
      <c r="H91" s="44">
        <f>(B39/B$51)*100</f>
        <v>8.9315020212645528</v>
      </c>
      <c r="I91" s="44">
        <f>(C39/C$51)*100</f>
        <v>7.945719985628835</v>
      </c>
      <c r="J91" s="44">
        <f>(D39/D$51)*100</f>
        <v>7.9578233407587486</v>
      </c>
      <c r="K91" s="44">
        <f>(E39/E$51)*100</f>
        <v>7.7874110961202394</v>
      </c>
      <c r="L91" s="44">
        <f>(F39/F$51)*100</f>
        <v>7.4125535796790976</v>
      </c>
    </row>
    <row r="92" spans="1:12" s="30" customFormat="1" x14ac:dyDescent="0.2">
      <c r="A92" t="str">
        <f>A40</f>
        <v>71 Sales occupations</v>
      </c>
      <c r="B92" s="49">
        <f t="shared" si="48"/>
        <v>-1.6820171496685021</v>
      </c>
      <c r="C92" s="44">
        <f t="shared" si="48"/>
        <v>-0.97363350431515228</v>
      </c>
      <c r="D92" s="49">
        <f t="shared" si="48"/>
        <v>-0.30499526059167836</v>
      </c>
      <c r="E92" s="49">
        <f t="shared" si="48"/>
        <v>-0.3816625465431267</v>
      </c>
      <c r="F92" s="44">
        <f t="shared" si="49"/>
        <v>-0.35611333774913101</v>
      </c>
      <c r="G92"/>
      <c r="H92" s="40">
        <f>(B40/B$34)*100</f>
        <v>88.422013498203412</v>
      </c>
      <c r="I92" s="40">
        <f t="shared" ref="H92:L93" si="50">(C40/C$34)*100</f>
        <v>72.406525341614895</v>
      </c>
      <c r="J92" s="40">
        <f t="shared" si="50"/>
        <v>73.282244701688242</v>
      </c>
      <c r="K92" s="40">
        <f t="shared" si="50"/>
        <v>70.526338918864724</v>
      </c>
      <c r="L92" s="40">
        <f t="shared" si="50"/>
        <v>62.846795492827503</v>
      </c>
    </row>
    <row r="93" spans="1:12" s="30" customFormat="1" x14ac:dyDescent="0.2">
      <c r="A93" t="str">
        <f>A41</f>
        <v>72 Customer service occupations</v>
      </c>
      <c r="B93" s="49">
        <f t="shared" si="48"/>
        <v>3.7160321118272943</v>
      </c>
      <c r="C93" s="44">
        <f t="shared" si="48"/>
        <v>1.4231591531591592</v>
      </c>
      <c r="D93" s="49">
        <f t="shared" si="48"/>
        <v>2.3288901011586871</v>
      </c>
      <c r="E93" s="49">
        <f t="shared" si="48"/>
        <v>1.2067177454378797</v>
      </c>
      <c r="F93" s="44">
        <f t="shared" si="49"/>
        <v>1.5794011442662681</v>
      </c>
      <c r="G93"/>
      <c r="H93" s="40">
        <f t="shared" si="50"/>
        <v>18.518149943768851</v>
      </c>
      <c r="I93" s="40">
        <f t="shared" si="50"/>
        <v>18.778748182238616</v>
      </c>
      <c r="J93" s="40">
        <f t="shared" si="50"/>
        <v>19.465877445484235</v>
      </c>
      <c r="K93" s="40">
        <f t="shared" si="50"/>
        <v>21.342775066162275</v>
      </c>
      <c r="L93" s="40">
        <f t="shared" si="50"/>
        <v>22.278358859412169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3.0568440502354299</v>
      </c>
      <c r="C95" s="44">
        <f t="shared" si="51"/>
        <v>-10.512090213373993</v>
      </c>
      <c r="D95" s="44">
        <f t="shared" si="51"/>
        <v>1.5646999096623482</v>
      </c>
      <c r="E95" s="44">
        <f t="shared" si="51"/>
        <v>4.2672312912106491E-3</v>
      </c>
      <c r="F95" s="44">
        <f>IF(AND(F$5-D$5 &lt;&gt; 0,F43 &lt;&gt; 0,D43 &lt;&gt; 0),(EXP(LN(F43/D43)/(F$5-D$5))-1)*100,0)</f>
        <v>0.52172928366842619</v>
      </c>
      <c r="H95" s="44">
        <f>(B43/B$51)*100</f>
        <v>5.5227644167429899</v>
      </c>
      <c r="I95" s="44">
        <f>(C43/C$51)*100</f>
        <v>5.6960557917151231</v>
      </c>
      <c r="J95" s="44">
        <f>(D43/D$51)*100</f>
        <v>5.1296700210490824</v>
      </c>
      <c r="K95" s="44">
        <f>(E43/E$51)*100</f>
        <v>5.3520894941535611</v>
      </c>
      <c r="L95" s="44">
        <f>(F43/F$51)*100</f>
        <v>5.0925341471332892</v>
      </c>
    </row>
    <row r="96" spans="1:12" x14ac:dyDescent="0.2">
      <c r="A96" t="str">
        <f>A44</f>
        <v>81 Process, plant and machine operatives</v>
      </c>
      <c r="B96" s="49">
        <f t="shared" si="51"/>
        <v>-3.2236064979762613E-2</v>
      </c>
      <c r="C96" s="44">
        <f t="shared" si="51"/>
        <v>-10.111861067944972</v>
      </c>
      <c r="D96" s="49">
        <f t="shared" si="51"/>
        <v>2.4250569332931127</v>
      </c>
      <c r="E96" s="49">
        <f t="shared" si="51"/>
        <v>-0.17210292587592768</v>
      </c>
      <c r="F96" s="44">
        <f>IF(AND(F$5-D$5 &lt;&gt; 0,F44 &lt;&gt; 0,D44 &lt;&gt; 0),(EXP(LN(F44/D44)/(F$5-D$5))-1)*100,0)</f>
        <v>0.6862160609497181</v>
      </c>
      <c r="H96" s="40">
        <f>(B44/B$43)*100</f>
        <v>40.938928458650054</v>
      </c>
      <c r="I96" s="40">
        <f t="shared" ref="H96:L97" si="52">(C44/C$43)*100</f>
        <v>36.246746298396886</v>
      </c>
      <c r="J96" s="40">
        <f t="shared" si="52"/>
        <v>36.408857630868283</v>
      </c>
      <c r="K96" s="40">
        <f t="shared" si="52"/>
        <v>37.97730780344952</v>
      </c>
      <c r="L96" s="40">
        <f t="shared" si="52"/>
        <v>37.312820657493866</v>
      </c>
    </row>
    <row r="97" spans="1:12" x14ac:dyDescent="0.2">
      <c r="A97" t="str">
        <f>A45</f>
        <v>82 Transport and mobile machine drivers and operatives</v>
      </c>
      <c r="B97" s="49">
        <f t="shared" si="51"/>
        <v>5.0454139462439151</v>
      </c>
      <c r="C97" s="44">
        <f t="shared" si="51"/>
        <v>-10.739639451307625</v>
      </c>
      <c r="D97" s="49">
        <f t="shared" si="51"/>
        <v>1.0586720177591102</v>
      </c>
      <c r="E97" s="49">
        <f t="shared" si="51"/>
        <v>0.11089487601712023</v>
      </c>
      <c r="F97" s="44">
        <f>IF(AND(F$5-D$5 &lt;&gt; 0,F45 &lt;&gt; 0,D45 &lt;&gt; 0),(EXP(LN(F45/D45)/(F$5-D$5))-1)*100,0)</f>
        <v>0.42582881583945742</v>
      </c>
      <c r="H97" s="40">
        <f t="shared" si="52"/>
        <v>59.061071541349939</v>
      </c>
      <c r="I97" s="40">
        <f t="shared" si="52"/>
        <v>63.753253701603107</v>
      </c>
      <c r="J97" s="40">
        <f t="shared" si="52"/>
        <v>63.591142369131724</v>
      </c>
      <c r="K97" s="40">
        <f t="shared" si="52"/>
        <v>62.022692196550487</v>
      </c>
      <c r="L97" s="40">
        <f t="shared" si="52"/>
        <v>62.687179342506127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1.7997245933812911</v>
      </c>
      <c r="C99" s="44">
        <f t="shared" si="53"/>
        <v>-8.5365529852619471</v>
      </c>
      <c r="D99" s="44">
        <f t="shared" si="53"/>
        <v>0.2981164391013813</v>
      </c>
      <c r="E99" s="44">
        <f t="shared" si="53"/>
        <v>-0.23967445420699507</v>
      </c>
      <c r="F99" s="44">
        <f>IF(AND(F$5-D$5 &lt;&gt; 0,F47 &lt;&gt; 0,D47 &lt;&gt; 0),(EXP(LN(F47/D47)/(F$5-D$5))-1)*100,0)</f>
        <v>-6.073198836864524E-2</v>
      </c>
      <c r="H99" s="44">
        <f>(B47/B$51)*100</f>
        <v>12.605188034622103</v>
      </c>
      <c r="I99" s="44">
        <f>(C47/C$51)*100</f>
        <v>12.377875275143506</v>
      </c>
      <c r="J99" s="44">
        <f>(D47/D$51)*100</f>
        <v>11.393167891993667</v>
      </c>
      <c r="K99" s="44">
        <f>(E47/E$51)*100</f>
        <v>11.164219663262804</v>
      </c>
      <c r="L99" s="44">
        <f>(F47/F$51)*100</f>
        <v>10.366501462871568</v>
      </c>
    </row>
    <row r="100" spans="1:12" x14ac:dyDescent="0.2">
      <c r="A100" t="str">
        <f>A48</f>
        <v>91 Elementary trades and related occupations</v>
      </c>
      <c r="B100" s="49">
        <f t="shared" si="53"/>
        <v>-1.1469897561640963</v>
      </c>
      <c r="C100" s="44">
        <f t="shared" si="53"/>
        <v>-9.1167424191270001</v>
      </c>
      <c r="D100" s="49">
        <f t="shared" si="53"/>
        <v>13.490294940735348</v>
      </c>
      <c r="E100" s="49">
        <f t="shared" si="53"/>
        <v>1.7936586809363719</v>
      </c>
      <c r="F100" s="44">
        <f>IF(AND(F$5-D$5 &lt;&gt; 0,F48 &lt;&gt; 0,D48 &lt;&gt; 0),(EXP(LN(F48/D48)/(F$5-D$5))-1)*100,0)</f>
        <v>5.5520625985011396</v>
      </c>
      <c r="H100" s="40">
        <f t="shared" ref="H100:L101" si="54">(B48/B$47)*100</f>
        <v>12.990743436753982</v>
      </c>
      <c r="I100" s="40">
        <f t="shared" si="54"/>
        <v>11.550670332454265</v>
      </c>
      <c r="J100" s="40">
        <f t="shared" si="54"/>
        <v>11.477399784495706</v>
      </c>
      <c r="K100" s="40">
        <f t="shared" si="54"/>
        <v>21.289881623627625</v>
      </c>
      <c r="L100" s="40">
        <f t="shared" si="54"/>
        <v>26.049651097629546</v>
      </c>
    </row>
    <row r="101" spans="1:12" x14ac:dyDescent="0.2">
      <c r="A101" t="str">
        <f>A49</f>
        <v>92 Elementary administration and service occupations</v>
      </c>
      <c r="B101" s="49">
        <f t="shared" si="53"/>
        <v>2.2183520545466795</v>
      </c>
      <c r="C101" s="44">
        <f t="shared" si="53"/>
        <v>-8.460785572369856</v>
      </c>
      <c r="D101" s="49">
        <f t="shared" si="53"/>
        <v>-2.0311392306824771</v>
      </c>
      <c r="E101" s="49">
        <f t="shared" si="53"/>
        <v>-0.86002070281075982</v>
      </c>
      <c r="F101" s="44">
        <f>IF(AND(F$5-D$5 &lt;&gt; 0,F49 &lt;&gt; 0,D49 &lt;&gt; 0),(EXP(LN(F49/D49)/(F$5-D$5))-1)*100,0)</f>
        <v>-1.2519408424105816</v>
      </c>
      <c r="H101" s="40">
        <f t="shared" si="54"/>
        <v>87.009256563246026</v>
      </c>
      <c r="I101" s="40">
        <f t="shared" si="54"/>
        <v>88.449329667545726</v>
      </c>
      <c r="J101" s="40">
        <f t="shared" si="54"/>
        <v>88.522600215504283</v>
      </c>
      <c r="K101" s="40">
        <f t="shared" si="54"/>
        <v>78.710118376372378</v>
      </c>
      <c r="L101" s="40">
        <f t="shared" si="54"/>
        <v>73.950348902370465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2.2639137548957411</v>
      </c>
      <c r="C103" s="206">
        <f t="shared" ref="C103" si="56">IF(AND(D$5-C$5 &lt;&gt; 0,D51 &lt;&gt; 0,C51 &lt;&gt; 0),(EXP(LN(D51/C51)/(D$5-C$5))-1)*100,0)</f>
        <v>-0.63140031678963204</v>
      </c>
      <c r="D103" s="50">
        <f>IF(AND(E$5-D$5 &lt;&gt; 0,E51 &lt;&gt; 0,D51 &lt;&gt; 0),(EXP(LN(E51/D51)/(E$5-D$5))-1)*100,0)</f>
        <v>0.70615206142541354</v>
      </c>
      <c r="E103" s="50">
        <f>IF(AND(F$5-E$5 &lt;&gt; 0,F51 &lt;&gt; 0,E51 &lt;&gt; 0),(EXP(LN(F51/E51)/(F$5-E$5))-1)*100,0)</f>
        <v>0.50264086068489977</v>
      </c>
      <c r="F103" s="206">
        <f>IF(AND(F$5-D$5 &lt;&gt; 0,F51 &lt;&gt; 0,D51 &lt;&gt; 0),(EXP(LN(F51/D51)/(F$5-D$5))-1)*100,0)</f>
        <v>0.57043219051473582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Hertfordshire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14.567102564058477</v>
      </c>
      <c r="C9" s="330">
        <v>35.00590575032907</v>
      </c>
      <c r="D9" s="330">
        <f>SUM(B9:C9)</f>
        <v>49.57300831438755</v>
      </c>
      <c r="E9" s="331"/>
      <c r="F9" s="330">
        <v>19.995680601284334</v>
      </c>
      <c r="G9" s="330">
        <v>41.609840041103013</v>
      </c>
      <c r="H9" s="330">
        <f>SUM(F9:G9)</f>
        <v>61.605520642387347</v>
      </c>
      <c r="I9" s="331"/>
      <c r="J9" s="330">
        <v>23.998895196197573</v>
      </c>
      <c r="K9" s="330">
        <v>38.636518321756775</v>
      </c>
      <c r="L9" s="330">
        <f>SUM(J9:K9)</f>
        <v>62.635413517954348</v>
      </c>
      <c r="M9" s="236"/>
      <c r="N9" s="328">
        <f>IF(B9&gt;0,(EXP(LN(F9/B9)/($F$6-$B$6))-1)*100,0)</f>
        <v>6.5399779568283023</v>
      </c>
      <c r="O9" s="328">
        <f>IF(F9&gt;0,(EXP(LN(J9/F9)/($J$6-$F$6))-1)*100,0)</f>
        <v>1.2240409081370807</v>
      </c>
      <c r="P9" s="328"/>
      <c r="Q9" s="328">
        <f>IF(C9&gt;0,(EXP(LN(G9/C9)/($F$6-$B$6))-1)*100,0)</f>
        <v>3.5168255446112129</v>
      </c>
      <c r="R9" s="328">
        <f>IF(G9&gt;0,(EXP(LN(K9/G9)/($J$6-$F$6))-1)*100,0)</f>
        <v>-0.49303907915091427</v>
      </c>
      <c r="S9" s="327"/>
      <c r="T9" s="328">
        <f>IF(D9&gt;0,(EXP(LN(H9/D9)/($F$6-$B$6))-1)*100,0)</f>
        <v>4.441925885721143</v>
      </c>
      <c r="U9" s="328">
        <f>IF(H9&gt;0,(EXP(LN(L9/H9)/($J$6-$F$6))-1)*100,0)</f>
        <v>0.11059005214779649</v>
      </c>
    </row>
    <row r="10" spans="1:21" x14ac:dyDescent="0.2">
      <c r="A10" s="329" t="str">
        <f>name!D5</f>
        <v>12 Other managers and proprietors</v>
      </c>
      <c r="B10" s="330">
        <v>9.3649418260395301</v>
      </c>
      <c r="C10" s="330">
        <v>13.741917911584709</v>
      </c>
      <c r="D10" s="330">
        <f t="shared" ref="D10:D33" si="0">SUM(B10:C10)</f>
        <v>23.106859737624241</v>
      </c>
      <c r="E10" s="331"/>
      <c r="F10" s="330">
        <v>11.076102080325734</v>
      </c>
      <c r="G10" s="330">
        <v>14.507323259145094</v>
      </c>
      <c r="H10" s="330">
        <f t="shared" ref="H10:H33" si="1">SUM(F10:G10)</f>
        <v>25.583425339470828</v>
      </c>
      <c r="I10" s="331"/>
      <c r="J10" s="330">
        <v>11.729449789435511</v>
      </c>
      <c r="K10" s="330">
        <v>18.575304353910198</v>
      </c>
      <c r="L10" s="330">
        <f t="shared" ref="L10:L33" si="2">SUM(J10:K10)</f>
        <v>30.304754143345711</v>
      </c>
      <c r="M10" s="236"/>
      <c r="N10" s="328">
        <f t="shared" ref="N10:N36" si="3">IF(B10&gt;0,(EXP(LN(F10/B10)/($F$6-$B$6))-1)*100,0)</f>
        <v>3.4132943134258298</v>
      </c>
      <c r="O10" s="328">
        <f t="shared" ref="O10:O34" si="4">IF(F10&gt;0,(EXP(LN(J10/F10)/($J$6-$F$6))-1)*100,0)</f>
        <v>0.3828171044790718</v>
      </c>
      <c r="P10" s="328"/>
      <c r="Q10" s="328">
        <f t="shared" ref="Q10:Q34" si="5">IF(C10&gt;0,(EXP(LN(G10/C10)/($F$6-$B$6))-1)*100,0)</f>
        <v>1.0899513827376195</v>
      </c>
      <c r="R10" s="328">
        <f t="shared" ref="R10:R34" si="6">IF(G10&gt;0,(EXP(LN(K10/G10)/($J$6-$F$6))-1)*100,0)</f>
        <v>1.6615148188928286</v>
      </c>
      <c r="S10" s="327"/>
      <c r="T10" s="328">
        <f t="shared" ref="T10:T34" si="7">IF(D10&gt;0,(EXP(LN(H10/D10)/($F$6-$B$6))-1)*100,0)</f>
        <v>2.0571773472857213</v>
      </c>
      <c r="U10" s="328">
        <f t="shared" ref="U10:U34" si="8">IF(H10&gt;0,(EXP(LN(L10/H10)/($J$6-$F$6))-1)*100,0)</f>
        <v>1.1354640640671043</v>
      </c>
    </row>
    <row r="11" spans="1:21" x14ac:dyDescent="0.2">
      <c r="A11" s="329" t="str">
        <f>name!D6</f>
        <v>21 Science, research, engineering and technology professionals</v>
      </c>
      <c r="B11" s="330">
        <v>9.0114007001220493</v>
      </c>
      <c r="C11" s="330">
        <v>37.800766465437214</v>
      </c>
      <c r="D11" s="330">
        <f t="shared" si="0"/>
        <v>46.812167165559259</v>
      </c>
      <c r="E11" s="331"/>
      <c r="F11" s="330">
        <v>12.086264091593133</v>
      </c>
      <c r="G11" s="330">
        <v>43.896855391217493</v>
      </c>
      <c r="H11" s="330">
        <f t="shared" si="1"/>
        <v>55.983119482810622</v>
      </c>
      <c r="I11" s="331"/>
      <c r="J11" s="330">
        <v>20.058439426744666</v>
      </c>
      <c r="K11" s="330">
        <v>59.055221676178419</v>
      </c>
      <c r="L11" s="330">
        <f t="shared" si="2"/>
        <v>79.113661102923089</v>
      </c>
      <c r="M11" s="236"/>
      <c r="N11" s="328">
        <f t="shared" si="3"/>
        <v>6.0473830040090659</v>
      </c>
      <c r="O11" s="328">
        <f t="shared" si="4"/>
        <v>3.4348774219607137</v>
      </c>
      <c r="P11" s="328"/>
      <c r="Q11" s="328">
        <f t="shared" si="5"/>
        <v>3.0354235844165078</v>
      </c>
      <c r="R11" s="328">
        <f t="shared" si="6"/>
        <v>1.9972179607560037</v>
      </c>
      <c r="S11" s="327"/>
      <c r="T11" s="328">
        <f t="shared" si="7"/>
        <v>3.6429269935716269</v>
      </c>
      <c r="U11" s="328">
        <f t="shared" si="8"/>
        <v>2.3323527469247596</v>
      </c>
    </row>
    <row r="12" spans="1:21" x14ac:dyDescent="0.2">
      <c r="A12" s="329" t="str">
        <f>name!D7</f>
        <v>22 Health professionals</v>
      </c>
      <c r="B12" s="330">
        <v>13.853350048488744</v>
      </c>
      <c r="C12" s="330">
        <v>5.6970041433337588</v>
      </c>
      <c r="D12" s="330">
        <f t="shared" si="0"/>
        <v>19.550354191822503</v>
      </c>
      <c r="E12" s="331"/>
      <c r="F12" s="330">
        <v>17.313558069186033</v>
      </c>
      <c r="G12" s="330">
        <v>6.8088647147076209</v>
      </c>
      <c r="H12" s="330">
        <f t="shared" si="1"/>
        <v>24.122422783893654</v>
      </c>
      <c r="I12" s="331"/>
      <c r="J12" s="330">
        <v>18.539730799969433</v>
      </c>
      <c r="K12" s="330">
        <v>7.8340293487785679</v>
      </c>
      <c r="L12" s="330">
        <f t="shared" si="2"/>
        <v>26.373760148748001</v>
      </c>
      <c r="M12" s="236"/>
      <c r="N12" s="328">
        <f t="shared" si="3"/>
        <v>4.5601756025636542</v>
      </c>
      <c r="O12" s="328">
        <f t="shared" si="4"/>
        <v>0.45721633936395278</v>
      </c>
      <c r="P12" s="328"/>
      <c r="Q12" s="328">
        <f t="shared" si="5"/>
        <v>3.6300324130353445</v>
      </c>
      <c r="R12" s="328">
        <f t="shared" si="6"/>
        <v>0.93939543854288932</v>
      </c>
      <c r="S12" s="327"/>
      <c r="T12" s="328">
        <f t="shared" si="7"/>
        <v>4.2925434490011627</v>
      </c>
      <c r="U12" s="328">
        <f t="shared" si="8"/>
        <v>0.59662454463071946</v>
      </c>
    </row>
    <row r="13" spans="1:21" x14ac:dyDescent="0.2">
      <c r="A13" s="329" t="str">
        <f>name!D8</f>
        <v>23 Teaching and other educational professionals</v>
      </c>
      <c r="B13" s="330">
        <v>17.042360568898719</v>
      </c>
      <c r="C13" s="330">
        <v>9.5549297254123537</v>
      </c>
      <c r="D13" s="330">
        <f t="shared" si="0"/>
        <v>26.597290294311073</v>
      </c>
      <c r="E13" s="331"/>
      <c r="F13" s="330">
        <v>21.232234439550709</v>
      </c>
      <c r="G13" s="330">
        <v>10.331096532872397</v>
      </c>
      <c r="H13" s="330">
        <f t="shared" si="1"/>
        <v>31.563330972423106</v>
      </c>
      <c r="I13" s="331"/>
      <c r="J13" s="330">
        <v>21.805714084849562</v>
      </c>
      <c r="K13" s="330">
        <v>11.226823160529472</v>
      </c>
      <c r="L13" s="330">
        <f t="shared" si="2"/>
        <v>33.032537245379032</v>
      </c>
      <c r="M13" s="236"/>
      <c r="N13" s="328">
        <f t="shared" si="3"/>
        <v>4.4944417803291614</v>
      </c>
      <c r="O13" s="328">
        <f t="shared" si="4"/>
        <v>0.17783480621709202</v>
      </c>
      <c r="P13" s="328"/>
      <c r="Q13" s="328">
        <f t="shared" si="5"/>
        <v>1.5742874635379156</v>
      </c>
      <c r="R13" s="328">
        <f t="shared" si="6"/>
        <v>0.55585525598489394</v>
      </c>
      <c r="S13" s="327"/>
      <c r="T13" s="328">
        <f t="shared" si="7"/>
        <v>3.4830182641282459</v>
      </c>
      <c r="U13" s="328">
        <f t="shared" si="8"/>
        <v>0.3037739161222186</v>
      </c>
    </row>
    <row r="14" spans="1:21" x14ac:dyDescent="0.2">
      <c r="A14" s="329" t="str">
        <f>name!D9</f>
        <v>24 Business, media and public service professionals</v>
      </c>
      <c r="B14" s="330">
        <v>16.062689169903496</v>
      </c>
      <c r="C14" s="330">
        <v>25.239522526162105</v>
      </c>
      <c r="D14" s="330">
        <f t="shared" si="0"/>
        <v>41.302211696065598</v>
      </c>
      <c r="E14" s="331"/>
      <c r="F14" s="330">
        <v>22.204100918064807</v>
      </c>
      <c r="G14" s="330">
        <v>30.990705413735899</v>
      </c>
      <c r="H14" s="330">
        <f t="shared" si="1"/>
        <v>53.194806331800706</v>
      </c>
      <c r="I14" s="331"/>
      <c r="J14" s="330">
        <v>27.152196078490022</v>
      </c>
      <c r="K14" s="330">
        <v>36.164669913268988</v>
      </c>
      <c r="L14" s="330">
        <f t="shared" si="2"/>
        <v>63.316865991759009</v>
      </c>
      <c r="M14" s="236"/>
      <c r="N14" s="328">
        <f t="shared" si="3"/>
        <v>6.6898212321000461</v>
      </c>
      <c r="O14" s="328">
        <f t="shared" si="4"/>
        <v>1.3502407299913699</v>
      </c>
      <c r="P14" s="328"/>
      <c r="Q14" s="328">
        <f t="shared" si="5"/>
        <v>4.1909661966518685</v>
      </c>
      <c r="R14" s="328">
        <f t="shared" si="6"/>
        <v>1.0346177967094361</v>
      </c>
      <c r="S14" s="327"/>
      <c r="T14" s="328">
        <f t="shared" si="7"/>
        <v>5.1911455659076289</v>
      </c>
      <c r="U14" s="328">
        <f t="shared" si="8"/>
        <v>1.1680421052196799</v>
      </c>
    </row>
    <row r="15" spans="1:21" x14ac:dyDescent="0.2">
      <c r="A15" s="329" t="str">
        <f>name!D10</f>
        <v>31 Science, engineering and technology associate professionals</v>
      </c>
      <c r="B15" s="330">
        <v>3.5323703719116879</v>
      </c>
      <c r="C15" s="330">
        <v>9.0253002989681086</v>
      </c>
      <c r="D15" s="330">
        <f t="shared" si="0"/>
        <v>12.557670670879796</v>
      </c>
      <c r="E15" s="331"/>
      <c r="F15" s="330">
        <v>4.5385829949824199</v>
      </c>
      <c r="G15" s="330">
        <v>11.745914017254989</v>
      </c>
      <c r="H15" s="330">
        <f t="shared" si="1"/>
        <v>16.284497012237409</v>
      </c>
      <c r="I15" s="331"/>
      <c r="J15" s="330">
        <v>5.8060603455383548</v>
      </c>
      <c r="K15" s="330">
        <v>11.3964652032274</v>
      </c>
      <c r="L15" s="330">
        <f t="shared" si="2"/>
        <v>17.202525548765756</v>
      </c>
      <c r="M15" s="236"/>
      <c r="N15" s="328">
        <f t="shared" si="3"/>
        <v>5.1406868108430759</v>
      </c>
      <c r="O15" s="328">
        <f t="shared" si="4"/>
        <v>1.6554695962603949</v>
      </c>
      <c r="P15" s="328"/>
      <c r="Q15" s="328">
        <f t="shared" si="5"/>
        <v>5.4107810428599912</v>
      </c>
      <c r="R15" s="328">
        <f t="shared" si="6"/>
        <v>-0.20114542739813057</v>
      </c>
      <c r="S15" s="327"/>
      <c r="T15" s="328">
        <f t="shared" si="7"/>
        <v>5.335085448429755</v>
      </c>
      <c r="U15" s="328">
        <f t="shared" si="8"/>
        <v>0.36628690076494497</v>
      </c>
    </row>
    <row r="16" spans="1:21" x14ac:dyDescent="0.2">
      <c r="A16" s="329" t="str">
        <f>name!D11</f>
        <v>32 Health and social care associate professionals</v>
      </c>
      <c r="B16" s="330">
        <v>6.6511362260924054</v>
      </c>
      <c r="C16" s="330">
        <v>1.7567580808464482</v>
      </c>
      <c r="D16" s="330">
        <f t="shared" si="0"/>
        <v>8.4078943069388536</v>
      </c>
      <c r="E16" s="331"/>
      <c r="F16" s="330">
        <v>8.5317086754175282</v>
      </c>
      <c r="G16" s="330">
        <v>1.9175439751309771</v>
      </c>
      <c r="H16" s="330">
        <f t="shared" si="1"/>
        <v>10.449252650548505</v>
      </c>
      <c r="I16" s="331"/>
      <c r="J16" s="330">
        <v>16.691208393737472</v>
      </c>
      <c r="K16" s="330">
        <v>2.9627034160758181</v>
      </c>
      <c r="L16" s="330">
        <f t="shared" si="2"/>
        <v>19.653911809813291</v>
      </c>
      <c r="M16" s="236"/>
      <c r="N16" s="328">
        <f t="shared" si="3"/>
        <v>5.1061273925407047</v>
      </c>
      <c r="O16" s="328">
        <f t="shared" si="4"/>
        <v>4.5755403900584524</v>
      </c>
      <c r="P16" s="328"/>
      <c r="Q16" s="328">
        <f t="shared" si="5"/>
        <v>1.7669302667914444</v>
      </c>
      <c r="R16" s="328">
        <f t="shared" si="6"/>
        <v>2.9428504936251043</v>
      </c>
      <c r="S16" s="327"/>
      <c r="T16" s="328">
        <f t="shared" si="7"/>
        <v>4.4430623715984163</v>
      </c>
      <c r="U16" s="328">
        <f t="shared" si="8"/>
        <v>4.301587411870611</v>
      </c>
    </row>
    <row r="17" spans="1:21" x14ac:dyDescent="0.2">
      <c r="A17" s="329" t="str">
        <f>name!D12</f>
        <v>33 Protective service occupations</v>
      </c>
      <c r="B17" s="330">
        <v>1.5259001730094708</v>
      </c>
      <c r="C17" s="330">
        <v>4.7640939227371151</v>
      </c>
      <c r="D17" s="330">
        <f t="shared" si="0"/>
        <v>6.2899940957465859</v>
      </c>
      <c r="E17" s="331"/>
      <c r="F17" s="330">
        <v>1.8175093664012563</v>
      </c>
      <c r="G17" s="330">
        <v>4.7034974259582691</v>
      </c>
      <c r="H17" s="330">
        <f t="shared" si="1"/>
        <v>6.5210067923595254</v>
      </c>
      <c r="I17" s="331"/>
      <c r="J17" s="330">
        <v>2.2970749724691548</v>
      </c>
      <c r="K17" s="330">
        <v>4.1700706203938864</v>
      </c>
      <c r="L17" s="330">
        <f t="shared" si="2"/>
        <v>6.4671455928630408</v>
      </c>
      <c r="M17" s="236"/>
      <c r="N17" s="328">
        <f t="shared" si="3"/>
        <v>3.5595386638409554</v>
      </c>
      <c r="O17" s="328">
        <f t="shared" si="4"/>
        <v>1.5733791489797255</v>
      </c>
      <c r="P17" s="328"/>
      <c r="Q17" s="328">
        <f t="shared" si="5"/>
        <v>-0.25569257284324687</v>
      </c>
      <c r="R17" s="328">
        <f t="shared" si="6"/>
        <v>-0.7992779450168519</v>
      </c>
      <c r="S17" s="327"/>
      <c r="T17" s="328">
        <f t="shared" si="7"/>
        <v>0.7239811221859016</v>
      </c>
      <c r="U17" s="328">
        <f t="shared" si="8"/>
        <v>-5.5277680343501778E-2</v>
      </c>
    </row>
    <row r="18" spans="1:21" x14ac:dyDescent="0.2">
      <c r="A18" s="329" t="str">
        <f>name!D13</f>
        <v>34 Culture, media and sports occupations</v>
      </c>
      <c r="B18" s="330">
        <v>6.6964154661982231</v>
      </c>
      <c r="C18" s="330">
        <v>8.1748835492634946</v>
      </c>
      <c r="D18" s="330">
        <f t="shared" si="0"/>
        <v>14.871299015461718</v>
      </c>
      <c r="E18" s="331"/>
      <c r="F18" s="330">
        <v>8.334951839706811</v>
      </c>
      <c r="G18" s="330">
        <v>9.9737858888354403</v>
      </c>
      <c r="H18" s="330">
        <f t="shared" si="1"/>
        <v>18.308737728542251</v>
      </c>
      <c r="I18" s="331"/>
      <c r="J18" s="330">
        <v>8.0532893264849417</v>
      </c>
      <c r="K18" s="330">
        <v>9.4908325487436791</v>
      </c>
      <c r="L18" s="330">
        <f t="shared" si="2"/>
        <v>17.544121875228619</v>
      </c>
      <c r="M18" s="236"/>
      <c r="N18" s="328">
        <f t="shared" si="3"/>
        <v>4.4749425009760424</v>
      </c>
      <c r="O18" s="328">
        <f t="shared" si="4"/>
        <v>-0.22891836900523765</v>
      </c>
      <c r="P18" s="327"/>
      <c r="Q18" s="328">
        <f t="shared" si="5"/>
        <v>4.0580524031542886</v>
      </c>
      <c r="R18" s="328">
        <f t="shared" si="6"/>
        <v>-0.33034583437954179</v>
      </c>
      <c r="S18" s="327"/>
      <c r="T18" s="328">
        <f t="shared" si="7"/>
        <v>4.246600028302594</v>
      </c>
      <c r="U18" s="328">
        <f t="shared" si="8"/>
        <v>-0.2839923730501126</v>
      </c>
    </row>
    <row r="19" spans="1:21" x14ac:dyDescent="0.2">
      <c r="A19" s="329" t="str">
        <f>name!D14</f>
        <v>35 Business and public service associate professionals</v>
      </c>
      <c r="B19" s="330">
        <v>19.136192936840327</v>
      </c>
      <c r="C19" s="330">
        <v>22.991049080938502</v>
      </c>
      <c r="D19" s="330">
        <f t="shared" si="0"/>
        <v>42.127242017778826</v>
      </c>
      <c r="E19" s="331"/>
      <c r="F19" s="330">
        <v>22.362901604135704</v>
      </c>
      <c r="G19" s="330">
        <v>26.005504842816794</v>
      </c>
      <c r="H19" s="330">
        <f t="shared" si="1"/>
        <v>48.368406446952498</v>
      </c>
      <c r="I19" s="331"/>
      <c r="J19" s="330">
        <v>26.112404798214445</v>
      </c>
      <c r="K19" s="330">
        <v>26.955550346937326</v>
      </c>
      <c r="L19" s="330">
        <f t="shared" si="2"/>
        <v>53.067955145151771</v>
      </c>
      <c r="M19" s="236"/>
      <c r="N19" s="328">
        <f t="shared" si="3"/>
        <v>3.1655083185216037</v>
      </c>
      <c r="O19" s="328">
        <f t="shared" si="4"/>
        <v>1.0387383061562394</v>
      </c>
      <c r="P19" s="327"/>
      <c r="Q19" s="328">
        <f t="shared" si="5"/>
        <v>2.4946743940356564</v>
      </c>
      <c r="R19" s="328">
        <f t="shared" si="6"/>
        <v>0.23949289790410333</v>
      </c>
      <c r="S19" s="327"/>
      <c r="T19" s="328">
        <f t="shared" si="7"/>
        <v>2.8015707102000409</v>
      </c>
      <c r="U19" s="328">
        <f t="shared" si="8"/>
        <v>0.62009080940788053</v>
      </c>
    </row>
    <row r="20" spans="1:21" x14ac:dyDescent="0.2">
      <c r="A20" s="329" t="str">
        <f>name!D15</f>
        <v>41 Administrative occupations</v>
      </c>
      <c r="B20" s="330">
        <v>42.808661354919344</v>
      </c>
      <c r="C20" s="330">
        <v>14.939301283033037</v>
      </c>
      <c r="D20" s="330">
        <f t="shared" si="0"/>
        <v>57.747962637952384</v>
      </c>
      <c r="E20" s="331"/>
      <c r="F20" s="330">
        <v>43.007817134666276</v>
      </c>
      <c r="G20" s="330">
        <v>17.073921886896034</v>
      </c>
      <c r="H20" s="330">
        <f t="shared" si="1"/>
        <v>60.081739021562313</v>
      </c>
      <c r="I20" s="331"/>
      <c r="J20" s="330">
        <v>41.145431375954999</v>
      </c>
      <c r="K20" s="330">
        <v>20.469394748139415</v>
      </c>
      <c r="L20" s="330">
        <f t="shared" si="2"/>
        <v>61.614826124094414</v>
      </c>
      <c r="M20" s="236"/>
      <c r="N20" s="328">
        <f t="shared" si="3"/>
        <v>9.2871954934037326E-2</v>
      </c>
      <c r="O20" s="328">
        <f t="shared" si="4"/>
        <v>-0.29469156752319758</v>
      </c>
      <c r="P20" s="327"/>
      <c r="Q20" s="328">
        <f t="shared" si="5"/>
        <v>2.7071317040718856</v>
      </c>
      <c r="R20" s="328">
        <f t="shared" si="6"/>
        <v>1.2165307163819694</v>
      </c>
      <c r="S20" s="327"/>
      <c r="T20" s="328">
        <f t="shared" si="7"/>
        <v>0.79550510782355754</v>
      </c>
      <c r="U20" s="328">
        <f t="shared" si="8"/>
        <v>0.16811831582645986</v>
      </c>
    </row>
    <row r="21" spans="1:21" x14ac:dyDescent="0.2">
      <c r="A21" s="329" t="str">
        <f>name!D16</f>
        <v>42 Secretarial and related occupations</v>
      </c>
      <c r="B21" s="330">
        <v>15.986224174245166</v>
      </c>
      <c r="C21" s="330">
        <v>0.95830550069091824</v>
      </c>
      <c r="D21" s="330">
        <f t="shared" si="0"/>
        <v>16.944529674936085</v>
      </c>
      <c r="E21" s="331"/>
      <c r="F21" s="330">
        <v>14.99660285195346</v>
      </c>
      <c r="G21" s="330">
        <v>0.77668357601922566</v>
      </c>
      <c r="H21" s="330">
        <f t="shared" si="1"/>
        <v>15.773286427972685</v>
      </c>
      <c r="I21" s="331"/>
      <c r="J21" s="330">
        <v>9.5132738651152255</v>
      </c>
      <c r="K21" s="330">
        <v>0.83386395575674166</v>
      </c>
      <c r="L21" s="330">
        <f t="shared" si="2"/>
        <v>10.347137820871968</v>
      </c>
      <c r="M21" s="236"/>
      <c r="N21" s="328">
        <f t="shared" si="3"/>
        <v>-1.2699405946611564</v>
      </c>
      <c r="O21" s="328">
        <f t="shared" si="4"/>
        <v>-2.9886665972504223</v>
      </c>
      <c r="P21" s="327"/>
      <c r="Q21" s="328">
        <f t="shared" si="5"/>
        <v>-4.1155838557568103</v>
      </c>
      <c r="R21" s="328">
        <f t="shared" si="6"/>
        <v>0.47470475061499595</v>
      </c>
      <c r="S21" s="327"/>
      <c r="T21" s="328">
        <f t="shared" si="7"/>
        <v>-1.422333329745451</v>
      </c>
      <c r="U21" s="328">
        <f t="shared" si="8"/>
        <v>-2.7715856904355629</v>
      </c>
    </row>
    <row r="22" spans="1:21" x14ac:dyDescent="0.2">
      <c r="A22" s="329" t="str">
        <f>name!D17</f>
        <v>51 Skilled agricultural and related trades</v>
      </c>
      <c r="B22" s="330">
        <v>0.98946682355599413</v>
      </c>
      <c r="C22" s="330">
        <v>5.0258938432899747</v>
      </c>
      <c r="D22" s="330">
        <f t="shared" si="0"/>
        <v>6.0153606668459689</v>
      </c>
      <c r="E22" s="331"/>
      <c r="F22" s="330">
        <v>1.2907698884776584</v>
      </c>
      <c r="G22" s="330">
        <v>4.0294437509010805</v>
      </c>
      <c r="H22" s="330">
        <f t="shared" si="1"/>
        <v>5.3202136393787391</v>
      </c>
      <c r="I22" s="331"/>
      <c r="J22" s="330">
        <v>1.8158866180853908</v>
      </c>
      <c r="K22" s="330">
        <v>4.6861351027817228</v>
      </c>
      <c r="L22" s="330">
        <f t="shared" si="2"/>
        <v>6.5020217208671136</v>
      </c>
      <c r="M22" s="236"/>
      <c r="N22" s="328">
        <f t="shared" si="3"/>
        <v>5.4604251216895161</v>
      </c>
      <c r="O22" s="328">
        <f t="shared" si="4"/>
        <v>2.3016551290963694</v>
      </c>
      <c r="P22" s="327"/>
      <c r="Q22" s="328">
        <f t="shared" si="5"/>
        <v>-4.3232626151318172</v>
      </c>
      <c r="R22" s="328">
        <f t="shared" si="6"/>
        <v>1.0116147834635436</v>
      </c>
      <c r="S22" s="327"/>
      <c r="T22" s="328">
        <f t="shared" si="7"/>
        <v>-2.4261413073101812</v>
      </c>
      <c r="U22" s="328">
        <f t="shared" si="8"/>
        <v>1.3463136198869075</v>
      </c>
    </row>
    <row r="23" spans="1:21" x14ac:dyDescent="0.2">
      <c r="A23" s="329" t="str">
        <f>name!D18</f>
        <v>52 Skilled metal, electrical and electronic trades</v>
      </c>
      <c r="B23" s="330">
        <v>0.47580373652054903</v>
      </c>
      <c r="C23" s="330">
        <v>25.228418017538583</v>
      </c>
      <c r="D23" s="330">
        <f t="shared" si="0"/>
        <v>25.704221754059134</v>
      </c>
      <c r="E23" s="331"/>
      <c r="F23" s="330">
        <v>0.59869015071382148</v>
      </c>
      <c r="G23" s="330">
        <v>22.11895369947176</v>
      </c>
      <c r="H23" s="330">
        <f t="shared" si="1"/>
        <v>22.717643850185581</v>
      </c>
      <c r="I23" s="331"/>
      <c r="J23" s="330">
        <v>1.271473268310723</v>
      </c>
      <c r="K23" s="330">
        <v>21.781837385169101</v>
      </c>
      <c r="L23" s="330">
        <f t="shared" si="2"/>
        <v>23.053310653479823</v>
      </c>
      <c r="M23" s="236"/>
      <c r="N23" s="328">
        <f t="shared" si="3"/>
        <v>4.7019699754628386</v>
      </c>
      <c r="O23" s="328">
        <f t="shared" si="4"/>
        <v>5.1494506404508256</v>
      </c>
      <c r="P23" s="327"/>
      <c r="Q23" s="328">
        <f t="shared" si="5"/>
        <v>-2.5964215970919469</v>
      </c>
      <c r="R23" s="328">
        <f t="shared" si="6"/>
        <v>-0.10233692908557801</v>
      </c>
      <c r="S23" s="327"/>
      <c r="T23" s="328">
        <f t="shared" si="7"/>
        <v>-2.4400058749857401</v>
      </c>
      <c r="U23" s="328">
        <f t="shared" si="8"/>
        <v>9.7831181170948689E-2</v>
      </c>
    </row>
    <row r="24" spans="1:21" x14ac:dyDescent="0.2">
      <c r="A24" s="329" t="str">
        <f>name!D19</f>
        <v>53 Skilled construction and building trades</v>
      </c>
      <c r="B24" s="330">
        <v>0.25667197513518292</v>
      </c>
      <c r="C24" s="330">
        <v>21.155872345405871</v>
      </c>
      <c r="D24" s="330">
        <f t="shared" si="0"/>
        <v>21.412544320541055</v>
      </c>
      <c r="E24" s="331"/>
      <c r="F24" s="330">
        <v>0.50713449456116422</v>
      </c>
      <c r="G24" s="330">
        <v>19.152931805897406</v>
      </c>
      <c r="H24" s="330">
        <f t="shared" si="1"/>
        <v>19.660066300458571</v>
      </c>
      <c r="I24" s="331"/>
      <c r="J24" s="330">
        <v>0.41679513133797735</v>
      </c>
      <c r="K24" s="330">
        <v>18.276524457047323</v>
      </c>
      <c r="L24" s="330">
        <f t="shared" si="2"/>
        <v>18.6933195883853</v>
      </c>
      <c r="M24" s="236"/>
      <c r="N24" s="328">
        <f t="shared" si="3"/>
        <v>14.590585857048556</v>
      </c>
      <c r="O24" s="328">
        <f t="shared" si="4"/>
        <v>-1.2993606925691403</v>
      </c>
      <c r="P24" s="327"/>
      <c r="Q24" s="328">
        <f t="shared" si="5"/>
        <v>-1.9695796430194479</v>
      </c>
      <c r="R24" s="328">
        <f t="shared" si="6"/>
        <v>-0.31176886200725562</v>
      </c>
      <c r="S24" s="327"/>
      <c r="T24" s="328">
        <f t="shared" si="7"/>
        <v>-1.6932495514876966</v>
      </c>
      <c r="U24" s="328">
        <f t="shared" si="8"/>
        <v>-0.33559075319451459</v>
      </c>
    </row>
    <row r="25" spans="1:21" x14ac:dyDescent="0.2">
      <c r="A25" s="329" t="str">
        <f>name!D20</f>
        <v>54 Textiles, printing and other skilled trades</v>
      </c>
      <c r="B25" s="330">
        <v>5.5357218035589906</v>
      </c>
      <c r="C25" s="330">
        <v>9.0597496226430803</v>
      </c>
      <c r="D25" s="330">
        <f t="shared" si="0"/>
        <v>14.595471426202071</v>
      </c>
      <c r="E25" s="331"/>
      <c r="F25" s="330">
        <v>5.7546664203724047</v>
      </c>
      <c r="G25" s="330">
        <v>7.100349531370135</v>
      </c>
      <c r="H25" s="330">
        <f t="shared" si="1"/>
        <v>12.855015951742541</v>
      </c>
      <c r="I25" s="331"/>
      <c r="J25" s="330">
        <v>6.8010919157201144</v>
      </c>
      <c r="K25" s="330">
        <v>7.938050296165617</v>
      </c>
      <c r="L25" s="330">
        <f t="shared" si="2"/>
        <v>14.739142211885731</v>
      </c>
      <c r="M25" s="236"/>
      <c r="N25" s="328">
        <f t="shared" si="3"/>
        <v>0.77879923202575085</v>
      </c>
      <c r="O25" s="328">
        <f t="shared" si="4"/>
        <v>1.1200399891042823</v>
      </c>
      <c r="P25" s="327"/>
      <c r="Q25" s="328">
        <f t="shared" si="5"/>
        <v>-4.7570789396446429</v>
      </c>
      <c r="R25" s="328">
        <f t="shared" si="6"/>
        <v>0.7462619439775775</v>
      </c>
      <c r="S25" s="327"/>
      <c r="T25" s="328">
        <f t="shared" si="7"/>
        <v>-2.5075692702965502</v>
      </c>
      <c r="U25" s="328">
        <f t="shared" si="8"/>
        <v>0.91598711104008412</v>
      </c>
    </row>
    <row r="26" spans="1:21" x14ac:dyDescent="0.2">
      <c r="A26" s="329" t="str">
        <f>name!D21</f>
        <v>61 Caring personal service occupations</v>
      </c>
      <c r="B26" s="330">
        <v>34.589262816275713</v>
      </c>
      <c r="C26" s="330">
        <v>6.4124175492115425</v>
      </c>
      <c r="D26" s="330">
        <f t="shared" si="0"/>
        <v>41.001680365487253</v>
      </c>
      <c r="E26" s="331"/>
      <c r="F26" s="330">
        <v>38.367366331830581</v>
      </c>
      <c r="G26" s="330">
        <v>6.4084798624082264</v>
      </c>
      <c r="H26" s="330">
        <f t="shared" si="1"/>
        <v>44.77584619423881</v>
      </c>
      <c r="I26" s="331"/>
      <c r="J26" s="330">
        <v>42.593322107751064</v>
      </c>
      <c r="K26" s="330">
        <v>9.3407116456362633</v>
      </c>
      <c r="L26" s="330">
        <f t="shared" si="2"/>
        <v>51.934033753387325</v>
      </c>
      <c r="M26" s="236"/>
      <c r="N26" s="328">
        <f t="shared" si="3"/>
        <v>2.0949207857771768</v>
      </c>
      <c r="O26" s="328">
        <f t="shared" si="4"/>
        <v>0.69903337685761624</v>
      </c>
      <c r="P26" s="327"/>
      <c r="Q26" s="328">
        <f t="shared" si="5"/>
        <v>-1.228446007787154E-2</v>
      </c>
      <c r="R26" s="328">
        <f t="shared" si="6"/>
        <v>2.5435455205092161</v>
      </c>
      <c r="S26" s="327"/>
      <c r="T26" s="328">
        <f t="shared" si="7"/>
        <v>1.7767150083927374</v>
      </c>
      <c r="U26" s="328">
        <f t="shared" si="8"/>
        <v>0.99360705187301335</v>
      </c>
    </row>
    <row r="27" spans="1:21" x14ac:dyDescent="0.2">
      <c r="A27" s="329" t="str">
        <f>name!D22</f>
        <v>62 Leisure, travel and related personal service occupations</v>
      </c>
      <c r="B27" s="330">
        <v>10.432022382421883</v>
      </c>
      <c r="C27" s="330">
        <v>3.960380827714816</v>
      </c>
      <c r="D27" s="330">
        <f t="shared" si="0"/>
        <v>14.392403210136699</v>
      </c>
      <c r="E27" s="331"/>
      <c r="F27" s="330">
        <v>12.575069864565888</v>
      </c>
      <c r="G27" s="330">
        <v>4.4928748763418609</v>
      </c>
      <c r="H27" s="330">
        <f t="shared" si="1"/>
        <v>17.067944740907748</v>
      </c>
      <c r="I27" s="331"/>
      <c r="J27" s="330">
        <v>11.789218585244129</v>
      </c>
      <c r="K27" s="330">
        <v>4.8749650523976751</v>
      </c>
      <c r="L27" s="330">
        <f t="shared" si="2"/>
        <v>16.664183637641806</v>
      </c>
      <c r="M27" s="236"/>
      <c r="N27" s="328">
        <f t="shared" si="3"/>
        <v>3.8074156817846205</v>
      </c>
      <c r="O27" s="328">
        <f t="shared" si="4"/>
        <v>-0.42928152274710474</v>
      </c>
      <c r="P27" s="327"/>
      <c r="Q27" s="328">
        <f t="shared" si="5"/>
        <v>2.5551501741994054</v>
      </c>
      <c r="R27" s="328">
        <f t="shared" si="6"/>
        <v>0.54561746357615348</v>
      </c>
      <c r="S27" s="327"/>
      <c r="T27" s="328">
        <f t="shared" si="7"/>
        <v>3.4688404609995116</v>
      </c>
      <c r="U27" s="328">
        <f t="shared" si="8"/>
        <v>-0.1594753947447014</v>
      </c>
    </row>
    <row r="28" spans="1:21" x14ac:dyDescent="0.2">
      <c r="A28" s="329" t="str">
        <f>name!D23</f>
        <v>63 Community and civil enforcement occupations</v>
      </c>
      <c r="B28" s="330">
        <v>0.15557323534822459</v>
      </c>
      <c r="C28" s="330">
        <v>0.52061359991601186</v>
      </c>
      <c r="D28" s="330">
        <f t="shared" si="0"/>
        <v>0.6761868352642364</v>
      </c>
      <c r="E28" s="331"/>
      <c r="F28" s="330">
        <v>0.16194720683343425</v>
      </c>
      <c r="G28" s="330">
        <v>0.59464194249476798</v>
      </c>
      <c r="H28" s="330">
        <f t="shared" si="1"/>
        <v>0.7565891493282022</v>
      </c>
      <c r="I28" s="331"/>
      <c r="J28" s="330">
        <v>0.22845928972256224</v>
      </c>
      <c r="K28" s="330">
        <v>0.36478125131453393</v>
      </c>
      <c r="L28" s="330">
        <f>SUM(J28:K28)</f>
        <v>0.59324054103709623</v>
      </c>
      <c r="M28" s="236"/>
      <c r="N28" s="328">
        <f t="shared" si="3"/>
        <v>0.80630952170033243</v>
      </c>
      <c r="O28" s="328">
        <f t="shared" si="4"/>
        <v>2.3204301794751192</v>
      </c>
      <c r="P28" s="327"/>
      <c r="Q28" s="328">
        <f t="shared" si="5"/>
        <v>2.6946941742590491</v>
      </c>
      <c r="R28" s="328">
        <f t="shared" si="6"/>
        <v>-3.2052509932783968</v>
      </c>
      <c r="S28" s="327"/>
      <c r="T28" s="328">
        <f t="shared" si="7"/>
        <v>2.2724546159287762</v>
      </c>
      <c r="U28" s="328">
        <f t="shared" si="8"/>
        <v>-1.6083944143044815</v>
      </c>
    </row>
    <row r="29" spans="1:21" x14ac:dyDescent="0.2">
      <c r="A29" s="329" t="str">
        <f>name!D24</f>
        <v>71 Sales occupations</v>
      </c>
      <c r="B29" s="330">
        <v>29.56405338069025</v>
      </c>
      <c r="C29" s="330">
        <v>20.014408690504474</v>
      </c>
      <c r="D29" s="330">
        <f t="shared" si="0"/>
        <v>49.578462071194721</v>
      </c>
      <c r="E29" s="331"/>
      <c r="F29" s="330">
        <v>26.516532595736898</v>
      </c>
      <c r="G29" s="330">
        <v>19.35843112195483</v>
      </c>
      <c r="H29" s="330">
        <f t="shared" si="1"/>
        <v>45.874963717691728</v>
      </c>
      <c r="I29" s="331"/>
      <c r="J29" s="330">
        <v>24.102978033792144</v>
      </c>
      <c r="K29" s="330">
        <v>19.38163603127931</v>
      </c>
      <c r="L29" s="330">
        <f t="shared" si="2"/>
        <v>43.484614065071455</v>
      </c>
      <c r="M29" s="236"/>
      <c r="N29" s="328">
        <f t="shared" si="3"/>
        <v>-2.1523158822097543</v>
      </c>
      <c r="O29" s="328">
        <f t="shared" si="4"/>
        <v>-0.63420045402826641</v>
      </c>
      <c r="P29" s="327"/>
      <c r="Q29" s="328">
        <f t="shared" si="5"/>
        <v>-0.66427203816628033</v>
      </c>
      <c r="R29" s="328">
        <f t="shared" si="6"/>
        <v>7.9868520160619738E-3</v>
      </c>
      <c r="S29" s="327"/>
      <c r="T29" s="328">
        <f t="shared" si="7"/>
        <v>-1.5407469781245298</v>
      </c>
      <c r="U29" s="328">
        <f t="shared" si="8"/>
        <v>-0.35611333774913101</v>
      </c>
    </row>
    <row r="30" spans="1:21" x14ac:dyDescent="0.2">
      <c r="A30" s="329" t="str">
        <f>name!D25</f>
        <v>72 Customer service occupations</v>
      </c>
      <c r="B30" s="330">
        <v>6.7894180387669563</v>
      </c>
      <c r="C30" s="330">
        <v>3.5937587097979602</v>
      </c>
      <c r="D30" s="330">
        <f t="shared" si="0"/>
        <v>10.383176748564917</v>
      </c>
      <c r="E30" s="331"/>
      <c r="F30" s="330">
        <v>8.0034404608427252</v>
      </c>
      <c r="G30" s="330">
        <v>4.1822728068084309</v>
      </c>
      <c r="H30" s="330">
        <f t="shared" si="1"/>
        <v>12.185713267651156</v>
      </c>
      <c r="I30" s="331"/>
      <c r="J30" s="330">
        <v>9.3601717801021493</v>
      </c>
      <c r="K30" s="330">
        <v>6.0545495180627622</v>
      </c>
      <c r="L30" s="330">
        <f t="shared" si="2"/>
        <v>15.414721298164912</v>
      </c>
      <c r="M30" s="236"/>
      <c r="N30" s="328">
        <f t="shared" si="3"/>
        <v>3.3448486851985981</v>
      </c>
      <c r="O30" s="328">
        <f t="shared" si="4"/>
        <v>1.0494157180328756</v>
      </c>
      <c r="P30" s="327"/>
      <c r="Q30" s="328">
        <f t="shared" si="5"/>
        <v>3.0795914806761804</v>
      </c>
      <c r="R30" s="328">
        <f t="shared" si="6"/>
        <v>2.4970340659461909</v>
      </c>
      <c r="S30" s="327"/>
      <c r="T30" s="328">
        <f t="shared" si="7"/>
        <v>3.2533477615426465</v>
      </c>
      <c r="U30" s="328">
        <f t="shared" si="8"/>
        <v>1.5794011442662903</v>
      </c>
    </row>
    <row r="31" spans="1:21" x14ac:dyDescent="0.2">
      <c r="A31" s="329" t="str">
        <f>name!D26</f>
        <v>81 Process, plant and machine operatives</v>
      </c>
      <c r="B31" s="330">
        <v>3.3543454654196694</v>
      </c>
      <c r="C31" s="330">
        <v>11.82461334484104</v>
      </c>
      <c r="D31" s="330">
        <f t="shared" si="0"/>
        <v>15.17895881026071</v>
      </c>
      <c r="E31" s="331"/>
      <c r="F31" s="330">
        <v>3.1376402080630297</v>
      </c>
      <c r="G31" s="330">
        <v>10.488858618378906</v>
      </c>
      <c r="H31" s="330">
        <f t="shared" si="1"/>
        <v>13.626498826441935</v>
      </c>
      <c r="I31" s="331"/>
      <c r="J31" s="330">
        <v>3.9512548790058202</v>
      </c>
      <c r="K31" s="330">
        <v>11.147272089236335</v>
      </c>
      <c r="L31" s="330">
        <f t="shared" si="2"/>
        <v>15.098526968242155</v>
      </c>
      <c r="M31" s="236"/>
      <c r="N31" s="328">
        <f t="shared" si="3"/>
        <v>-1.3268322915387487</v>
      </c>
      <c r="O31" s="328">
        <f t="shared" si="4"/>
        <v>1.5489553773443188</v>
      </c>
      <c r="P31" s="327"/>
      <c r="Q31" s="328">
        <f t="shared" si="5"/>
        <v>-2.3688833432394363</v>
      </c>
      <c r="R31" s="328">
        <f t="shared" si="6"/>
        <v>0.40669946976576998</v>
      </c>
      <c r="S31" s="327"/>
      <c r="T31" s="328">
        <f t="shared" si="7"/>
        <v>-2.1347612044727127</v>
      </c>
      <c r="U31" s="328">
        <f t="shared" si="8"/>
        <v>0.6862160609497181</v>
      </c>
    </row>
    <row r="32" spans="1:21" x14ac:dyDescent="0.2">
      <c r="A32" s="329" t="str">
        <f>name!D27</f>
        <v>82 Transport and mobile machine drivers and operatives</v>
      </c>
      <c r="B32" s="330">
        <v>1.8936970218738258</v>
      </c>
      <c r="C32" s="330">
        <v>20.004423079669536</v>
      </c>
      <c r="D32" s="330">
        <f t="shared" si="0"/>
        <v>21.898120101543363</v>
      </c>
      <c r="E32" s="331"/>
      <c r="F32" s="330">
        <v>1.9583803012227881</v>
      </c>
      <c r="G32" s="330">
        <v>21.841449829410493</v>
      </c>
      <c r="H32" s="330">
        <f t="shared" si="1"/>
        <v>23.799830130633282</v>
      </c>
      <c r="I32" s="331"/>
      <c r="J32" s="330">
        <v>2.9781408150097519</v>
      </c>
      <c r="K32" s="330">
        <v>22.38804837111303</v>
      </c>
      <c r="L32" s="330">
        <f t="shared" si="2"/>
        <v>25.366189186122782</v>
      </c>
      <c r="M32" s="236"/>
      <c r="N32" s="328">
        <f t="shared" si="3"/>
        <v>0.67399599929449661</v>
      </c>
      <c r="O32" s="328">
        <f t="shared" si="4"/>
        <v>2.8339567329753956</v>
      </c>
      <c r="P32" s="327"/>
      <c r="Q32" s="328">
        <f t="shared" si="5"/>
        <v>1.7726508100027516</v>
      </c>
      <c r="R32" s="328">
        <f t="shared" si="6"/>
        <v>0.16492070355549338</v>
      </c>
      <c r="S32" s="327"/>
      <c r="T32" s="328">
        <f t="shared" si="7"/>
        <v>1.6795006668575807</v>
      </c>
      <c r="U32" s="328">
        <f t="shared" si="8"/>
        <v>0.42582881583945742</v>
      </c>
    </row>
    <row r="33" spans="1:21" x14ac:dyDescent="0.2">
      <c r="A33" s="329" t="str">
        <f>name!D28</f>
        <v>91 Elementary trades and related occupations</v>
      </c>
      <c r="B33" s="330">
        <v>2.2980030532045741</v>
      </c>
      <c r="C33" s="330">
        <v>8.6954044697966815</v>
      </c>
      <c r="D33" s="330">
        <f t="shared" si="0"/>
        <v>10.993407523001256</v>
      </c>
      <c r="E33" s="331"/>
      <c r="F33" s="330">
        <v>1.7845592313853182</v>
      </c>
      <c r="G33" s="330">
        <v>7.756043410582973</v>
      </c>
      <c r="H33" s="330">
        <f t="shared" si="1"/>
        <v>9.5406026419682917</v>
      </c>
      <c r="I33" s="331"/>
      <c r="J33" s="330">
        <v>8.7536234453174959</v>
      </c>
      <c r="K33" s="330">
        <v>12.703755580477443</v>
      </c>
      <c r="L33" s="330">
        <f t="shared" si="2"/>
        <v>21.457379025794939</v>
      </c>
      <c r="M33" s="236"/>
      <c r="N33" s="328">
        <f t="shared" si="3"/>
        <v>-4.9316244364086099</v>
      </c>
      <c r="O33" s="328">
        <f t="shared" si="4"/>
        <v>11.184383647612783</v>
      </c>
      <c r="P33" s="327"/>
      <c r="Q33" s="328">
        <f t="shared" si="5"/>
        <v>-2.2605054926192691</v>
      </c>
      <c r="R33" s="328">
        <f t="shared" si="6"/>
        <v>3.3442044891813349</v>
      </c>
      <c r="S33" s="327"/>
      <c r="T33" s="328">
        <f t="shared" si="7"/>
        <v>-2.7949795089071028</v>
      </c>
      <c r="U33" s="328">
        <f t="shared" si="8"/>
        <v>5.5520625985011618</v>
      </c>
    </row>
    <row r="34" spans="1:21" x14ac:dyDescent="0.2">
      <c r="A34" s="329" t="str">
        <f>name!D29</f>
        <v>92 Elementary administration and service occupations</v>
      </c>
      <c r="B34" s="330">
        <v>37.903485749785311</v>
      </c>
      <c r="C34" s="330">
        <v>35.72803659764881</v>
      </c>
      <c r="D34" s="330">
        <f t="shared" ref="D34" si="9">SUM(B34:C34)</f>
        <v>73.631522347434128</v>
      </c>
      <c r="E34" s="331"/>
      <c r="F34" s="330">
        <v>37.693063233111516</v>
      </c>
      <c r="G34" s="330">
        <v>35.891456723300571</v>
      </c>
      <c r="H34" s="330">
        <f t="shared" ref="H34" si="10">SUM(F34:G34)</f>
        <v>73.584519956412095</v>
      </c>
      <c r="I34" s="331"/>
      <c r="J34" s="330">
        <v>28.058565844114366</v>
      </c>
      <c r="K34" s="330">
        <v>32.855135438907347</v>
      </c>
      <c r="L34" s="330">
        <f t="shared" ref="L34" si="11">SUM(J34:K34)</f>
        <v>60.913701283021709</v>
      </c>
      <c r="M34" s="236"/>
      <c r="N34" s="328">
        <f t="shared" si="3"/>
        <v>-0.1112780749146558</v>
      </c>
      <c r="O34" s="328">
        <f t="shared" si="4"/>
        <v>-1.9486443851828184</v>
      </c>
      <c r="P34" s="327"/>
      <c r="Q34" s="328">
        <f t="shared" si="5"/>
        <v>9.1313134169346277E-2</v>
      </c>
      <c r="R34" s="328">
        <f t="shared" si="6"/>
        <v>-0.58754204919934105</v>
      </c>
      <c r="S34" s="327"/>
      <c r="T34" s="328">
        <f t="shared" si="7"/>
        <v>-1.2770182019339327E-2</v>
      </c>
      <c r="U34" s="328">
        <f t="shared" si="8"/>
        <v>-1.2519408424105705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310.4762710632848</v>
      </c>
      <c r="C36" s="333">
        <f t="shared" ref="C36:D36" si="12">SUM(C9:C34)</f>
        <v>360.87372893671522</v>
      </c>
      <c r="D36" s="333">
        <f t="shared" si="12"/>
        <v>671.3499999999998</v>
      </c>
      <c r="E36" s="333"/>
      <c r="F36" s="333">
        <f>SUM(F9:F34)</f>
        <v>345.84727505498552</v>
      </c>
      <c r="G36" s="333">
        <f t="shared" ref="G36:H36" si="13">SUM(G9:G34)</f>
        <v>383.75772494501467</v>
      </c>
      <c r="H36" s="333">
        <f t="shared" si="13"/>
        <v>729.60500000000002</v>
      </c>
      <c r="I36" s="333"/>
      <c r="J36" s="333">
        <f>SUM(J9:J34)</f>
        <v>375.024150166715</v>
      </c>
      <c r="K36" s="333">
        <f t="shared" ref="K36:L36" si="14">SUM(K9:K34)</f>
        <v>419.56484983328505</v>
      </c>
      <c r="L36" s="333">
        <f t="shared" si="14"/>
        <v>794.58900000000017</v>
      </c>
      <c r="M36" s="258"/>
      <c r="N36" s="334">
        <f t="shared" si="3"/>
        <v>2.1812447583434258</v>
      </c>
      <c r="O36" s="334">
        <f>IF(F36&gt;0,(EXP(LN(J36/F36)/($J$6-$F$6))-1)*100,0)</f>
        <v>0.5414147026635785</v>
      </c>
      <c r="P36" s="335"/>
      <c r="Q36" s="334">
        <f t="shared" ref="Q36" si="15">IF(C36&gt;0,(EXP(LN(G36/C36)/($F$6-$B$6))-1)*100,0)</f>
        <v>1.2372577411230656</v>
      </c>
      <c r="R36" s="334">
        <f t="shared" ref="R36" si="16">IF(G36&gt;0,(EXP(LN(K36/G36)/($J$6-$F$6))-1)*100,0)</f>
        <v>0.59648307438755488</v>
      </c>
      <c r="S36" s="335"/>
      <c r="T36" s="334">
        <f t="shared" ref="T36" si="17">IF(D36&gt;0,(EXP(LN(H36/D36)/($F$6-$B$6))-1)*100,0)</f>
        <v>1.6781794729616051</v>
      </c>
      <c r="U36" s="334">
        <f t="shared" ref="U36" si="18">IF(H36&gt;0,(EXP(LN(L36/H36)/($J$6-$F$6))-1)*100,0)</f>
        <v>0.57043219051473582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Hertfordshire</v>
      </c>
      <c r="Q1" s="19" t="str">
        <f>CONCATENATE("Occupation Table 5.1  Males: Employment Change by Status (SOC 2020), ",B$5,"-",L$5,", ",Info!B5)</f>
        <v>Occupation Table 5.1  Males: Employment Change by Status (SOC 2020), 2015-2035, Hertfordshire</v>
      </c>
      <c r="AG1" s="19" t="str">
        <f>CONCATENATE("Occupation Table 5.2  Females: Employment Change by Status (SOC 2020), ",R$5,"-",AB$5,", ",Info!B5)</f>
        <v>Occupation Table 5.2  Females: Employment Change by Status (SOC 2020), 2015-2035, Hertfordshire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51.1575942202183</v>
      </c>
      <c r="C8" s="11">
        <v>7.7864886490379517</v>
      </c>
      <c r="D8" s="11">
        <v>13.735785182755574</v>
      </c>
      <c r="E8" s="11">
        <f>SUM(B8:D8)</f>
        <v>72.679868052011827</v>
      </c>
      <c r="F8" s="11"/>
      <c r="G8" s="11">
        <v>59.104519966813598</v>
      </c>
      <c r="H8" s="11">
        <v>12.845854250921102</v>
      </c>
      <c r="I8" s="11">
        <v>15.238571764123527</v>
      </c>
      <c r="J8" s="11">
        <f>SUM(G8:I8)</f>
        <v>87.18894598185824</v>
      </c>
      <c r="K8" s="11"/>
      <c r="L8" s="11">
        <v>59.591484955948097</v>
      </c>
      <c r="M8" s="11">
        <v>15.868650910976829</v>
      </c>
      <c r="N8" s="11">
        <v>17.480031794375087</v>
      </c>
      <c r="O8" s="11">
        <f>SUM(L8:N8)</f>
        <v>92.940167661300023</v>
      </c>
      <c r="Q8" s="10" t="str">
        <f>name!E4</f>
        <v>Managers, directors and senior officials</v>
      </c>
      <c r="R8" s="11">
        <v>36.928250963321005</v>
      </c>
      <c r="S8" s="11">
        <v>2.6313093198273028</v>
      </c>
      <c r="T8" s="11">
        <v>9.188263378765491</v>
      </c>
      <c r="U8" s="11">
        <f>SUM(R8:T8)</f>
        <v>48.747823661913799</v>
      </c>
      <c r="V8" s="11"/>
      <c r="W8" s="11">
        <v>41.356997402532834</v>
      </c>
      <c r="X8" s="11">
        <v>4.7381572947571957</v>
      </c>
      <c r="Y8" s="11">
        <v>10.02200860295812</v>
      </c>
      <c r="Z8" s="11">
        <f>SUM(W8:Y8)</f>
        <v>56.117163300248151</v>
      </c>
      <c r="AA8" s="11"/>
      <c r="AB8" s="11">
        <v>40.230003855833857</v>
      </c>
      <c r="AC8" s="11">
        <v>5.0032889768358375</v>
      </c>
      <c r="AD8" s="11">
        <v>11.978529842997277</v>
      </c>
      <c r="AE8" s="11">
        <f>SUM(AB8:AD8)</f>
        <v>57.211822675666973</v>
      </c>
      <c r="AG8" s="10" t="str">
        <f>name!E4</f>
        <v>Managers, directors and senior officials</v>
      </c>
      <c r="AH8" s="11">
        <v>14.229343256897296</v>
      </c>
      <c r="AI8" s="11">
        <v>5.1551793292106485</v>
      </c>
      <c r="AJ8" s="11">
        <v>4.5475218039900778</v>
      </c>
      <c r="AK8" s="11">
        <f>SUM(AH8:AJ8)</f>
        <v>23.932044390098021</v>
      </c>
      <c r="AL8" s="11"/>
      <c r="AM8" s="11">
        <v>17.74752256428075</v>
      </c>
      <c r="AN8" s="11">
        <v>8.1076969561639025</v>
      </c>
      <c r="AO8" s="11">
        <v>5.2165631611654097</v>
      </c>
      <c r="AP8" s="11">
        <f>SUM(AM8:AO8)</f>
        <v>31.071782681610063</v>
      </c>
      <c r="AQ8" s="11"/>
      <c r="AR8" s="11">
        <v>19.36148110011429</v>
      </c>
      <c r="AS8" s="11">
        <v>10.865361934140987</v>
      </c>
      <c r="AT8" s="11">
        <v>5.5015019513778061</v>
      </c>
      <c r="AU8" s="11">
        <f>SUM(AR8:AT8)</f>
        <v>35.728344985633079</v>
      </c>
    </row>
    <row r="9" spans="1:47" x14ac:dyDescent="0.2">
      <c r="A9" t="str">
        <f>name!E5</f>
        <v>Professional occupations</v>
      </c>
      <c r="B9" s="11">
        <v>91.456688475597304</v>
      </c>
      <c r="C9" s="11">
        <v>22.608961063563132</v>
      </c>
      <c r="D9" s="11">
        <v>20.196373808598032</v>
      </c>
      <c r="E9" s="11">
        <f t="shared" ref="E9:E18" si="0">SUM(B9:D9)</f>
        <v>134.26202334775846</v>
      </c>
      <c r="F9" s="11"/>
      <c r="G9" s="11">
        <v>113.58553440034379</v>
      </c>
      <c r="H9" s="11">
        <v>31.712428969534258</v>
      </c>
      <c r="I9" s="11">
        <v>19.565716201050002</v>
      </c>
      <c r="J9" s="11">
        <f t="shared" ref="J9:J16" si="1">SUM(G9:I9)</f>
        <v>164.86367957092807</v>
      </c>
      <c r="K9" s="11"/>
      <c r="L9" s="11">
        <v>142.20276006778656</v>
      </c>
      <c r="M9" s="11">
        <v>39.297757104501159</v>
      </c>
      <c r="N9" s="11">
        <v>20.336307316521509</v>
      </c>
      <c r="O9" s="11">
        <f t="shared" ref="O9:O16" si="2">SUM(L9:N9)</f>
        <v>201.83682448880921</v>
      </c>
      <c r="Q9" s="10" t="str">
        <f>name!E5</f>
        <v>Professional occupations</v>
      </c>
      <c r="R9" s="11">
        <v>59.397329753768645</v>
      </c>
      <c r="S9" s="11">
        <v>5.266685825309116</v>
      </c>
      <c r="T9" s="11">
        <v>13.628207281267667</v>
      </c>
      <c r="U9" s="11">
        <f t="shared" ref="U9:U16" si="3">SUM(R9:T9)</f>
        <v>78.292222860345419</v>
      </c>
      <c r="V9" s="11"/>
      <c r="W9" s="11">
        <v>71.548449318318831</v>
      </c>
      <c r="X9" s="11">
        <v>8.5881383701208183</v>
      </c>
      <c r="Y9" s="11">
        <v>11.890934364093729</v>
      </c>
      <c r="Z9" s="11">
        <f t="shared" ref="Z9:Z16" si="4">SUM(W9:Y9)</f>
        <v>92.027522052533371</v>
      </c>
      <c r="AA9" s="11"/>
      <c r="AB9" s="11">
        <v>90.290575435238011</v>
      </c>
      <c r="AC9" s="11">
        <v>12.639614237462281</v>
      </c>
      <c r="AD9" s="11">
        <v>11.350554426055165</v>
      </c>
      <c r="AE9" s="11">
        <f t="shared" ref="AE9:AE16" si="5">SUM(AB9:AD9)</f>
        <v>114.28074409875546</v>
      </c>
      <c r="AG9" s="10" t="str">
        <f>name!E5</f>
        <v>Professional occupations</v>
      </c>
      <c r="AH9" s="11">
        <v>32.059358721828637</v>
      </c>
      <c r="AI9" s="11">
        <v>17.342275238254022</v>
      </c>
      <c r="AJ9" s="11">
        <v>6.5681665273303764</v>
      </c>
      <c r="AK9" s="11">
        <f t="shared" ref="AK9:AK18" si="6">SUM(AH9:AJ9)</f>
        <v>55.969800487413039</v>
      </c>
      <c r="AL9" s="11"/>
      <c r="AM9" s="11">
        <v>42.037085082024973</v>
      </c>
      <c r="AN9" s="11">
        <v>23.124290599413445</v>
      </c>
      <c r="AO9" s="11">
        <v>7.6747818369562788</v>
      </c>
      <c r="AP9" s="11">
        <f t="shared" ref="AP9:AP18" si="7">SUM(AM9:AO9)</f>
        <v>72.8361575183947</v>
      </c>
      <c r="AQ9" s="11"/>
      <c r="AR9" s="11">
        <v>51.912184632548509</v>
      </c>
      <c r="AS9" s="11">
        <v>26.658142867038887</v>
      </c>
      <c r="AT9" s="11">
        <v>8.9857528904663457</v>
      </c>
      <c r="AU9" s="11">
        <f t="shared" ref="AU9:AU18" si="8">SUM(AR9:AT9)</f>
        <v>87.556080390053737</v>
      </c>
    </row>
    <row r="10" spans="1:47" x14ac:dyDescent="0.2">
      <c r="A10" t="str">
        <f>name!E6</f>
        <v>Associate professional occupations</v>
      </c>
      <c r="B10" s="11">
        <v>54.459748891831424</v>
      </c>
      <c r="C10" s="11">
        <v>14.63983266352243</v>
      </c>
      <c r="D10" s="11">
        <v>15.154518551451897</v>
      </c>
      <c r="E10" s="11">
        <f t="shared" si="0"/>
        <v>84.254100106805751</v>
      </c>
      <c r="F10" s="11"/>
      <c r="G10" s="11">
        <v>64.592126591617898</v>
      </c>
      <c r="H10" s="11">
        <v>19.121097992877708</v>
      </c>
      <c r="I10" s="11">
        <v>16.218676046144591</v>
      </c>
      <c r="J10" s="11">
        <f t="shared" si="1"/>
        <v>99.9319006306402</v>
      </c>
      <c r="K10" s="11"/>
      <c r="L10" s="11">
        <v>73.005632959280703</v>
      </c>
      <c r="M10" s="11">
        <v>23.862458032068368</v>
      </c>
      <c r="N10" s="11">
        <v>17.067568980473371</v>
      </c>
      <c r="O10" s="11">
        <f t="shared" si="2"/>
        <v>113.93565997182245</v>
      </c>
      <c r="Q10" s="10" t="str">
        <f>name!E6</f>
        <v>Associate professional occupations</v>
      </c>
      <c r="R10" s="11">
        <v>35.342461612470196</v>
      </c>
      <c r="S10" s="11">
        <v>3.8850743540143431</v>
      </c>
      <c r="T10" s="11">
        <v>7.4845489662691191</v>
      </c>
      <c r="U10" s="11">
        <f t="shared" si="3"/>
        <v>46.712084932753655</v>
      </c>
      <c r="V10" s="11"/>
      <c r="W10" s="11">
        <v>40.750541326189428</v>
      </c>
      <c r="X10" s="11">
        <v>6.0165463593865605</v>
      </c>
      <c r="Y10" s="11">
        <v>7.5791584644204741</v>
      </c>
      <c r="Z10" s="11">
        <f t="shared" si="4"/>
        <v>54.34624614999646</v>
      </c>
      <c r="AA10" s="11"/>
      <c r="AB10" s="11">
        <v>40.532978060615974</v>
      </c>
      <c r="AC10" s="11">
        <v>6.3459485912648121</v>
      </c>
      <c r="AD10" s="11">
        <v>8.0966954834973475</v>
      </c>
      <c r="AE10" s="11">
        <f t="shared" si="5"/>
        <v>54.975622135378138</v>
      </c>
      <c r="AG10" s="10" t="str">
        <f>name!E6</f>
        <v>Associate professional occupations</v>
      </c>
      <c r="AH10" s="11">
        <v>19.117287279361239</v>
      </c>
      <c r="AI10" s="11">
        <v>10.754758309508084</v>
      </c>
      <c r="AJ10" s="11">
        <v>7.6699695851827787</v>
      </c>
      <c r="AK10" s="11">
        <f t="shared" si="6"/>
        <v>37.542015174052104</v>
      </c>
      <c r="AL10" s="11"/>
      <c r="AM10" s="11">
        <v>23.841585265428431</v>
      </c>
      <c r="AN10" s="11">
        <v>13.104551633491154</v>
      </c>
      <c r="AO10" s="11">
        <v>8.6395175817241157</v>
      </c>
      <c r="AP10" s="11">
        <f t="shared" si="7"/>
        <v>45.585654480643697</v>
      </c>
      <c r="AQ10" s="11"/>
      <c r="AR10" s="11">
        <v>32.472654898664743</v>
      </c>
      <c r="AS10" s="11">
        <v>17.516509440803564</v>
      </c>
      <c r="AT10" s="11">
        <v>8.9708734969760258</v>
      </c>
      <c r="AU10" s="11">
        <f t="shared" si="8"/>
        <v>58.960037836444329</v>
      </c>
    </row>
    <row r="11" spans="1:47" x14ac:dyDescent="0.2">
      <c r="A11" t="str">
        <f>name!E7</f>
        <v>Administrative and secretarial occupations</v>
      </c>
      <c r="B11" s="11">
        <v>39.181642716619606</v>
      </c>
      <c r="C11" s="11">
        <v>31.057054971076752</v>
      </c>
      <c r="D11" s="11">
        <v>4.453794625192085</v>
      </c>
      <c r="E11" s="11">
        <f t="shared" si="0"/>
        <v>74.692492312888447</v>
      </c>
      <c r="F11" s="11"/>
      <c r="G11" s="11">
        <v>40.068517348158984</v>
      </c>
      <c r="H11" s="11">
        <v>31.887790441051834</v>
      </c>
      <c r="I11" s="11">
        <v>3.89871766032417</v>
      </c>
      <c r="J11" s="11">
        <f t="shared" si="1"/>
        <v>75.855025449534992</v>
      </c>
      <c r="K11" s="11"/>
      <c r="L11" s="11">
        <v>39.103785603885548</v>
      </c>
      <c r="M11" s="11">
        <v>29.083178313392452</v>
      </c>
      <c r="N11" s="11">
        <v>3.7750000276883511</v>
      </c>
      <c r="O11" s="11">
        <f t="shared" si="2"/>
        <v>71.961963944966357</v>
      </c>
      <c r="Q11" s="10" t="str">
        <f>name!E7</f>
        <v>Administrative and secretarial occupations</v>
      </c>
      <c r="R11" s="11">
        <v>11.497364388304213</v>
      </c>
      <c r="S11" s="11">
        <v>2.9831164358809383</v>
      </c>
      <c r="T11" s="11">
        <v>1.4171259595388019</v>
      </c>
      <c r="U11" s="11">
        <f t="shared" si="3"/>
        <v>15.897606783723953</v>
      </c>
      <c r="V11" s="11"/>
      <c r="W11" s="11">
        <v>12.915616487446748</v>
      </c>
      <c r="X11" s="11">
        <v>3.8468047876642384</v>
      </c>
      <c r="Y11" s="11">
        <v>1.0881841878042613</v>
      </c>
      <c r="Z11" s="11">
        <f t="shared" si="4"/>
        <v>17.850605462915251</v>
      </c>
      <c r="AA11" s="11"/>
      <c r="AB11" s="11">
        <v>16.303383542650209</v>
      </c>
      <c r="AC11" s="11">
        <v>3.4215738441485644</v>
      </c>
      <c r="AD11" s="11">
        <v>1.5783013170973594</v>
      </c>
      <c r="AE11" s="11">
        <f t="shared" si="5"/>
        <v>21.303258703896134</v>
      </c>
      <c r="AG11" s="10" t="str">
        <f>name!E7</f>
        <v>Administrative and secretarial occupations</v>
      </c>
      <c r="AH11" s="11">
        <v>27.68427832831539</v>
      </c>
      <c r="AI11" s="11">
        <v>28.073938535195825</v>
      </c>
      <c r="AJ11" s="11">
        <v>3.036668665653282</v>
      </c>
      <c r="AK11" s="11">
        <f t="shared" si="6"/>
        <v>58.794885529164496</v>
      </c>
      <c r="AL11" s="11"/>
      <c r="AM11" s="11">
        <v>27.152900860712233</v>
      </c>
      <c r="AN11" s="11">
        <v>28.040985653387587</v>
      </c>
      <c r="AO11" s="11">
        <v>2.8105334725199089</v>
      </c>
      <c r="AP11" s="11">
        <f t="shared" si="7"/>
        <v>58.004419986619723</v>
      </c>
      <c r="AQ11" s="11"/>
      <c r="AR11" s="11">
        <v>22.800402061235342</v>
      </c>
      <c r="AS11" s="11">
        <v>25.661604469243898</v>
      </c>
      <c r="AT11" s="11">
        <v>2.1966987105909914</v>
      </c>
      <c r="AU11" s="11">
        <f t="shared" si="8"/>
        <v>50.658705241070237</v>
      </c>
    </row>
    <row r="12" spans="1:47" x14ac:dyDescent="0.2">
      <c r="A12" t="str">
        <f>name!E8</f>
        <v>Skilled trades occupations</v>
      </c>
      <c r="B12" s="11">
        <v>38.143884530222479</v>
      </c>
      <c r="C12" s="11">
        <v>6.4139530237036633</v>
      </c>
      <c r="D12" s="11">
        <v>23.169760613722072</v>
      </c>
      <c r="E12" s="11">
        <f t="shared" si="0"/>
        <v>67.72759816764821</v>
      </c>
      <c r="F12" s="11"/>
      <c r="G12" s="11">
        <v>31.551950497730274</v>
      </c>
      <c r="H12" s="11">
        <v>5.9867394169728358</v>
      </c>
      <c r="I12" s="11">
        <v>23.014249827062297</v>
      </c>
      <c r="J12" s="11">
        <f t="shared" si="1"/>
        <v>60.552939741765414</v>
      </c>
      <c r="K12" s="11"/>
      <c r="L12" s="11">
        <v>27.202832494970444</v>
      </c>
      <c r="M12" s="11">
        <v>7.9289860679441482</v>
      </c>
      <c r="N12" s="11">
        <v>27.855975611703347</v>
      </c>
      <c r="O12" s="11">
        <f t="shared" si="2"/>
        <v>62.987794174617932</v>
      </c>
      <c r="Q12" s="10" t="str">
        <f>name!E8</f>
        <v>Skilled trades occupations</v>
      </c>
      <c r="R12" s="11">
        <v>35.222778806380497</v>
      </c>
      <c r="S12" s="11">
        <v>3.9732788854818017</v>
      </c>
      <c r="T12" s="11">
        <v>21.273876137015201</v>
      </c>
      <c r="U12" s="11">
        <f t="shared" si="3"/>
        <v>60.469933828877501</v>
      </c>
      <c r="V12" s="11"/>
      <c r="W12" s="11">
        <v>28.455359122486392</v>
      </c>
      <c r="X12" s="11">
        <v>3.5387561372867733</v>
      </c>
      <c r="Y12" s="11">
        <v>20.407563527867207</v>
      </c>
      <c r="Z12" s="11">
        <f t="shared" si="4"/>
        <v>52.401678787640378</v>
      </c>
      <c r="AA12" s="11"/>
      <c r="AB12" s="11">
        <v>23.563647913874131</v>
      </c>
      <c r="AC12" s="11">
        <v>4.6878030886234994</v>
      </c>
      <c r="AD12" s="11">
        <v>24.431096238666125</v>
      </c>
      <c r="AE12" s="11">
        <f t="shared" si="5"/>
        <v>52.682547241163761</v>
      </c>
      <c r="AG12" s="10" t="str">
        <f>name!E8</f>
        <v>Skilled trades occupations</v>
      </c>
      <c r="AH12" s="11">
        <v>2.9211057238419813</v>
      </c>
      <c r="AI12" s="11">
        <v>2.4406741382218606</v>
      </c>
      <c r="AJ12" s="11">
        <v>1.8958844767068725</v>
      </c>
      <c r="AK12" s="11">
        <f t="shared" si="6"/>
        <v>7.2576643387707147</v>
      </c>
      <c r="AL12" s="11"/>
      <c r="AM12" s="11">
        <v>3.0965913752438996</v>
      </c>
      <c r="AN12" s="11">
        <v>2.4479832796860652</v>
      </c>
      <c r="AO12" s="11">
        <v>2.6066862991950863</v>
      </c>
      <c r="AP12" s="11">
        <f t="shared" si="7"/>
        <v>8.1512609541250516</v>
      </c>
      <c r="AQ12" s="11"/>
      <c r="AR12" s="11">
        <v>3.6391845810963219</v>
      </c>
      <c r="AS12" s="11">
        <v>3.2411829793206506</v>
      </c>
      <c r="AT12" s="11">
        <v>3.4248793730372218</v>
      </c>
      <c r="AU12" s="11">
        <f t="shared" si="8"/>
        <v>10.305246933454194</v>
      </c>
    </row>
    <row r="13" spans="1:47" x14ac:dyDescent="0.2">
      <c r="A13" t="str">
        <f>name!E9</f>
        <v>Caring, leisure and other service occupations</v>
      </c>
      <c r="B13" s="11">
        <v>24.475780369478311</v>
      </c>
      <c r="C13" s="11">
        <v>24.55835562274433</v>
      </c>
      <c r="D13" s="11">
        <v>7.036134418665525</v>
      </c>
      <c r="E13" s="11">
        <f t="shared" si="0"/>
        <v>56.07027041088817</v>
      </c>
      <c r="F13" s="11"/>
      <c r="G13" s="11">
        <v>25.218313278775653</v>
      </c>
      <c r="H13" s="11">
        <v>27.38983382921813</v>
      </c>
      <c r="I13" s="11">
        <v>9.9922329764810041</v>
      </c>
      <c r="J13" s="11">
        <f t="shared" si="1"/>
        <v>62.600380084474793</v>
      </c>
      <c r="K13" s="11"/>
      <c r="L13" s="11">
        <v>29.738441157992437</v>
      </c>
      <c r="M13" s="11">
        <v>27.660640955829304</v>
      </c>
      <c r="N13" s="11">
        <v>11.79237581824442</v>
      </c>
      <c r="O13" s="11">
        <f t="shared" si="2"/>
        <v>69.191457932066157</v>
      </c>
      <c r="Q13" s="10" t="str">
        <f>name!E9</f>
        <v>Caring, leisure and other service occupations</v>
      </c>
      <c r="R13" s="11">
        <v>6.5880189830077898</v>
      </c>
      <c r="S13" s="11">
        <v>3.2678586045613947</v>
      </c>
      <c r="T13" s="11">
        <v>1.0375343892731868</v>
      </c>
      <c r="U13" s="11">
        <f t="shared" si="3"/>
        <v>10.893411976842371</v>
      </c>
      <c r="V13" s="11"/>
      <c r="W13" s="11">
        <v>6.6870685678442605</v>
      </c>
      <c r="X13" s="11">
        <v>3.8258040502520854</v>
      </c>
      <c r="Y13" s="11">
        <v>0.98312406314850731</v>
      </c>
      <c r="Z13" s="11">
        <f t="shared" si="4"/>
        <v>11.495996681244852</v>
      </c>
      <c r="AA13" s="11"/>
      <c r="AB13" s="11">
        <v>7.9082566772116776</v>
      </c>
      <c r="AC13" s="11">
        <v>5.259201071205597</v>
      </c>
      <c r="AD13" s="11">
        <v>1.413000200931178</v>
      </c>
      <c r="AE13" s="11">
        <f t="shared" si="5"/>
        <v>14.580457949348451</v>
      </c>
      <c r="AG13" s="10" t="str">
        <f>name!E9</f>
        <v>Caring, leisure and other service occupations</v>
      </c>
      <c r="AH13" s="11">
        <v>17.887761386470515</v>
      </c>
      <c r="AI13" s="11">
        <v>21.290497018182933</v>
      </c>
      <c r="AJ13" s="11">
        <v>5.9986000293923389</v>
      </c>
      <c r="AK13" s="11">
        <f t="shared" si="6"/>
        <v>45.176858434045783</v>
      </c>
      <c r="AL13" s="11"/>
      <c r="AM13" s="11">
        <v>18.531244710931389</v>
      </c>
      <c r="AN13" s="11">
        <v>23.564029778966038</v>
      </c>
      <c r="AO13" s="11">
        <v>9.0091089133324971</v>
      </c>
      <c r="AP13" s="11">
        <f t="shared" si="7"/>
        <v>51.104383403229924</v>
      </c>
      <c r="AQ13" s="11"/>
      <c r="AR13" s="11">
        <v>21.830184480780751</v>
      </c>
      <c r="AS13" s="11">
        <v>22.401439884623709</v>
      </c>
      <c r="AT13" s="11">
        <v>10.379375617313244</v>
      </c>
      <c r="AU13" s="11">
        <f t="shared" si="8"/>
        <v>54.610999982717701</v>
      </c>
    </row>
    <row r="14" spans="1:47" x14ac:dyDescent="0.2">
      <c r="A14" t="str">
        <f>name!E10</f>
        <v>Sales and customer service occupations</v>
      </c>
      <c r="B14" s="11">
        <v>20.900519140031289</v>
      </c>
      <c r="C14" s="11">
        <v>34.193173009290888</v>
      </c>
      <c r="D14" s="11">
        <v>4.8679466704374539</v>
      </c>
      <c r="E14" s="11">
        <f t="shared" si="0"/>
        <v>59.961638819759635</v>
      </c>
      <c r="F14" s="11"/>
      <c r="G14" s="11">
        <v>19.962145982676354</v>
      </c>
      <c r="H14" s="11">
        <v>34.759226805602729</v>
      </c>
      <c r="I14" s="11">
        <v>3.3393041970637825</v>
      </c>
      <c r="J14" s="11">
        <f t="shared" si="1"/>
        <v>58.060676985342866</v>
      </c>
      <c r="K14" s="11"/>
      <c r="L14" s="11">
        <v>20.016484132419976</v>
      </c>
      <c r="M14" s="11">
        <v>36.102088771334948</v>
      </c>
      <c r="N14" s="11">
        <v>2.7807624594814095</v>
      </c>
      <c r="O14" s="11">
        <f t="shared" si="2"/>
        <v>58.899335363236332</v>
      </c>
      <c r="Q14" s="10" t="str">
        <f>name!E10</f>
        <v>Sales and customer service occupations</v>
      </c>
      <c r="R14" s="11">
        <v>10.841484327066171</v>
      </c>
      <c r="S14" s="11">
        <v>10.14949049336645</v>
      </c>
      <c r="T14" s="11">
        <v>2.617192579869831</v>
      </c>
      <c r="U14" s="11">
        <f t="shared" si="3"/>
        <v>23.608167400302449</v>
      </c>
      <c r="V14" s="11"/>
      <c r="W14" s="11">
        <v>10.370875871800386</v>
      </c>
      <c r="X14" s="11">
        <v>11.330799678305738</v>
      </c>
      <c r="Y14" s="11">
        <v>1.8390283786571229</v>
      </c>
      <c r="Z14" s="11">
        <f t="shared" si="4"/>
        <v>23.540703928763246</v>
      </c>
      <c r="AA14" s="11"/>
      <c r="AB14" s="11">
        <v>11.299926831897455</v>
      </c>
      <c r="AC14" s="11">
        <v>12.347407795448389</v>
      </c>
      <c r="AD14" s="11">
        <v>1.7888509219961941</v>
      </c>
      <c r="AE14" s="11">
        <f t="shared" si="5"/>
        <v>25.436185549342035</v>
      </c>
      <c r="AG14" s="10" t="str">
        <f>name!E10</f>
        <v>Sales and customer service occupations</v>
      </c>
      <c r="AH14" s="11">
        <v>10.059034812965121</v>
      </c>
      <c r="AI14" s="11">
        <v>24.043682515924445</v>
      </c>
      <c r="AJ14" s="11">
        <v>2.2507540905676224</v>
      </c>
      <c r="AK14" s="11">
        <f t="shared" si="6"/>
        <v>36.353471419457193</v>
      </c>
      <c r="AL14" s="11"/>
      <c r="AM14" s="11">
        <v>9.5912701108759713</v>
      </c>
      <c r="AN14" s="11">
        <v>23.428427127296992</v>
      </c>
      <c r="AO14" s="11">
        <v>1.5002758184066594</v>
      </c>
      <c r="AP14" s="11">
        <f t="shared" si="7"/>
        <v>34.519973056579623</v>
      </c>
      <c r="AQ14" s="11"/>
      <c r="AR14" s="11">
        <v>8.7165573005225205</v>
      </c>
      <c r="AS14" s="11">
        <v>23.754680975886568</v>
      </c>
      <c r="AT14" s="11">
        <v>0.99191153748521577</v>
      </c>
      <c r="AU14" s="11">
        <f t="shared" si="8"/>
        <v>33.463149813894304</v>
      </c>
    </row>
    <row r="15" spans="1:47" x14ac:dyDescent="0.2">
      <c r="A15" t="str">
        <f>name!E11</f>
        <v>Process, plant and machine operatives</v>
      </c>
      <c r="B15" s="11">
        <v>26.298263289134205</v>
      </c>
      <c r="C15" s="11">
        <v>5.2250427939181412</v>
      </c>
      <c r="D15" s="11">
        <v>5.5537728287517307</v>
      </c>
      <c r="E15" s="11">
        <f t="shared" si="0"/>
        <v>37.07707891180408</v>
      </c>
      <c r="F15" s="11"/>
      <c r="G15" s="11">
        <v>23.234396658177587</v>
      </c>
      <c r="H15" s="11">
        <v>6.5001755552331346</v>
      </c>
      <c r="I15" s="11">
        <v>7.6917567436645111</v>
      </c>
      <c r="J15" s="11">
        <f t="shared" si="1"/>
        <v>37.426328957075235</v>
      </c>
      <c r="K15" s="11"/>
      <c r="L15" s="11">
        <v>21.728912710184748</v>
      </c>
      <c r="M15" s="11">
        <v>8.1065755477629171</v>
      </c>
      <c r="N15" s="11">
        <v>10.62922789641727</v>
      </c>
      <c r="O15" s="11">
        <f t="shared" si="2"/>
        <v>40.464716154364936</v>
      </c>
      <c r="Q15" s="10" t="str">
        <f>name!E11</f>
        <v>Process, plant and machine operatives</v>
      </c>
      <c r="R15" s="11">
        <v>23.52088204257349</v>
      </c>
      <c r="S15" s="11">
        <v>3.6385081610030445</v>
      </c>
      <c r="T15" s="11">
        <v>4.6696462209340419</v>
      </c>
      <c r="U15" s="11">
        <f t="shared" si="3"/>
        <v>31.829036424510576</v>
      </c>
      <c r="V15" s="11"/>
      <c r="W15" s="11">
        <v>20.802649428997938</v>
      </c>
      <c r="X15" s="11">
        <v>5.063932591169694</v>
      </c>
      <c r="Y15" s="11">
        <v>6.4637264276217712</v>
      </c>
      <c r="Z15" s="11">
        <f t="shared" si="4"/>
        <v>32.330308447789406</v>
      </c>
      <c r="AA15" s="11"/>
      <c r="AB15" s="11">
        <v>19.044901671877309</v>
      </c>
      <c r="AC15" s="11">
        <v>5.8038321023895802</v>
      </c>
      <c r="AD15" s="11">
        <v>8.6865866860824692</v>
      </c>
      <c r="AE15" s="11">
        <f t="shared" si="5"/>
        <v>33.535320460349361</v>
      </c>
      <c r="AG15" s="10" t="str">
        <f>name!E11</f>
        <v>Process, plant and machine operatives</v>
      </c>
      <c r="AH15" s="11">
        <v>2.7773812465607119</v>
      </c>
      <c r="AI15" s="11">
        <v>1.586534632915098</v>
      </c>
      <c r="AJ15" s="11">
        <v>0.88412660781768615</v>
      </c>
      <c r="AK15" s="11">
        <f t="shared" si="6"/>
        <v>5.2480424872934961</v>
      </c>
      <c r="AL15" s="11"/>
      <c r="AM15" s="11">
        <v>2.4317472291796429</v>
      </c>
      <c r="AN15" s="11">
        <v>1.4362429640634387</v>
      </c>
      <c r="AO15" s="11">
        <v>1.2280303160427322</v>
      </c>
      <c r="AP15" s="11">
        <f t="shared" si="7"/>
        <v>5.0960205092858137</v>
      </c>
      <c r="AQ15" s="11"/>
      <c r="AR15" s="11">
        <v>2.6840110383074425</v>
      </c>
      <c r="AS15" s="11">
        <v>2.3027434453733311</v>
      </c>
      <c r="AT15" s="11">
        <v>1.9426412103348034</v>
      </c>
      <c r="AU15" s="11">
        <f t="shared" si="8"/>
        <v>6.929395694015577</v>
      </c>
    </row>
    <row r="16" spans="1:47" x14ac:dyDescent="0.2">
      <c r="A16" t="str">
        <f>name!E12</f>
        <v>Elementary occupations</v>
      </c>
      <c r="B16" s="11">
        <v>31.789081772341373</v>
      </c>
      <c r="C16" s="11">
        <v>47.588899384851715</v>
      </c>
      <c r="D16" s="11">
        <v>5.2469487132423804</v>
      </c>
      <c r="E16" s="11">
        <f t="shared" si="0"/>
        <v>84.624929870435466</v>
      </c>
      <c r="F16" s="11"/>
      <c r="G16" s="11">
        <v>28.72137677003294</v>
      </c>
      <c r="H16" s="11">
        <v>49.56538691042779</v>
      </c>
      <c r="I16" s="11">
        <v>4.8383589179196331</v>
      </c>
      <c r="J16" s="11">
        <f t="shared" si="1"/>
        <v>83.125122598380358</v>
      </c>
      <c r="K16" s="11"/>
      <c r="L16" s="11">
        <v>31.954471121689767</v>
      </c>
      <c r="M16" s="11">
        <v>43.658145580233821</v>
      </c>
      <c r="N16" s="11">
        <v>6.7584636068931108</v>
      </c>
      <c r="O16" s="11">
        <f t="shared" si="2"/>
        <v>82.371080308816701</v>
      </c>
      <c r="Q16" s="10" t="str">
        <f>name!E12</f>
        <v>Elementary occupations</v>
      </c>
      <c r="R16" s="11">
        <v>23.42018127196317</v>
      </c>
      <c r="S16" s="11">
        <v>17.151630382776652</v>
      </c>
      <c r="T16" s="11">
        <v>3.851629412705678</v>
      </c>
      <c r="U16" s="11">
        <f t="shared" si="3"/>
        <v>44.423441067445495</v>
      </c>
      <c r="V16" s="11"/>
      <c r="W16" s="11">
        <v>20.937427067179904</v>
      </c>
      <c r="X16" s="11">
        <v>18.829876137591</v>
      </c>
      <c r="Y16" s="11">
        <v>3.880196929112631</v>
      </c>
      <c r="Z16" s="11">
        <f t="shared" si="4"/>
        <v>43.647500133883533</v>
      </c>
      <c r="AA16" s="11"/>
      <c r="AB16" s="11">
        <v>22.650879535857172</v>
      </c>
      <c r="AC16" s="11">
        <v>17.519751849981702</v>
      </c>
      <c r="AD16" s="11">
        <v>5.3882596335459407</v>
      </c>
      <c r="AE16" s="11">
        <f t="shared" si="5"/>
        <v>45.558891019384816</v>
      </c>
      <c r="AG16" s="10" t="str">
        <f>name!E12</f>
        <v>Elementary occupations</v>
      </c>
      <c r="AH16" s="11">
        <v>8.3689005003781904</v>
      </c>
      <c r="AI16" s="11">
        <v>30.437269002075048</v>
      </c>
      <c r="AJ16" s="11">
        <v>1.3953193005367035</v>
      </c>
      <c r="AK16" s="11">
        <f t="shared" si="6"/>
        <v>40.201488802989942</v>
      </c>
      <c r="AL16" s="11"/>
      <c r="AM16" s="11">
        <v>7.7839497028530378</v>
      </c>
      <c r="AN16" s="11">
        <v>30.735510772836793</v>
      </c>
      <c r="AO16" s="11">
        <v>0.95816198880700221</v>
      </c>
      <c r="AP16" s="11">
        <f t="shared" si="7"/>
        <v>39.477622464496832</v>
      </c>
      <c r="AQ16" s="11"/>
      <c r="AR16" s="11">
        <v>9.3035915858325868</v>
      </c>
      <c r="AS16" s="11">
        <v>26.138393730252126</v>
      </c>
      <c r="AT16" s="11">
        <v>1.3702039733471694</v>
      </c>
      <c r="AU16" s="11">
        <f t="shared" si="8"/>
        <v>36.812189289431878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377.86320340547422</v>
      </c>
      <c r="C18" s="34">
        <f t="shared" ref="C18:D18" si="9">SUM(C8:C16)</f>
        <v>194.07176118170901</v>
      </c>
      <c r="D18" s="34">
        <f t="shared" si="9"/>
        <v>99.415035412816749</v>
      </c>
      <c r="E18" s="34">
        <f t="shared" si="0"/>
        <v>671.35</v>
      </c>
      <c r="F18" s="34"/>
      <c r="G18" s="34">
        <f>SUM(G8:G16)</f>
        <v>406.03888149432709</v>
      </c>
      <c r="H18" s="34">
        <f t="shared" ref="H18:I18" si="10">SUM(H8:H16)</f>
        <v>219.76853417183952</v>
      </c>
      <c r="I18" s="34">
        <f t="shared" si="10"/>
        <v>103.79758433383353</v>
      </c>
      <c r="J18" s="34">
        <f t="shared" ref="J18" si="11">SUM(G18:I18)</f>
        <v>729.60500000000025</v>
      </c>
      <c r="K18" s="34"/>
      <c r="L18" s="34">
        <f>SUM(L8:L16)</f>
        <v>444.54480520415831</v>
      </c>
      <c r="M18" s="34">
        <f t="shared" ref="M18:N18" si="12">SUM(M8:M16)</f>
        <v>231.56848128404394</v>
      </c>
      <c r="N18" s="34">
        <f t="shared" si="12"/>
        <v>118.47571351179786</v>
      </c>
      <c r="O18" s="34">
        <f>SUM(L18:N18)</f>
        <v>794.58900000000006</v>
      </c>
      <c r="Q18" s="231" t="str">
        <f>name!E3</f>
        <v>All occupations</v>
      </c>
      <c r="R18" s="34">
        <f>SUM(R8:R16)</f>
        <v>242.75875214885522</v>
      </c>
      <c r="S18" s="34">
        <f t="shared" ref="S18:T18" si="13">SUM(S8:S16)</f>
        <v>52.946952462221041</v>
      </c>
      <c r="T18" s="34">
        <f t="shared" si="13"/>
        <v>65.16802432563901</v>
      </c>
      <c r="U18" s="34">
        <f t="shared" ref="U18" si="14">SUM(R18:T18)</f>
        <v>360.87372893671528</v>
      </c>
      <c r="V18" s="34"/>
      <c r="W18" s="34">
        <f>SUM(W8:W16)</f>
        <v>253.82498459279671</v>
      </c>
      <c r="X18" s="34">
        <f t="shared" ref="X18:Y18" si="15">SUM(X8:X16)</f>
        <v>65.778815406534108</v>
      </c>
      <c r="Y18" s="34">
        <f t="shared" si="15"/>
        <v>64.153924945683826</v>
      </c>
      <c r="Z18" s="34">
        <f t="shared" ref="Z18" si="16">SUM(W18:Y18)</f>
        <v>383.75772494501462</v>
      </c>
      <c r="AA18" s="34"/>
      <c r="AB18" s="34">
        <f>SUM(AB8:AB16)</f>
        <v>271.82455352505582</v>
      </c>
      <c r="AC18" s="34">
        <f t="shared" ref="AC18:AD18" si="17">SUM(AC8:AC16)</f>
        <v>73.028421557360261</v>
      </c>
      <c r="AD18" s="34">
        <f t="shared" si="17"/>
        <v>74.711874750869057</v>
      </c>
      <c r="AE18" s="34">
        <f t="shared" ref="AE18" si="18">SUM(AB18:AD18)</f>
        <v>419.56484983328517</v>
      </c>
      <c r="AG18" s="231" t="str">
        <f>name!E3</f>
        <v>All occupations</v>
      </c>
      <c r="AH18" s="34">
        <f>SUM(AH8:AH16)</f>
        <v>135.10445125661909</v>
      </c>
      <c r="AI18" s="34">
        <f t="shared" ref="AI18:AJ18" si="19">SUM(AI8:AI16)</f>
        <v>141.12480871948796</v>
      </c>
      <c r="AJ18" s="34">
        <f t="shared" si="19"/>
        <v>34.247011087177739</v>
      </c>
      <c r="AK18" s="34">
        <f t="shared" si="6"/>
        <v>310.4762710632848</v>
      </c>
      <c r="AL18" s="34"/>
      <c r="AM18" s="34">
        <f>SUM(AM8:AM16)</f>
        <v>152.21389690153035</v>
      </c>
      <c r="AN18" s="34">
        <f t="shared" ref="AN18:AO18" si="20">SUM(AN8:AN16)</f>
        <v>153.98971876530544</v>
      </c>
      <c r="AO18" s="34">
        <f t="shared" si="20"/>
        <v>39.643659388149686</v>
      </c>
      <c r="AP18" s="34">
        <f t="shared" si="7"/>
        <v>345.84727505498546</v>
      </c>
      <c r="AQ18" s="34"/>
      <c r="AR18" s="34">
        <f>SUM(AR8:AR16)</f>
        <v>172.72025167910249</v>
      </c>
      <c r="AS18" s="34">
        <f t="shared" ref="AS18:AT18" si="21">SUM(AS8:AS16)</f>
        <v>158.54005972668372</v>
      </c>
      <c r="AT18" s="34">
        <f t="shared" si="21"/>
        <v>43.76383876092882</v>
      </c>
      <c r="AU18" s="34">
        <f t="shared" si="8"/>
        <v>375.024150166715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13.53865466633504</v>
      </c>
      <c r="C26" s="18">
        <f t="shared" ref="C26:O26" si="22">C8/C$18*100</f>
        <v>4.0121698291527732</v>
      </c>
      <c r="D26" s="18">
        <f t="shared" si="22"/>
        <v>13.816607443449879</v>
      </c>
      <c r="E26" s="18">
        <f t="shared" si="22"/>
        <v>10.825928063158088</v>
      </c>
      <c r="F26" s="18"/>
      <c r="G26" s="18">
        <f t="shared" si="22"/>
        <v>14.556369515474435</v>
      </c>
      <c r="H26" s="18">
        <f t="shared" si="22"/>
        <v>5.8451744692790202</v>
      </c>
      <c r="I26" s="18">
        <f t="shared" si="22"/>
        <v>14.681046636994241</v>
      </c>
      <c r="J26" s="18">
        <f t="shared" si="22"/>
        <v>11.950157411456638</v>
      </c>
      <c r="K26" s="18"/>
      <c r="L26" s="18">
        <f t="shared" si="22"/>
        <v>13.405057096231404</v>
      </c>
      <c r="M26" s="18">
        <f t="shared" si="22"/>
        <v>6.8526816875014189</v>
      </c>
      <c r="N26" s="18">
        <f t="shared" si="22"/>
        <v>14.754105526137574</v>
      </c>
      <c r="O26" s="18">
        <f t="shared" si="22"/>
        <v>11.696634066328633</v>
      </c>
      <c r="Q26" t="str">
        <f>$A$8</f>
        <v>Managers, directors and senior officials</v>
      </c>
      <c r="R26" s="18">
        <f>R8/R$18*100</f>
        <v>15.211913324005423</v>
      </c>
      <c r="S26" s="18">
        <f t="shared" ref="S26:U26" si="23">S8/S$18*100</f>
        <v>4.9697087319705648</v>
      </c>
      <c r="T26" s="18">
        <f t="shared" si="23"/>
        <v>14.099343157700361</v>
      </c>
      <c r="U26" s="18">
        <f t="shared" si="23"/>
        <v>13.508277204202489</v>
      </c>
      <c r="V26" s="18"/>
      <c r="W26" s="18">
        <f t="shared" ref="W26:Z26" si="24">W8/W$18*100</f>
        <v>16.293509273281565</v>
      </c>
      <c r="X26" s="18">
        <f t="shared" si="24"/>
        <v>7.203166042857216</v>
      </c>
      <c r="Y26" s="18">
        <f t="shared" si="24"/>
        <v>15.621816765604432</v>
      </c>
      <c r="Z26" s="18">
        <f t="shared" si="24"/>
        <v>14.623070664776508</v>
      </c>
      <c r="AA26" s="18"/>
      <c r="AB26" s="18">
        <f t="shared" ref="AB26:AE26" si="25">AB8/AB$18*100</f>
        <v>14.799988939235249</v>
      </c>
      <c r="AC26" s="18">
        <f t="shared" si="25"/>
        <v>6.851153112909607</v>
      </c>
      <c r="AD26" s="18">
        <f t="shared" si="25"/>
        <v>16.032966490186944</v>
      </c>
      <c r="AE26" s="18">
        <f t="shared" si="25"/>
        <v>13.635990407299417</v>
      </c>
      <c r="AG26" t="str">
        <f>$A$8</f>
        <v>Managers, directors and senior officials</v>
      </c>
      <c r="AH26" s="18">
        <f>AH8/AH$18*100</f>
        <v>10.532105437347807</v>
      </c>
      <c r="AI26" s="18">
        <f t="shared" ref="AI26:AK26" si="26">AI8/AI$18*100</f>
        <v>3.6529221020646587</v>
      </c>
      <c r="AJ26" s="18">
        <f t="shared" si="26"/>
        <v>13.278594714190092</v>
      </c>
      <c r="AK26" s="18">
        <f t="shared" si="26"/>
        <v>7.7081718058962139</v>
      </c>
      <c r="AL26" s="18"/>
      <c r="AM26" s="18">
        <f t="shared" ref="AM26:AP26" si="27">AM8/AM$18*100</f>
        <v>11.659594114302134</v>
      </c>
      <c r="AN26" s="18">
        <f t="shared" si="27"/>
        <v>5.2650897872739035</v>
      </c>
      <c r="AO26" s="18">
        <f t="shared" si="27"/>
        <v>13.158631775362162</v>
      </c>
      <c r="AP26" s="18">
        <f t="shared" si="27"/>
        <v>8.9842496739839959</v>
      </c>
      <c r="AQ26" s="18"/>
      <c r="AR26" s="18">
        <f t="shared" ref="AR26:AU26" si="28">AR8/AR$18*100</f>
        <v>11.209734186866545</v>
      </c>
      <c r="AS26" s="18">
        <f t="shared" si="28"/>
        <v>6.8533857959132884</v>
      </c>
      <c r="AT26" s="18">
        <f t="shared" si="28"/>
        <v>12.570885249420577</v>
      </c>
      <c r="AU26" s="18">
        <f t="shared" si="28"/>
        <v>9.5269451233341194</v>
      </c>
    </row>
    <row r="27" spans="1:47" x14ac:dyDescent="0.2">
      <c r="A27" t="str">
        <f>$A$9</f>
        <v>Professional occupations</v>
      </c>
      <c r="B27" s="18">
        <f t="shared" ref="B27:B34" si="29">B9/B$18*100</f>
        <v>24.203650329364763</v>
      </c>
      <c r="C27" s="18">
        <f t="shared" ref="C27:O27" si="30">C9/C$18*100</f>
        <v>11.649794347151005</v>
      </c>
      <c r="D27" s="18">
        <f t="shared" si="30"/>
        <v>20.315210596398664</v>
      </c>
      <c r="E27" s="18">
        <f t="shared" si="30"/>
        <v>19.998811848925069</v>
      </c>
      <c r="F27" s="18"/>
      <c r="G27" s="18">
        <f t="shared" si="30"/>
        <v>27.974053613368238</v>
      </c>
      <c r="H27" s="18">
        <f t="shared" si="30"/>
        <v>14.429922413159451</v>
      </c>
      <c r="I27" s="18">
        <f t="shared" si="30"/>
        <v>18.849876253500078</v>
      </c>
      <c r="J27" s="18">
        <f t="shared" si="30"/>
        <v>22.59629245563394</v>
      </c>
      <c r="K27" s="18"/>
      <c r="L27" s="18">
        <f t="shared" si="30"/>
        <v>31.988397660496691</v>
      </c>
      <c r="M27" s="18">
        <f t="shared" si="30"/>
        <v>16.970252983737531</v>
      </c>
      <c r="N27" s="18">
        <f t="shared" si="30"/>
        <v>17.164958719152519</v>
      </c>
      <c r="O27" s="18">
        <f t="shared" si="30"/>
        <v>25.401411860573102</v>
      </c>
      <c r="Q27" t="str">
        <f>$A$9</f>
        <v>Professional occupations</v>
      </c>
      <c r="R27" s="18">
        <f t="shared" ref="R27:U27" si="31">R9/R$18*100</f>
        <v>24.467636790844637</v>
      </c>
      <c r="S27" s="18">
        <f t="shared" si="31"/>
        <v>9.9470990876519778</v>
      </c>
      <c r="T27" s="18">
        <f t="shared" si="31"/>
        <v>20.912414366236863</v>
      </c>
      <c r="U27" s="18">
        <f t="shared" si="31"/>
        <v>21.69518493103585</v>
      </c>
      <c r="V27" s="18"/>
      <c r="W27" s="18">
        <f t="shared" ref="W27:Z27" si="32">W9/W$18*100</f>
        <v>28.18810348126356</v>
      </c>
      <c r="X27" s="18">
        <f t="shared" si="32"/>
        <v>13.056085484427438</v>
      </c>
      <c r="Y27" s="18">
        <f t="shared" si="32"/>
        <v>18.535006820176996</v>
      </c>
      <c r="Z27" s="18">
        <f t="shared" si="32"/>
        <v>23.980630504759016</v>
      </c>
      <c r="AA27" s="18"/>
      <c r="AB27" s="18">
        <f t="shared" ref="AB27:AE27" si="33">AB9/AB$18*100</f>
        <v>33.216489924967483</v>
      </c>
      <c r="AC27" s="18">
        <f t="shared" si="33"/>
        <v>17.30780149415455</v>
      </c>
      <c r="AD27" s="18">
        <f t="shared" si="33"/>
        <v>15.192436896951422</v>
      </c>
      <c r="AE27" s="18">
        <f t="shared" si="33"/>
        <v>27.237921418861738</v>
      </c>
      <c r="AG27" t="str">
        <f>$A$9</f>
        <v>Professional occupations</v>
      </c>
      <c r="AH27" s="18">
        <f t="shared" ref="AH27:AK27" si="34">AH9/AH$18*100</f>
        <v>23.729313448699546</v>
      </c>
      <c r="AI27" s="18">
        <f>AI9/AI$18*100</f>
        <v>12.288608498825354</v>
      </c>
      <c r="AJ27" s="18">
        <f t="shared" si="34"/>
        <v>19.178802233604358</v>
      </c>
      <c r="AK27" s="18">
        <f t="shared" si="34"/>
        <v>18.027078299972445</v>
      </c>
      <c r="AL27" s="18"/>
      <c r="AM27" s="18">
        <f t="shared" ref="AM27:AP27" si="35">AM9/AM$18*100</f>
        <v>27.617113770643066</v>
      </c>
      <c r="AN27" s="18">
        <f t="shared" si="35"/>
        <v>15.01677565542996</v>
      </c>
      <c r="AO27" s="18">
        <f t="shared" si="35"/>
        <v>19.359418266141269</v>
      </c>
      <c r="AP27" s="18">
        <f t="shared" si="35"/>
        <v>21.060208586814699</v>
      </c>
      <c r="AQ27" s="18"/>
      <c r="AR27" s="18">
        <f t="shared" ref="AR27:AU27" si="36">AR9/AR$18*100</f>
        <v>30.055644389053072</v>
      </c>
      <c r="AS27" s="18">
        <f t="shared" si="36"/>
        <v>16.814767770995157</v>
      </c>
      <c r="AT27" s="18">
        <f t="shared" si="36"/>
        <v>20.532369062854205</v>
      </c>
      <c r="AU27" s="18">
        <f t="shared" si="36"/>
        <v>23.346784560709263</v>
      </c>
    </row>
    <row r="28" spans="1:47" x14ac:dyDescent="0.2">
      <c r="A28" t="str">
        <f>$A$10</f>
        <v>Associate professional occupations</v>
      </c>
      <c r="B28" s="18">
        <f t="shared" si="29"/>
        <v>14.412556819773799</v>
      </c>
      <c r="C28" s="18">
        <f t="shared" ref="C28:O28" si="37">C10/C$18*100</f>
        <v>7.5435151277960442</v>
      </c>
      <c r="D28" s="18">
        <f t="shared" si="37"/>
        <v>15.243688732316391</v>
      </c>
      <c r="E28" s="18">
        <f t="shared" si="37"/>
        <v>12.54995160598879</v>
      </c>
      <c r="F28" s="18"/>
      <c r="G28" s="18">
        <f t="shared" si="37"/>
        <v>15.907867333764274</v>
      </c>
      <c r="H28" s="18">
        <f t="shared" si="37"/>
        <v>8.7005621914585376</v>
      </c>
      <c r="I28" s="18">
        <f t="shared" si="37"/>
        <v>15.625292390217989</v>
      </c>
      <c r="J28" s="18">
        <f t="shared" si="37"/>
        <v>13.696712691201427</v>
      </c>
      <c r="K28" s="18"/>
      <c r="L28" s="18">
        <f t="shared" si="37"/>
        <v>16.422559009716171</v>
      </c>
      <c r="M28" s="18">
        <f t="shared" si="37"/>
        <v>10.304708956828398</v>
      </c>
      <c r="N28" s="18">
        <f t="shared" si="37"/>
        <v>14.405964289697041</v>
      </c>
      <c r="O28" s="18">
        <f t="shared" si="37"/>
        <v>14.338942518940287</v>
      </c>
      <c r="Q28" t="str">
        <f>$A$10</f>
        <v>Associate professional occupations</v>
      </c>
      <c r="R28" s="18">
        <f t="shared" ref="R28:U28" si="38">R10/R$18*100</f>
        <v>14.558676587198324</v>
      </c>
      <c r="S28" s="18">
        <f t="shared" si="38"/>
        <v>7.3376732245098335</v>
      </c>
      <c r="T28" s="18">
        <f t="shared" si="38"/>
        <v>11.485002106047396</v>
      </c>
      <c r="U28" s="18">
        <f t="shared" si="38"/>
        <v>12.944163342226926</v>
      </c>
      <c r="V28" s="18"/>
      <c r="W28" s="18">
        <f t="shared" ref="W28:Z28" si="39">W10/W$18*100</f>
        <v>16.054582409042283</v>
      </c>
      <c r="X28" s="18">
        <f t="shared" si="39"/>
        <v>9.1466322739355821</v>
      </c>
      <c r="Y28" s="18">
        <f t="shared" si="39"/>
        <v>11.814021466087068</v>
      </c>
      <c r="Z28" s="18">
        <f t="shared" si="39"/>
        <v>14.161603172361747</v>
      </c>
      <c r="AA28" s="18"/>
      <c r="AB28" s="18">
        <f t="shared" ref="AB28:AE28" si="40">AB10/AB$18*100</f>
        <v>14.911448408533776</v>
      </c>
      <c r="AC28" s="18">
        <f t="shared" si="40"/>
        <v>8.6896970466222925</v>
      </c>
      <c r="AD28" s="18">
        <f t="shared" si="40"/>
        <v>10.837227027826879</v>
      </c>
      <c r="AE28" s="18">
        <f t="shared" si="40"/>
        <v>13.103009500729815</v>
      </c>
      <c r="AG28" t="str">
        <f>$A$10</f>
        <v>Associate professional occupations</v>
      </c>
      <c r="AH28" s="18">
        <f t="shared" ref="AH28:AK28" si="41">AH10/AH$18*100</f>
        <v>14.15000549689486</v>
      </c>
      <c r="AI28" s="18">
        <f t="shared" si="41"/>
        <v>7.6207425236516597</v>
      </c>
      <c r="AJ28" s="18">
        <f t="shared" si="41"/>
        <v>22.396026227393769</v>
      </c>
      <c r="AK28" s="18">
        <f t="shared" si="41"/>
        <v>12.091750215075168</v>
      </c>
      <c r="AL28" s="18"/>
      <c r="AM28" s="18">
        <f t="shared" ref="AM28:AP28" si="42">AM10/AM$18*100</f>
        <v>15.663211934487126</v>
      </c>
      <c r="AN28" s="18">
        <f t="shared" si="42"/>
        <v>8.51001725216714</v>
      </c>
      <c r="AO28" s="18">
        <f t="shared" si="42"/>
        <v>21.7929366639313</v>
      </c>
      <c r="AP28" s="18">
        <f t="shared" si="42"/>
        <v>13.180862701143486</v>
      </c>
      <c r="AQ28" s="18"/>
      <c r="AR28" s="18">
        <f t="shared" ref="AR28:AU28" si="43">AR10/AR$18*100</f>
        <v>18.800722314251715</v>
      </c>
      <c r="AS28" s="18">
        <f t="shared" si="43"/>
        <v>11.048633052744698</v>
      </c>
      <c r="AT28" s="18">
        <f t="shared" si="43"/>
        <v>20.49836977505954</v>
      </c>
      <c r="AU28" s="18">
        <f t="shared" si="43"/>
        <v>15.721664274216462</v>
      </c>
    </row>
    <row r="29" spans="1:47" x14ac:dyDescent="0.2">
      <c r="A29" t="str">
        <f>$A$11</f>
        <v>Administrative and secretarial occupations</v>
      </c>
      <c r="B29" s="18">
        <f t="shared" si="29"/>
        <v>10.369266539715143</v>
      </c>
      <c r="C29" s="18">
        <f t="shared" ref="C29:O29" si="44">C11/C$18*100</f>
        <v>16.00287171197364</v>
      </c>
      <c r="D29" s="18">
        <f t="shared" si="44"/>
        <v>4.4800010448096605</v>
      </c>
      <c r="E29" s="18">
        <f t="shared" si="44"/>
        <v>11.125715694181642</v>
      </c>
      <c r="F29" s="18"/>
      <c r="G29" s="18">
        <f t="shared" si="44"/>
        <v>9.8681478977324968</v>
      </c>
      <c r="H29" s="18">
        <f t="shared" si="44"/>
        <v>14.509716125293174</v>
      </c>
      <c r="I29" s="18">
        <f t="shared" si="44"/>
        <v>3.7560774514608397</v>
      </c>
      <c r="J29" s="18">
        <f t="shared" si="44"/>
        <v>10.396725001820844</v>
      </c>
      <c r="K29" s="18"/>
      <c r="L29" s="18">
        <f t="shared" si="44"/>
        <v>8.7963654385584462</v>
      </c>
      <c r="M29" s="18">
        <f t="shared" si="44"/>
        <v>12.559212787563592</v>
      </c>
      <c r="N29" s="18">
        <f t="shared" si="44"/>
        <v>3.1863070631032198</v>
      </c>
      <c r="O29" s="18">
        <f t="shared" si="44"/>
        <v>9.0565014044954495</v>
      </c>
      <c r="Q29" t="str">
        <f>$A$11</f>
        <v>Administrative and secretarial occupations</v>
      </c>
      <c r="R29" s="18">
        <f t="shared" ref="R29:U29" si="45">R11/R$18*100</f>
        <v>4.7361276520544306</v>
      </c>
      <c r="S29" s="18">
        <f t="shared" si="45"/>
        <v>5.6341607914250886</v>
      </c>
      <c r="T29" s="18">
        <f t="shared" si="45"/>
        <v>2.1745725364598218</v>
      </c>
      <c r="U29" s="18">
        <f t="shared" si="45"/>
        <v>4.4053100874272406</v>
      </c>
      <c r="V29" s="18"/>
      <c r="W29" s="18">
        <f t="shared" ref="W29:Z29" si="46">W11/W$18*100</f>
        <v>5.0883944731314994</v>
      </c>
      <c r="X29" s="18">
        <f t="shared" si="46"/>
        <v>5.8480907019832369</v>
      </c>
      <c r="Y29" s="18">
        <f t="shared" si="46"/>
        <v>1.6962082814505532</v>
      </c>
      <c r="Z29" s="18">
        <f t="shared" si="46"/>
        <v>4.6515299374033221</v>
      </c>
      <c r="AA29" s="18"/>
      <c r="AB29" s="18">
        <f t="shared" ref="AB29:AE29" si="47">AB11/AB$18*100</f>
        <v>5.9977597061140475</v>
      </c>
      <c r="AC29" s="18">
        <f t="shared" si="47"/>
        <v>4.6852633141756801</v>
      </c>
      <c r="AD29" s="18">
        <f t="shared" si="47"/>
        <v>2.1125173506357511</v>
      </c>
      <c r="AE29" s="18">
        <f t="shared" si="47"/>
        <v>5.0774650718145287</v>
      </c>
      <c r="AG29" t="str">
        <f>$A$11</f>
        <v>Administrative and secretarial occupations</v>
      </c>
      <c r="AH29" s="18">
        <f t="shared" ref="AH29:AK29" si="48">AH11/AH$18*100</f>
        <v>20.491018668016736</v>
      </c>
      <c r="AI29" s="18">
        <f t="shared" si="48"/>
        <v>19.892986066679494</v>
      </c>
      <c r="AJ29" s="18">
        <f t="shared" si="48"/>
        <v>8.8669596827684227</v>
      </c>
      <c r="AK29" s="18">
        <f t="shared" si="48"/>
        <v>18.936998092578953</v>
      </c>
      <c r="AL29" s="18"/>
      <c r="AM29" s="18">
        <f t="shared" ref="AM29:AP29" si="49">AM11/AM$18*100</f>
        <v>17.838647727597362</v>
      </c>
      <c r="AN29" s="18">
        <f t="shared" si="49"/>
        <v>18.209647941577607</v>
      </c>
      <c r="AO29" s="18">
        <f t="shared" si="49"/>
        <v>7.0894905160042709</v>
      </c>
      <c r="AP29" s="18">
        <f t="shared" si="49"/>
        <v>16.771686281870441</v>
      </c>
      <c r="AQ29" s="18"/>
      <c r="AR29" s="18">
        <f t="shared" ref="AR29:AU29" si="50">AR11/AR$18*100</f>
        <v>13.200769359458949</v>
      </c>
      <c r="AS29" s="18">
        <f t="shared" si="50"/>
        <v>16.186195787666161</v>
      </c>
      <c r="AT29" s="18">
        <f t="shared" si="50"/>
        <v>5.0194379030391296</v>
      </c>
      <c r="AU29" s="18">
        <f t="shared" si="50"/>
        <v>13.508118135472122</v>
      </c>
    </row>
    <row r="30" spans="1:47" x14ac:dyDescent="0.2">
      <c r="A30" t="str">
        <f>$A$12</f>
        <v>Skilled trades occupations</v>
      </c>
      <c r="B30" s="18">
        <f t="shared" si="29"/>
        <v>10.094627946424136</v>
      </c>
      <c r="C30" s="18">
        <f t="shared" ref="C30:O30" si="51">C12/C$18*100</f>
        <v>3.3049388456357089</v>
      </c>
      <c r="D30" s="18">
        <f t="shared" si="51"/>
        <v>23.306093004454123</v>
      </c>
      <c r="E30" s="18">
        <f t="shared" si="51"/>
        <v>10.088269630989529</v>
      </c>
      <c r="F30" s="18"/>
      <c r="G30" s="18">
        <f t="shared" si="51"/>
        <v>7.7706722030193296</v>
      </c>
      <c r="H30" s="18">
        <f t="shared" si="51"/>
        <v>2.7241112744064337</v>
      </c>
      <c r="I30" s="18">
        <f t="shared" si="51"/>
        <v>22.172240302860928</v>
      </c>
      <c r="J30" s="18">
        <f t="shared" si="51"/>
        <v>8.2994140311216889</v>
      </c>
      <c r="K30" s="18"/>
      <c r="L30" s="18">
        <f t="shared" si="51"/>
        <v>6.1192555118212377</v>
      </c>
      <c r="M30" s="18">
        <f t="shared" si="51"/>
        <v>3.4240350949222593</v>
      </c>
      <c r="N30" s="18">
        <f t="shared" si="51"/>
        <v>23.511971176210249</v>
      </c>
      <c r="O30" s="18">
        <f t="shared" si="51"/>
        <v>7.9270911344881343</v>
      </c>
      <c r="Q30" t="str">
        <f>$A$12</f>
        <v>Skilled trades occupations</v>
      </c>
      <c r="R30" s="18">
        <f t="shared" ref="R30:U30" si="52">R12/R$18*100</f>
        <v>14.509375457978352</v>
      </c>
      <c r="S30" s="18">
        <f t="shared" si="52"/>
        <v>7.5042636085935905</v>
      </c>
      <c r="T30" s="18">
        <f t="shared" si="52"/>
        <v>32.644654118577343</v>
      </c>
      <c r="U30" s="18">
        <f t="shared" si="52"/>
        <v>16.756535314179612</v>
      </c>
      <c r="V30" s="18"/>
      <c r="W30" s="18">
        <f t="shared" ref="W30:Z30" si="53">W12/W$18*100</f>
        <v>11.210621825954767</v>
      </c>
      <c r="X30" s="18">
        <f t="shared" si="53"/>
        <v>5.3797808844931749</v>
      </c>
      <c r="Y30" s="18">
        <f t="shared" si="53"/>
        <v>31.810311754339821</v>
      </c>
      <c r="Z30" s="18">
        <f t="shared" si="53"/>
        <v>13.654885721231688</v>
      </c>
      <c r="AA30" s="18"/>
      <c r="AB30" s="18">
        <f t="shared" ref="AB30:AE30" si="54">AB12/AB$18*100</f>
        <v>8.6686973668484733</v>
      </c>
      <c r="AC30" s="18">
        <f t="shared" si="54"/>
        <v>6.419148858285892</v>
      </c>
      <c r="AD30" s="18">
        <f t="shared" si="54"/>
        <v>32.700419203952499</v>
      </c>
      <c r="AE30" s="18">
        <f t="shared" si="54"/>
        <v>12.556473036789729</v>
      </c>
      <c r="AG30" t="str">
        <f>$A$12</f>
        <v>Skilled trades occupations</v>
      </c>
      <c r="AH30" s="18">
        <f t="shared" ref="AH30:AK30" si="55">AH12/AH$18*100</f>
        <v>2.1621091656659015</v>
      </c>
      <c r="AI30" s="18">
        <f t="shared" si="55"/>
        <v>1.7294437174920525</v>
      </c>
      <c r="AJ30" s="18">
        <f t="shared" si="55"/>
        <v>5.5359122344451883</v>
      </c>
      <c r="AK30" s="18">
        <f t="shared" si="55"/>
        <v>2.3375906680132008</v>
      </c>
      <c r="AL30" s="18"/>
      <c r="AM30" s="18">
        <f t="shared" ref="AM30:AP30" si="56">AM12/AM$18*100</f>
        <v>2.0343683712710772</v>
      </c>
      <c r="AN30" s="18">
        <f t="shared" si="56"/>
        <v>1.589705663023528</v>
      </c>
      <c r="AO30" s="18">
        <f t="shared" si="56"/>
        <v>6.5752918358850572</v>
      </c>
      <c r="AP30" s="18">
        <f t="shared" si="56"/>
        <v>2.3568961047413488</v>
      </c>
      <c r="AQ30" s="18"/>
      <c r="AR30" s="18">
        <f t="shared" ref="AR30:AU30" si="57">AR12/AR$18*100</f>
        <v>2.1069819813935742</v>
      </c>
      <c r="AS30" s="18">
        <f t="shared" si="57"/>
        <v>2.0443936913536622</v>
      </c>
      <c r="AT30" s="18">
        <f t="shared" si="57"/>
        <v>7.8258202890895898</v>
      </c>
      <c r="AU30" s="18">
        <f t="shared" si="57"/>
        <v>2.747888883655373</v>
      </c>
    </row>
    <row r="31" spans="1:47" x14ac:dyDescent="0.2">
      <c r="A31" t="str">
        <f>$A$13</f>
        <v>Caring, leisure and other service occupations</v>
      </c>
      <c r="B31" s="18">
        <f t="shared" si="29"/>
        <v>6.4774183219989396</v>
      </c>
      <c r="C31" s="18">
        <f t="shared" ref="C31:O31" si="58">C13/C$18*100</f>
        <v>12.65426534659537</v>
      </c>
      <c r="D31" s="18">
        <f t="shared" si="58"/>
        <v>7.0775354949563436</v>
      </c>
      <c r="E31" s="18">
        <f t="shared" si="58"/>
        <v>8.3518686841272309</v>
      </c>
      <c r="F31" s="18"/>
      <c r="G31" s="18">
        <f t="shared" si="58"/>
        <v>6.2108124192357641</v>
      </c>
      <c r="H31" s="18">
        <f t="shared" si="58"/>
        <v>12.463037045968422</v>
      </c>
      <c r="I31" s="18">
        <f t="shared" si="58"/>
        <v>9.6266527208802959</v>
      </c>
      <c r="J31" s="18">
        <f t="shared" si="58"/>
        <v>8.5800371549639554</v>
      </c>
      <c r="K31" s="18"/>
      <c r="L31" s="18">
        <f t="shared" si="58"/>
        <v>6.6896386618071002</v>
      </c>
      <c r="M31" s="18">
        <f t="shared" si="58"/>
        <v>11.944907529060709</v>
      </c>
      <c r="N31" s="18">
        <f t="shared" si="58"/>
        <v>9.9534119430056265</v>
      </c>
      <c r="O31" s="18">
        <f t="shared" si="58"/>
        <v>8.7078298254904301</v>
      </c>
      <c r="Q31" t="str">
        <f>$A$13</f>
        <v>Caring, leisure and other service occupations</v>
      </c>
      <c r="R31" s="18">
        <f t="shared" ref="R31:U31" si="59">R13/R$18*100</f>
        <v>2.7138131682964564</v>
      </c>
      <c r="S31" s="18">
        <f t="shared" si="59"/>
        <v>6.1719484363015837</v>
      </c>
      <c r="T31" s="18">
        <f t="shared" si="59"/>
        <v>1.5920912134587919</v>
      </c>
      <c r="U31" s="18">
        <f t="shared" si="59"/>
        <v>3.0186215020247977</v>
      </c>
      <c r="V31" s="18"/>
      <c r="W31" s="18">
        <f t="shared" ref="W31:Z31" si="60">W13/W$18*100</f>
        <v>2.6345194420368467</v>
      </c>
      <c r="X31" s="18">
        <f t="shared" si="60"/>
        <v>5.8161644088714475</v>
      </c>
      <c r="Y31" s="18">
        <f t="shared" si="60"/>
        <v>1.5324456983432786</v>
      </c>
      <c r="Z31" s="18">
        <f t="shared" si="60"/>
        <v>2.9956391582454831</v>
      </c>
      <c r="AA31" s="18"/>
      <c r="AB31" s="18">
        <f t="shared" ref="AB31:AE31" si="61">AB13/AB$18*100</f>
        <v>2.9093238909643691</v>
      </c>
      <c r="AC31" s="18">
        <f t="shared" si="61"/>
        <v>7.2015811913376098</v>
      </c>
      <c r="AD31" s="18">
        <f t="shared" si="61"/>
        <v>1.8912658873076156</v>
      </c>
      <c r="AE31" s="18">
        <f t="shared" si="61"/>
        <v>3.4751380996625483</v>
      </c>
      <c r="AG31" t="str">
        <f>$A$13</f>
        <v>Caring, leisure and other service occupations</v>
      </c>
      <c r="AH31" s="18">
        <f t="shared" ref="AH31:AK31" si="62">AH13/AH$18*100</f>
        <v>13.239949698248118</v>
      </c>
      <c r="AI31" s="18">
        <f t="shared" si="62"/>
        <v>15.086289371347734</v>
      </c>
      <c r="AJ31" s="18">
        <f t="shared" si="62"/>
        <v>17.515689220652153</v>
      </c>
      <c r="AK31" s="18">
        <f t="shared" si="62"/>
        <v>14.55082485992539</v>
      </c>
      <c r="AL31" s="18"/>
      <c r="AM31" s="18">
        <f t="shared" ref="AM31:AP31" si="63">AM13/AM$18*100</f>
        <v>12.174476239130486</v>
      </c>
      <c r="AN31" s="18">
        <f t="shared" si="63"/>
        <v>15.302339641830113</v>
      </c>
      <c r="AO31" s="18">
        <f t="shared" si="63"/>
        <v>22.725220255588987</v>
      </c>
      <c r="AP31" s="18">
        <f t="shared" si="63"/>
        <v>14.776575410375854</v>
      </c>
      <c r="AQ31" s="18"/>
      <c r="AR31" s="18">
        <f t="shared" ref="AR31:AU31" si="64">AR13/AR$18*100</f>
        <v>12.639041611251889</v>
      </c>
      <c r="AS31" s="18">
        <f t="shared" si="64"/>
        <v>14.129829346124149</v>
      </c>
      <c r="AT31" s="18">
        <f t="shared" si="64"/>
        <v>23.716785161405156</v>
      </c>
      <c r="AU31" s="18">
        <f t="shared" si="64"/>
        <v>14.561995529738731</v>
      </c>
    </row>
    <row r="32" spans="1:47" x14ac:dyDescent="0.2">
      <c r="A32" t="str">
        <f>$A$14</f>
        <v>Sales and customer service occupations</v>
      </c>
      <c r="B32" s="18">
        <f t="shared" si="29"/>
        <v>5.531239599851574</v>
      </c>
      <c r="C32" s="18">
        <f t="shared" ref="C32:O32" si="65">C14/C$18*100</f>
        <v>17.618829654086504</v>
      </c>
      <c r="D32" s="18">
        <f t="shared" si="65"/>
        <v>4.8965899878459132</v>
      </c>
      <c r="E32" s="18">
        <f t="shared" si="65"/>
        <v>8.9315020212645617</v>
      </c>
      <c r="F32" s="18"/>
      <c r="G32" s="18">
        <f t="shared" si="65"/>
        <v>4.9163139030455767</v>
      </c>
      <c r="H32" s="18">
        <f t="shared" si="65"/>
        <v>15.816289141021478</v>
      </c>
      <c r="I32" s="18">
        <f t="shared" si="65"/>
        <v>3.217130936615944</v>
      </c>
      <c r="J32" s="18">
        <f t="shared" si="65"/>
        <v>7.957823340758746</v>
      </c>
      <c r="K32" s="18"/>
      <c r="L32" s="18">
        <f t="shared" si="65"/>
        <v>4.5026921691790678</v>
      </c>
      <c r="M32" s="18">
        <f t="shared" si="65"/>
        <v>15.590242925612923</v>
      </c>
      <c r="N32" s="18">
        <f t="shared" si="65"/>
        <v>2.3471160266146023</v>
      </c>
      <c r="O32" s="18">
        <f t="shared" si="65"/>
        <v>7.4125535796790958</v>
      </c>
      <c r="Q32" t="str">
        <f>$A$14</f>
        <v>Sales and customer service occupations</v>
      </c>
      <c r="R32" s="18">
        <f t="shared" ref="R32:U32" si="66">R14/R$18*100</f>
        <v>4.4659499322266951</v>
      </c>
      <c r="S32" s="18">
        <f t="shared" si="66"/>
        <v>19.169168424959608</v>
      </c>
      <c r="T32" s="18">
        <f t="shared" si="66"/>
        <v>4.0160686271413493</v>
      </c>
      <c r="U32" s="18">
        <f t="shared" si="66"/>
        <v>6.5419468105539211</v>
      </c>
      <c r="V32" s="18"/>
      <c r="W32" s="18">
        <f t="shared" ref="W32:Z32" si="67">W14/W$18*100</f>
        <v>4.0858372899886319</v>
      </c>
      <c r="X32" s="18">
        <f t="shared" si="67"/>
        <v>17.225606159487327</v>
      </c>
      <c r="Y32" s="18">
        <f t="shared" si="67"/>
        <v>2.8665874772496673</v>
      </c>
      <c r="Z32" s="18">
        <f t="shared" si="67"/>
        <v>6.1342619049912788</v>
      </c>
      <c r="AA32" s="18"/>
      <c r="AB32" s="18">
        <f>AB14/AB$18*100</f>
        <v>4.1570662713719377</v>
      </c>
      <c r="AC32" s="18">
        <f t="shared" ref="AC32:AE32" si="68">AC14/AC$18*100</f>
        <v>16.907674480887007</v>
      </c>
      <c r="AD32" s="18">
        <f t="shared" si="68"/>
        <v>2.3943327991182364</v>
      </c>
      <c r="AE32" s="18">
        <f t="shared" si="68"/>
        <v>6.0625158564758577</v>
      </c>
      <c r="AG32" t="str">
        <f>$A$14</f>
        <v>Sales and customer service occupations</v>
      </c>
      <c r="AH32" s="18">
        <f t="shared" ref="AH32:AK32" si="69">AH14/AH$18*100</f>
        <v>7.445376313959386</v>
      </c>
      <c r="AI32" s="18">
        <f t="shared" si="69"/>
        <v>17.037176336384466</v>
      </c>
      <c r="AJ32" s="18">
        <f t="shared" si="69"/>
        <v>6.5721183224959345</v>
      </c>
      <c r="AK32" s="18">
        <f t="shared" si="69"/>
        <v>11.708937141945775</v>
      </c>
      <c r="AL32" s="18"/>
      <c r="AM32" s="18">
        <f t="shared" ref="AM32:AP32" si="70">AM14/AM$18*100</f>
        <v>6.3011790027823285</v>
      </c>
      <c r="AN32" s="18">
        <f t="shared" si="70"/>
        <v>15.214280092948334</v>
      </c>
      <c r="AO32" s="18">
        <f t="shared" si="70"/>
        <v>3.7844029576520959</v>
      </c>
      <c r="AP32" s="18">
        <f t="shared" si="70"/>
        <v>9.9812765768044205</v>
      </c>
      <c r="AQ32" s="18"/>
      <c r="AR32" s="18">
        <f t="shared" ref="AR32:AU32" si="71">AR14/AR$18*100</f>
        <v>5.0466330472451144</v>
      </c>
      <c r="AS32" s="18">
        <f t="shared" si="71"/>
        <v>14.983393482277362</v>
      </c>
      <c r="AT32" s="18">
        <f t="shared" si="71"/>
        <v>2.2665094415135441</v>
      </c>
      <c r="AU32" s="18">
        <f t="shared" si="71"/>
        <v>8.9229319762523129</v>
      </c>
    </row>
    <row r="33" spans="1:47" x14ac:dyDescent="0.2">
      <c r="A33" t="str">
        <f>$A$15</f>
        <v>Process, plant and machine operatives</v>
      </c>
      <c r="B33" s="18">
        <f t="shared" si="29"/>
        <v>6.9597312075169935</v>
      </c>
      <c r="C33" s="18">
        <f t="shared" ref="C33:O33" si="72">C15/C$18*100</f>
        <v>2.6923251286548298</v>
      </c>
      <c r="D33" s="18">
        <f t="shared" si="72"/>
        <v>5.5864515922465072</v>
      </c>
      <c r="E33" s="18">
        <f t="shared" si="72"/>
        <v>5.5227644167429926</v>
      </c>
      <c r="F33" s="18"/>
      <c r="G33" s="18">
        <f t="shared" si="72"/>
        <v>5.7222097974137496</v>
      </c>
      <c r="H33" s="18">
        <f t="shared" si="72"/>
        <v>2.9577371390895175</v>
      </c>
      <c r="I33" s="18">
        <f t="shared" si="72"/>
        <v>7.4103427291008064</v>
      </c>
      <c r="J33" s="18">
        <f t="shared" si="72"/>
        <v>5.1296700210490913</v>
      </c>
      <c r="K33" s="18"/>
      <c r="L33" s="18">
        <f t="shared" si="72"/>
        <v>4.8879016143728613</v>
      </c>
      <c r="M33" s="18">
        <f t="shared" si="72"/>
        <v>3.5007249271628291</v>
      </c>
      <c r="N33" s="18">
        <f t="shared" si="72"/>
        <v>8.9716513041795753</v>
      </c>
      <c r="O33" s="18">
        <f t="shared" si="72"/>
        <v>5.0925341471332892</v>
      </c>
      <c r="Q33" t="str">
        <f>$A$15</f>
        <v>Process, plant and machine operatives</v>
      </c>
      <c r="R33" s="18">
        <f t="shared" ref="R33:U33" si="73">R15/R$18*100</f>
        <v>9.6889944582310736</v>
      </c>
      <c r="S33" s="18">
        <f t="shared" si="73"/>
        <v>6.8719878893864754</v>
      </c>
      <c r="T33" s="18">
        <f t="shared" si="73"/>
        <v>7.1655482412666398</v>
      </c>
      <c r="U33" s="18">
        <f t="shared" si="73"/>
        <v>8.8199926656595959</v>
      </c>
      <c r="V33" s="18"/>
      <c r="W33" s="18">
        <f t="shared" ref="W33:Z33" si="74">W15/W$18*100</f>
        <v>8.1956665780443014</v>
      </c>
      <c r="X33" s="18">
        <f t="shared" si="74"/>
        <v>7.6984247281939808</v>
      </c>
      <c r="Y33" s="18">
        <f t="shared" si="74"/>
        <v>10.075340570501821</v>
      </c>
      <c r="Z33" s="18">
        <f t="shared" si="74"/>
        <v>8.4246664878007973</v>
      </c>
      <c r="AA33" s="18"/>
      <c r="AB33" s="18">
        <f t="shared" ref="AB33:AE33" si="75">AB15/AB$18*100</f>
        <v>7.0063213292914748</v>
      </c>
      <c r="AC33" s="18">
        <f t="shared" si="75"/>
        <v>7.9473607379435869</v>
      </c>
      <c r="AD33" s="18">
        <f t="shared" si="75"/>
        <v>11.626781840300996</v>
      </c>
      <c r="AE33" s="18">
        <f t="shared" si="75"/>
        <v>7.9928813087356287</v>
      </c>
      <c r="AG33" t="str">
        <f>$A$15</f>
        <v>Process, plant and machine operatives</v>
      </c>
      <c r="AH33" s="18">
        <f t="shared" ref="AH33:AK33" si="76">AH15/AH$18*100</f>
        <v>2.0557288976995429</v>
      </c>
      <c r="AI33" s="18">
        <f t="shared" si="76"/>
        <v>1.1242067552195116</v>
      </c>
      <c r="AJ33" s="18">
        <f t="shared" si="76"/>
        <v>2.5816168469916718</v>
      </c>
      <c r="AK33" s="18">
        <f t="shared" si="76"/>
        <v>1.6903199942850964</v>
      </c>
      <c r="AL33" s="18"/>
      <c r="AM33" s="18">
        <f t="shared" ref="AM33:AP33" si="77">AM15/AM$18*100</f>
        <v>1.5975855547228908</v>
      </c>
      <c r="AN33" s="18">
        <f t="shared" si="77"/>
        <v>0.93268756874113501</v>
      </c>
      <c r="AO33" s="18">
        <f t="shared" si="77"/>
        <v>3.097671443544427</v>
      </c>
      <c r="AP33" s="18">
        <f t="shared" si="77"/>
        <v>1.4734886977136394</v>
      </c>
      <c r="AQ33" s="18"/>
      <c r="AR33" s="18">
        <f t="shared" ref="AR33:AU33" si="78">AR15/AR$18*100</f>
        <v>1.5539642932515378</v>
      </c>
      <c r="AS33" s="18">
        <f t="shared" si="78"/>
        <v>1.4524678805742612</v>
      </c>
      <c r="AT33" s="18">
        <f t="shared" si="78"/>
        <v>4.4389186719816305</v>
      </c>
      <c r="AU33" s="18">
        <f t="shared" si="78"/>
        <v>1.8477198577572007</v>
      </c>
    </row>
    <row r="34" spans="1:47" x14ac:dyDescent="0.2">
      <c r="A34" t="str">
        <f>$A$16</f>
        <v>Elementary occupations</v>
      </c>
      <c r="B34" s="18">
        <f t="shared" si="29"/>
        <v>8.412854569019629</v>
      </c>
      <c r="C34" s="18">
        <f t="shared" ref="C34:O34" si="79">C16/C$18*100</f>
        <v>24.521290008954121</v>
      </c>
      <c r="D34" s="18">
        <f t="shared" si="79"/>
        <v>5.2778221035225172</v>
      </c>
      <c r="E34" s="18">
        <f t="shared" si="79"/>
        <v>12.605188034622101</v>
      </c>
      <c r="F34" s="18"/>
      <c r="G34" s="18">
        <f t="shared" si="79"/>
        <v>7.0735533169461293</v>
      </c>
      <c r="H34" s="18">
        <f t="shared" si="79"/>
        <v>22.553450200323969</v>
      </c>
      <c r="I34" s="18">
        <f t="shared" si="79"/>
        <v>4.6613405783688711</v>
      </c>
      <c r="J34" s="18">
        <f t="shared" si="79"/>
        <v>11.393167891993658</v>
      </c>
      <c r="K34" s="18"/>
      <c r="L34" s="18">
        <f t="shared" si="79"/>
        <v>7.1881328378170117</v>
      </c>
      <c r="M34" s="18">
        <f t="shared" si="79"/>
        <v>18.853233107610336</v>
      </c>
      <c r="N34" s="18">
        <f t="shared" si="79"/>
        <v>5.7045139518996013</v>
      </c>
      <c r="O34" s="18">
        <f t="shared" si="79"/>
        <v>10.366501462871584</v>
      </c>
      <c r="Q34" t="str">
        <f>$A$16</f>
        <v>Elementary occupations</v>
      </c>
      <c r="R34" s="18">
        <f t="shared" ref="R34:U34" si="80">R16/R$18*100</f>
        <v>9.6475126291645878</v>
      </c>
      <c r="S34" s="18">
        <f t="shared" si="80"/>
        <v>32.393989805201279</v>
      </c>
      <c r="T34" s="18">
        <f t="shared" si="80"/>
        <v>5.9103056331114434</v>
      </c>
      <c r="U34" s="18">
        <f t="shared" si="80"/>
        <v>12.30996814268955</v>
      </c>
      <c r="V34" s="18"/>
      <c r="W34" s="18">
        <f t="shared" ref="W34:Z34" si="81">W16/W$18*100</f>
        <v>8.2487652272565484</v>
      </c>
      <c r="X34" s="18">
        <f t="shared" si="81"/>
        <v>28.626049315750592</v>
      </c>
      <c r="Y34" s="18">
        <f t="shared" si="81"/>
        <v>6.0482611662463599</v>
      </c>
      <c r="Z34" s="18">
        <f t="shared" si="81"/>
        <v>11.373712448430167</v>
      </c>
      <c r="AA34" s="18"/>
      <c r="AB34" s="18">
        <f t="shared" ref="AB34:AE34" si="82">AB16/AB$18*100</f>
        <v>8.3329041626731843</v>
      </c>
      <c r="AC34" s="18">
        <f t="shared" si="82"/>
        <v>23.990319763683775</v>
      </c>
      <c r="AD34" s="18">
        <f t="shared" si="82"/>
        <v>7.2120525037196499</v>
      </c>
      <c r="AE34" s="18">
        <f t="shared" si="82"/>
        <v>10.85860529963073</v>
      </c>
      <c r="AG34" t="str">
        <f>$A$16</f>
        <v>Elementary occupations</v>
      </c>
      <c r="AH34" s="18">
        <f t="shared" ref="AH34:AK34" si="83">AH16/AH$18*100</f>
        <v>6.1943928734680966</v>
      </c>
      <c r="AI34" s="18">
        <f t="shared" si="83"/>
        <v>21.567624628335075</v>
      </c>
      <c r="AJ34" s="18">
        <f t="shared" si="83"/>
        <v>4.0742805174584076</v>
      </c>
      <c r="AK34" s="18">
        <f t="shared" si="83"/>
        <v>12.948328922307759</v>
      </c>
      <c r="AL34" s="18"/>
      <c r="AM34" s="18">
        <f t="shared" ref="AM34:AP34" si="84">AM16/AM$18*100</f>
        <v>5.1138232850635195</v>
      </c>
      <c r="AN34" s="18">
        <f t="shared" si="84"/>
        <v>19.959456397008264</v>
      </c>
      <c r="AO34" s="18">
        <f t="shared" si="84"/>
        <v>2.4169362858904413</v>
      </c>
      <c r="AP34" s="18">
        <f t="shared" si="84"/>
        <v>11.414755966552107</v>
      </c>
      <c r="AQ34" s="18"/>
      <c r="AR34" s="18">
        <f t="shared" ref="AR34:AU34" si="85">AR16/AR$18*100</f>
        <v>5.3865088172276172</v>
      </c>
      <c r="AS34" s="18">
        <f t="shared" si="85"/>
        <v>16.486933192351259</v>
      </c>
      <c r="AT34" s="18">
        <f t="shared" si="85"/>
        <v>3.1309044456366357</v>
      </c>
      <c r="AU34" s="18">
        <f t="shared" si="85"/>
        <v>9.8159516588644262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7.9469257465952978</v>
      </c>
      <c r="C44" s="27">
        <f t="shared" ref="C44:E44" si="93">H8-C8</f>
        <v>5.0593656018831501</v>
      </c>
      <c r="D44" s="27">
        <f t="shared" si="93"/>
        <v>1.5027865813679533</v>
      </c>
      <c r="E44" s="27">
        <f t="shared" si="93"/>
        <v>14.509077929846413</v>
      </c>
      <c r="F44" s="27"/>
      <c r="G44" s="27">
        <f>L8-G8</f>
        <v>0.48696498913449915</v>
      </c>
      <c r="H44" s="27">
        <f t="shared" ref="H44:J44" si="94">M8-H8</f>
        <v>3.022796660055727</v>
      </c>
      <c r="I44" s="27">
        <f t="shared" si="94"/>
        <v>2.2414600302515595</v>
      </c>
      <c r="J44" s="27">
        <f t="shared" si="94"/>
        <v>5.7512216794417839</v>
      </c>
      <c r="K44" s="27"/>
      <c r="L44" s="27">
        <f>L8-B8</f>
        <v>8.433890735729797</v>
      </c>
      <c r="M44" s="27">
        <f t="shared" ref="M44:O44" si="95">M8-C8</f>
        <v>8.0821622619388762</v>
      </c>
      <c r="N44" s="27">
        <f t="shared" si="95"/>
        <v>3.7442466116195128</v>
      </c>
      <c r="O44" s="27">
        <f t="shared" si="95"/>
        <v>20.260299609288197</v>
      </c>
      <c r="Q44" t="str">
        <f>$A$8</f>
        <v>Managers, directors and senior officials</v>
      </c>
      <c r="R44" s="27">
        <f>W8-R8</f>
        <v>4.4287464392118281</v>
      </c>
      <c r="S44" s="27">
        <f t="shared" ref="S44:S52" si="96">X8-S8</f>
        <v>2.106847974929893</v>
      </c>
      <c r="T44" s="27">
        <f t="shared" ref="T44:T52" si="97">Y8-T8</f>
        <v>0.83374522419262931</v>
      </c>
      <c r="U44" s="27">
        <f t="shared" ref="U44:U52" si="98">Z8-U8</f>
        <v>7.3693396383343526</v>
      </c>
      <c r="V44" s="27"/>
      <c r="W44" s="27">
        <f>AB8-W8</f>
        <v>-1.1269935466989764</v>
      </c>
      <c r="X44" s="27">
        <f t="shared" ref="X44:X52" si="99">AC8-X8</f>
        <v>0.26513168207864179</v>
      </c>
      <c r="Y44" s="27">
        <f t="shared" ref="Y44:Y52" si="100">AD8-Y8</f>
        <v>1.956521240039157</v>
      </c>
      <c r="Z44" s="27">
        <f t="shared" ref="Z44:Z52" si="101">AE8-Z8</f>
        <v>1.0946593754188214</v>
      </c>
      <c r="AA44" s="27"/>
      <c r="AB44" s="27">
        <f>AB8-R8</f>
        <v>3.3017528925128516</v>
      </c>
      <c r="AC44" s="27">
        <f t="shared" ref="AC44:AC52" si="102">AC8-S8</f>
        <v>2.3719796570085347</v>
      </c>
      <c r="AD44" s="27">
        <f t="shared" ref="AD44:AD52" si="103">AD8-T8</f>
        <v>2.7902664642317863</v>
      </c>
      <c r="AE44" s="27">
        <f t="shared" ref="AE44:AE52" si="104">AE8-U8</f>
        <v>8.463999013753174</v>
      </c>
      <c r="AG44" t="str">
        <f>$A$8</f>
        <v>Managers, directors and senior officials</v>
      </c>
      <c r="AH44" s="27">
        <f>AM8-AH8</f>
        <v>3.5181793073834537</v>
      </c>
      <c r="AI44" s="27">
        <f t="shared" ref="AI44:AI52" si="105">AN8-AI8</f>
        <v>2.952517626953254</v>
      </c>
      <c r="AJ44" s="27">
        <f t="shared" ref="AJ44:AJ52" si="106">AO8-AJ8</f>
        <v>0.66904135717533197</v>
      </c>
      <c r="AK44" s="27">
        <f t="shared" ref="AK44:AK52" si="107">AP8-AK8</f>
        <v>7.1397382915120424</v>
      </c>
      <c r="AL44" s="27"/>
      <c r="AM44" s="27">
        <f>AR8-AM8</f>
        <v>1.6139585358335395</v>
      </c>
      <c r="AN44" s="27">
        <f t="shared" ref="AN44:AN52" si="108">AS8-AN8</f>
        <v>2.7576649779770843</v>
      </c>
      <c r="AO44" s="27">
        <f t="shared" ref="AO44:AO52" si="109">AT8-AO8</f>
        <v>0.28493879021239632</v>
      </c>
      <c r="AP44" s="27">
        <f t="shared" ref="AP44:AP52" si="110">AU8-AP8</f>
        <v>4.6565623040230157</v>
      </c>
      <c r="AQ44" s="27"/>
      <c r="AR44" s="27">
        <f>AR8-AH8</f>
        <v>5.1321378432169933</v>
      </c>
      <c r="AS44" s="27">
        <f t="shared" ref="AS44:AS52" si="111">AS8-AI8</f>
        <v>5.7101826049303384</v>
      </c>
      <c r="AT44" s="27">
        <f t="shared" ref="AT44:AT52" si="112">AT8-AJ8</f>
        <v>0.95398014738772829</v>
      </c>
      <c r="AU44" s="27">
        <f t="shared" ref="AU44:AU52" si="113">AU8-AK8</f>
        <v>11.796300595535058</v>
      </c>
    </row>
    <row r="45" spans="1:47" x14ac:dyDescent="0.2">
      <c r="A45" t="str">
        <f>$A$9</f>
        <v>Professional occupations</v>
      </c>
      <c r="B45" s="27">
        <f t="shared" ref="B45:B54" si="114">G9-B9</f>
        <v>22.128845924746486</v>
      </c>
      <c r="C45" s="27">
        <f t="shared" ref="C45:C54" si="115">H9-C9</f>
        <v>9.1034679059711259</v>
      </c>
      <c r="D45" s="27">
        <f t="shared" ref="D45:D54" si="116">I9-D9</f>
        <v>-0.6306576075480308</v>
      </c>
      <c r="E45" s="27">
        <f t="shared" ref="E45:E54" si="117">J9-E9</f>
        <v>30.601656223169613</v>
      </c>
      <c r="F45" s="27"/>
      <c r="G45" s="27">
        <f t="shared" ref="G45:G54" si="118">L9-G9</f>
        <v>28.617225667442767</v>
      </c>
      <c r="H45" s="27">
        <f t="shared" ref="H45:H54" si="119">M9-H9</f>
        <v>7.5853281349669004</v>
      </c>
      <c r="I45" s="27">
        <f t="shared" ref="I45:I54" si="120">N9-I9</f>
        <v>0.77059111547150749</v>
      </c>
      <c r="J45" s="27">
        <f t="shared" ref="J45:J54" si="121">O9-J9</f>
        <v>36.973144917881143</v>
      </c>
      <c r="K45" s="27"/>
      <c r="L45" s="27">
        <f t="shared" ref="L45:L54" si="122">L9-B9</f>
        <v>50.746071592189253</v>
      </c>
      <c r="M45" s="27">
        <f t="shared" ref="M45:M54" si="123">M9-C9</f>
        <v>16.688796040938026</v>
      </c>
      <c r="N45" s="27">
        <f t="shared" ref="N45:N54" si="124">N9-D9</f>
        <v>0.1399335079234767</v>
      </c>
      <c r="O45" s="27">
        <f t="shared" ref="O45:O54" si="125">O9-E9</f>
        <v>67.574801141050756</v>
      </c>
      <c r="Q45" t="str">
        <f>$A$9</f>
        <v>Professional occupations</v>
      </c>
      <c r="R45" s="27">
        <f t="shared" ref="R45:R52" si="126">W9-R9</f>
        <v>12.151119564550186</v>
      </c>
      <c r="S45" s="27">
        <f t="shared" si="96"/>
        <v>3.3214525448117023</v>
      </c>
      <c r="T45" s="27">
        <f t="shared" si="97"/>
        <v>-1.7372729171739376</v>
      </c>
      <c r="U45" s="27">
        <f t="shared" si="98"/>
        <v>13.735299192187952</v>
      </c>
      <c r="V45" s="27"/>
      <c r="W45" s="27">
        <f t="shared" ref="W45:W52" si="127">AB9-W9</f>
        <v>18.742126116919181</v>
      </c>
      <c r="X45" s="27">
        <f t="shared" si="99"/>
        <v>4.0514758673414626</v>
      </c>
      <c r="Y45" s="27">
        <f t="shared" si="100"/>
        <v>-0.54037993803856388</v>
      </c>
      <c r="Z45" s="27">
        <f t="shared" si="101"/>
        <v>22.253222046222092</v>
      </c>
      <c r="AA45" s="27"/>
      <c r="AB45" s="27">
        <f t="shared" ref="AB45:AB52" si="128">AB9-R9</f>
        <v>30.893245681469367</v>
      </c>
      <c r="AC45" s="27">
        <f t="shared" si="102"/>
        <v>7.3729284121531649</v>
      </c>
      <c r="AD45" s="27">
        <f t="shared" si="103"/>
        <v>-2.2776528552125015</v>
      </c>
      <c r="AE45" s="27">
        <f t="shared" si="104"/>
        <v>35.988521238410044</v>
      </c>
      <c r="AG45" t="str">
        <f>$A$9</f>
        <v>Professional occupations</v>
      </c>
      <c r="AH45" s="27">
        <f t="shared" ref="AH45:AH52" si="129">AM9-AH9</f>
        <v>9.9777263601963355</v>
      </c>
      <c r="AI45" s="27">
        <f t="shared" si="105"/>
        <v>5.7820153611594236</v>
      </c>
      <c r="AJ45" s="27">
        <f t="shared" si="106"/>
        <v>1.1066153096259024</v>
      </c>
      <c r="AK45" s="27">
        <f t="shared" si="107"/>
        <v>16.866357030981661</v>
      </c>
      <c r="AL45" s="27"/>
      <c r="AM45" s="27">
        <f t="shared" ref="AM45:AM52" si="130">AR9-AM9</f>
        <v>9.8750995505235366</v>
      </c>
      <c r="AN45" s="27">
        <f t="shared" si="108"/>
        <v>3.5338522676254414</v>
      </c>
      <c r="AO45" s="27">
        <f t="shared" si="109"/>
        <v>1.3109710535100669</v>
      </c>
      <c r="AP45" s="27">
        <f t="shared" si="110"/>
        <v>14.719922871659037</v>
      </c>
      <c r="AQ45" s="27"/>
      <c r="AR45" s="27">
        <f t="shared" ref="AR45:AR52" si="131">AR9-AH9</f>
        <v>19.852825910719872</v>
      </c>
      <c r="AS45" s="27">
        <f t="shared" si="111"/>
        <v>9.315867628784865</v>
      </c>
      <c r="AT45" s="27">
        <f t="shared" si="112"/>
        <v>2.4175863631359693</v>
      </c>
      <c r="AU45" s="27">
        <f t="shared" si="113"/>
        <v>31.586279902640698</v>
      </c>
    </row>
    <row r="46" spans="1:47" x14ac:dyDescent="0.2">
      <c r="A46" t="str">
        <f>$A$10</f>
        <v>Associate professional occupations</v>
      </c>
      <c r="B46" s="27">
        <f t="shared" si="114"/>
        <v>10.132377699786474</v>
      </c>
      <c r="C46" s="27">
        <f t="shared" si="115"/>
        <v>4.4812653293552778</v>
      </c>
      <c r="D46" s="27">
        <f t="shared" si="116"/>
        <v>1.0641574946926937</v>
      </c>
      <c r="E46" s="27">
        <f t="shared" si="117"/>
        <v>15.677800523834449</v>
      </c>
      <c r="F46" s="27"/>
      <c r="G46" s="27">
        <f t="shared" si="118"/>
        <v>8.413506367662805</v>
      </c>
      <c r="H46" s="27">
        <f t="shared" si="119"/>
        <v>4.7413600391906598</v>
      </c>
      <c r="I46" s="27">
        <f t="shared" si="120"/>
        <v>0.84889293432878077</v>
      </c>
      <c r="J46" s="27">
        <f t="shared" si="121"/>
        <v>14.003759341182246</v>
      </c>
      <c r="K46" s="27"/>
      <c r="L46" s="27">
        <f t="shared" si="122"/>
        <v>18.545884067449279</v>
      </c>
      <c r="M46" s="27">
        <f t="shared" si="123"/>
        <v>9.2226253685459376</v>
      </c>
      <c r="N46" s="27">
        <f t="shared" si="124"/>
        <v>1.9130504290214745</v>
      </c>
      <c r="O46" s="27">
        <f t="shared" si="125"/>
        <v>29.681559865016695</v>
      </c>
      <c r="Q46" t="str">
        <f>$A$10</f>
        <v>Associate professional occupations</v>
      </c>
      <c r="R46" s="27">
        <f t="shared" si="126"/>
        <v>5.408079713719232</v>
      </c>
      <c r="S46" s="27">
        <f t="shared" si="96"/>
        <v>2.1314720053722174</v>
      </c>
      <c r="T46" s="27">
        <f t="shared" si="97"/>
        <v>9.4609498151354998E-2</v>
      </c>
      <c r="U46" s="27">
        <f t="shared" si="98"/>
        <v>7.6341612172428057</v>
      </c>
      <c r="V46" s="27"/>
      <c r="W46" s="27">
        <f>AB10-W10</f>
        <v>-0.21756326557345318</v>
      </c>
      <c r="X46" s="27">
        <f t="shared" si="99"/>
        <v>0.32940223187825168</v>
      </c>
      <c r="Y46" s="27">
        <f t="shared" si="100"/>
        <v>0.51753701907687333</v>
      </c>
      <c r="Z46" s="27">
        <f t="shared" si="101"/>
        <v>0.62937598538167805</v>
      </c>
      <c r="AA46" s="27"/>
      <c r="AB46" s="27">
        <f t="shared" si="128"/>
        <v>5.1905164481457788</v>
      </c>
      <c r="AC46" s="27">
        <f t="shared" si="102"/>
        <v>2.4608742372504691</v>
      </c>
      <c r="AD46" s="27">
        <f t="shared" si="103"/>
        <v>0.61214651722822833</v>
      </c>
      <c r="AE46" s="27">
        <f t="shared" si="104"/>
        <v>8.2635372026244838</v>
      </c>
      <c r="AG46" t="str">
        <f>$A$10</f>
        <v>Associate professional occupations</v>
      </c>
      <c r="AH46" s="27">
        <f t="shared" si="129"/>
        <v>4.7242979860671923</v>
      </c>
      <c r="AI46" s="27">
        <f t="shared" si="105"/>
        <v>2.3497933239830697</v>
      </c>
      <c r="AJ46" s="27">
        <f t="shared" si="106"/>
        <v>0.96954799654133694</v>
      </c>
      <c r="AK46" s="27">
        <f t="shared" si="107"/>
        <v>8.0436393065915937</v>
      </c>
      <c r="AL46" s="27"/>
      <c r="AM46" s="27">
        <f t="shared" si="130"/>
        <v>8.6310696332363115</v>
      </c>
      <c r="AN46" s="27">
        <f t="shared" si="108"/>
        <v>4.4119578073124099</v>
      </c>
      <c r="AO46" s="27">
        <f t="shared" si="109"/>
        <v>0.3313559152519101</v>
      </c>
      <c r="AP46" s="27">
        <f t="shared" si="110"/>
        <v>13.374383355800632</v>
      </c>
      <c r="AQ46" s="27"/>
      <c r="AR46" s="27">
        <f t="shared" si="131"/>
        <v>13.355367619303504</v>
      </c>
      <c r="AS46" s="27">
        <f t="shared" si="111"/>
        <v>6.7617511312954797</v>
      </c>
      <c r="AT46" s="27">
        <f t="shared" si="112"/>
        <v>1.300903911793247</v>
      </c>
      <c r="AU46" s="27">
        <f t="shared" si="113"/>
        <v>21.418022662392225</v>
      </c>
    </row>
    <row r="47" spans="1:47" x14ac:dyDescent="0.2">
      <c r="A47" t="str">
        <f>$A$11</f>
        <v>Administrative and secretarial occupations</v>
      </c>
      <c r="B47" s="27">
        <f t="shared" si="114"/>
        <v>0.88687463153937784</v>
      </c>
      <c r="C47" s="27">
        <f t="shared" si="115"/>
        <v>0.83073546997508174</v>
      </c>
      <c r="D47" s="27">
        <f t="shared" si="116"/>
        <v>-0.55507696486791502</v>
      </c>
      <c r="E47" s="27">
        <f t="shared" si="117"/>
        <v>1.1625331366465446</v>
      </c>
      <c r="F47" s="27"/>
      <c r="G47" s="27">
        <f t="shared" si="118"/>
        <v>-0.96473174427343622</v>
      </c>
      <c r="H47" s="27">
        <f t="shared" si="119"/>
        <v>-2.8046121276593823</v>
      </c>
      <c r="I47" s="27">
        <f t="shared" si="120"/>
        <v>-0.12371763263581892</v>
      </c>
      <c r="J47" s="27">
        <f t="shared" si="121"/>
        <v>-3.8930615045686352</v>
      </c>
      <c r="K47" s="27"/>
      <c r="L47" s="27">
        <f t="shared" si="122"/>
        <v>-7.7857112734058376E-2</v>
      </c>
      <c r="M47" s="27">
        <f t="shared" si="123"/>
        <v>-1.9738766576843005</v>
      </c>
      <c r="N47" s="27">
        <f t="shared" si="124"/>
        <v>-0.67879459750373394</v>
      </c>
      <c r="O47" s="27">
        <f t="shared" si="125"/>
        <v>-2.7305283679220906</v>
      </c>
      <c r="Q47" t="str">
        <f>$A$11</f>
        <v>Administrative and secretarial occupations</v>
      </c>
      <c r="R47" s="27">
        <f t="shared" si="126"/>
        <v>1.4182520991425349</v>
      </c>
      <c r="S47" s="27">
        <f t="shared" si="96"/>
        <v>0.86368835178330006</v>
      </c>
      <c r="T47" s="27">
        <f t="shared" si="97"/>
        <v>-0.32894177173454064</v>
      </c>
      <c r="U47" s="27">
        <f t="shared" si="98"/>
        <v>1.9529986791912979</v>
      </c>
      <c r="V47" s="27"/>
      <c r="W47" s="27">
        <f t="shared" si="127"/>
        <v>3.3877670552034616</v>
      </c>
      <c r="X47" s="27">
        <f t="shared" si="99"/>
        <v>-0.42523094351567403</v>
      </c>
      <c r="Y47" s="27">
        <f t="shared" si="100"/>
        <v>0.49011712929309814</v>
      </c>
      <c r="Z47" s="27">
        <f t="shared" si="101"/>
        <v>3.452653240980883</v>
      </c>
      <c r="AA47" s="27"/>
      <c r="AB47" s="27">
        <f t="shared" si="128"/>
        <v>4.8060191543459965</v>
      </c>
      <c r="AC47" s="27">
        <f t="shared" si="102"/>
        <v>0.43845740826762603</v>
      </c>
      <c r="AD47" s="27">
        <f t="shared" si="103"/>
        <v>0.1611753575585575</v>
      </c>
      <c r="AE47" s="27">
        <f t="shared" si="104"/>
        <v>5.4056519201721809</v>
      </c>
      <c r="AG47" t="str">
        <f>$A$11</f>
        <v>Administrative and secretarial occupations</v>
      </c>
      <c r="AH47" s="27">
        <f t="shared" si="129"/>
        <v>-0.53137746760315707</v>
      </c>
      <c r="AI47" s="27">
        <f t="shared" si="105"/>
        <v>-3.2952881808238743E-2</v>
      </c>
      <c r="AJ47" s="27">
        <f t="shared" si="106"/>
        <v>-0.22613519313337305</v>
      </c>
      <c r="AK47" s="27">
        <f t="shared" si="107"/>
        <v>-0.79046554254477286</v>
      </c>
      <c r="AL47" s="27"/>
      <c r="AM47" s="27">
        <f t="shared" si="130"/>
        <v>-4.3524987994768907</v>
      </c>
      <c r="AN47" s="27">
        <f t="shared" si="108"/>
        <v>-2.3793811841436892</v>
      </c>
      <c r="AO47" s="27">
        <f t="shared" si="109"/>
        <v>-0.61383476192891751</v>
      </c>
      <c r="AP47" s="27">
        <f>AU11-AP11</f>
        <v>-7.3457147455494862</v>
      </c>
      <c r="AQ47" s="27"/>
      <c r="AR47" s="27">
        <f t="shared" si="131"/>
        <v>-4.8838762670800477</v>
      </c>
      <c r="AS47" s="27">
        <f t="shared" si="111"/>
        <v>-2.4123340659519279</v>
      </c>
      <c r="AT47" s="27">
        <f t="shared" si="112"/>
        <v>-0.83996995506229055</v>
      </c>
      <c r="AU47" s="27">
        <f t="shared" si="113"/>
        <v>-8.1361802880942591</v>
      </c>
    </row>
    <row r="48" spans="1:47" x14ac:dyDescent="0.2">
      <c r="A48" t="str">
        <f>$A$12</f>
        <v>Skilled trades occupations</v>
      </c>
      <c r="B48" s="27">
        <f t="shared" si="114"/>
        <v>-6.5919340324922047</v>
      </c>
      <c r="C48" s="27">
        <f t="shared" si="115"/>
        <v>-0.42721360673082742</v>
      </c>
      <c r="D48" s="27">
        <f t="shared" si="116"/>
        <v>-0.15551078665977514</v>
      </c>
      <c r="E48" s="27">
        <f t="shared" si="117"/>
        <v>-7.1746584258827966</v>
      </c>
      <c r="F48" s="27"/>
      <c r="G48" s="27">
        <f t="shared" si="118"/>
        <v>-4.3491180027598304</v>
      </c>
      <c r="H48" s="27">
        <f t="shared" si="119"/>
        <v>1.9422466509713123</v>
      </c>
      <c r="I48" s="27">
        <f t="shared" si="120"/>
        <v>4.8417257846410493</v>
      </c>
      <c r="J48" s="27">
        <f t="shared" si="121"/>
        <v>2.4348544328525179</v>
      </c>
      <c r="K48" s="27"/>
      <c r="L48" s="27">
        <f t="shared" si="122"/>
        <v>-10.941052035252035</v>
      </c>
      <c r="M48" s="27">
        <f t="shared" si="123"/>
        <v>1.5150330442404849</v>
      </c>
      <c r="N48" s="27">
        <f t="shared" si="124"/>
        <v>4.6862149979812742</v>
      </c>
      <c r="O48" s="27">
        <f t="shared" si="125"/>
        <v>-4.7398039930302787</v>
      </c>
      <c r="Q48" t="str">
        <f>$A$12</f>
        <v>Skilled trades occupations</v>
      </c>
      <c r="R48" s="27">
        <f t="shared" si="126"/>
        <v>-6.7674196838941043</v>
      </c>
      <c r="S48" s="27">
        <f t="shared" si="96"/>
        <v>-0.43452274819502845</v>
      </c>
      <c r="T48" s="27">
        <f t="shared" si="97"/>
        <v>-0.86631260914799313</v>
      </c>
      <c r="U48" s="27">
        <f t="shared" si="98"/>
        <v>-8.0682550412371228</v>
      </c>
      <c r="V48" s="27"/>
      <c r="W48" s="27">
        <f t="shared" si="127"/>
        <v>-4.8917112086122607</v>
      </c>
      <c r="X48" s="27">
        <f t="shared" si="99"/>
        <v>1.1490469513367261</v>
      </c>
      <c r="Y48" s="27">
        <f t="shared" si="100"/>
        <v>4.0235327107989178</v>
      </c>
      <c r="Z48" s="27">
        <f t="shared" si="101"/>
        <v>0.2808684535233823</v>
      </c>
      <c r="AA48" s="27"/>
      <c r="AB48" s="27">
        <f t="shared" si="128"/>
        <v>-11.659130892506365</v>
      </c>
      <c r="AC48" s="27">
        <f t="shared" si="102"/>
        <v>0.71452420314169762</v>
      </c>
      <c r="AD48" s="27">
        <f t="shared" si="103"/>
        <v>3.1572201016509247</v>
      </c>
      <c r="AE48" s="27">
        <f t="shared" si="104"/>
        <v>-7.7873865877137405</v>
      </c>
      <c r="AG48" t="str">
        <f>$A$12</f>
        <v>Skilled trades occupations</v>
      </c>
      <c r="AH48" s="27">
        <f t="shared" si="129"/>
        <v>0.1754856514019183</v>
      </c>
      <c r="AI48" s="27">
        <f t="shared" si="105"/>
        <v>7.3091414642045827E-3</v>
      </c>
      <c r="AJ48" s="27">
        <f t="shared" si="106"/>
        <v>0.71080182248821377</v>
      </c>
      <c r="AK48" s="27">
        <f t="shared" si="107"/>
        <v>0.89359661535433688</v>
      </c>
      <c r="AL48" s="27"/>
      <c r="AM48" s="27">
        <f t="shared" si="130"/>
        <v>0.54259320585242232</v>
      </c>
      <c r="AN48" s="27">
        <f t="shared" si="108"/>
        <v>0.79319969963458536</v>
      </c>
      <c r="AO48" s="27">
        <f t="shared" si="109"/>
        <v>0.81819307384213547</v>
      </c>
      <c r="AP48" s="27">
        <f t="shared" si="110"/>
        <v>2.1539859793291427</v>
      </c>
      <c r="AQ48" s="27"/>
      <c r="AR48" s="27">
        <f t="shared" si="131"/>
        <v>0.71807885725434062</v>
      </c>
      <c r="AS48" s="27">
        <f t="shared" si="111"/>
        <v>0.80050884109878995</v>
      </c>
      <c r="AT48" s="27">
        <f t="shared" si="112"/>
        <v>1.5289948963303492</v>
      </c>
      <c r="AU48" s="27">
        <f t="shared" si="113"/>
        <v>3.0475825946834796</v>
      </c>
    </row>
    <row r="49" spans="1:47" x14ac:dyDescent="0.2">
      <c r="A49" t="str">
        <f>$A$13</f>
        <v>Caring, leisure and other service occupations</v>
      </c>
      <c r="B49" s="27">
        <f t="shared" si="114"/>
        <v>0.74253290929734206</v>
      </c>
      <c r="C49" s="27">
        <f t="shared" si="115"/>
        <v>2.8314782064738004</v>
      </c>
      <c r="D49" s="27">
        <f t="shared" si="116"/>
        <v>2.956098557815479</v>
      </c>
      <c r="E49" s="27">
        <f t="shared" si="117"/>
        <v>6.5301096735866224</v>
      </c>
      <c r="F49" s="27"/>
      <c r="G49" s="27">
        <f t="shared" si="118"/>
        <v>4.5201278792167834</v>
      </c>
      <c r="H49" s="27">
        <f t="shared" si="119"/>
        <v>0.27080712661117445</v>
      </c>
      <c r="I49" s="27">
        <f t="shared" si="120"/>
        <v>1.8001428417634155</v>
      </c>
      <c r="J49" s="27">
        <f t="shared" si="121"/>
        <v>6.5910778475913645</v>
      </c>
      <c r="K49" s="27"/>
      <c r="L49" s="27">
        <f t="shared" si="122"/>
        <v>5.2626607885141254</v>
      </c>
      <c r="M49" s="27">
        <f t="shared" si="123"/>
        <v>3.1022853330849749</v>
      </c>
      <c r="N49" s="27">
        <f t="shared" si="124"/>
        <v>4.7562413995788946</v>
      </c>
      <c r="O49" s="27">
        <f t="shared" si="125"/>
        <v>13.121187521177987</v>
      </c>
      <c r="Q49" t="str">
        <f>$A$13</f>
        <v>Caring, leisure and other service occupations</v>
      </c>
      <c r="R49" s="27">
        <f t="shared" si="126"/>
        <v>9.904958483647075E-2</v>
      </c>
      <c r="S49" s="27">
        <f t="shared" si="96"/>
        <v>0.55794544569069071</v>
      </c>
      <c r="T49" s="27">
        <f t="shared" si="97"/>
        <v>-5.4410326124679442E-2</v>
      </c>
      <c r="U49" s="27">
        <f t="shared" si="98"/>
        <v>0.60258470440248146</v>
      </c>
      <c r="V49" s="27"/>
      <c r="W49" s="27">
        <f t="shared" si="127"/>
        <v>1.2211881093674171</v>
      </c>
      <c r="X49" s="27">
        <f t="shared" si="99"/>
        <v>1.4333970209535116</v>
      </c>
      <c r="Y49" s="27">
        <f t="shared" si="100"/>
        <v>0.42987613778267064</v>
      </c>
      <c r="Z49" s="27">
        <f t="shared" si="101"/>
        <v>3.084461268103599</v>
      </c>
      <c r="AA49" s="27"/>
      <c r="AB49" s="27">
        <f t="shared" si="128"/>
        <v>1.3202376942038878</v>
      </c>
      <c r="AC49" s="27">
        <f t="shared" si="102"/>
        <v>1.9913424666442023</v>
      </c>
      <c r="AD49" s="27">
        <f t="shared" si="103"/>
        <v>0.3754658116579912</v>
      </c>
      <c r="AE49" s="27">
        <f t="shared" si="104"/>
        <v>3.6870459725060805</v>
      </c>
      <c r="AG49" t="str">
        <f>$A$13</f>
        <v>Caring, leisure and other service occupations</v>
      </c>
      <c r="AH49" s="27">
        <f t="shared" si="129"/>
        <v>0.64348332446087397</v>
      </c>
      <c r="AI49" s="27">
        <f t="shared" si="105"/>
        <v>2.2735327607831053</v>
      </c>
      <c r="AJ49" s="27">
        <f t="shared" si="106"/>
        <v>3.0105088839401581</v>
      </c>
      <c r="AK49" s="27">
        <f t="shared" si="107"/>
        <v>5.927524969184141</v>
      </c>
      <c r="AL49" s="27"/>
      <c r="AM49" s="27">
        <f t="shared" si="130"/>
        <v>3.2989397698493619</v>
      </c>
      <c r="AN49" s="27">
        <f t="shared" si="108"/>
        <v>-1.1625898943423287</v>
      </c>
      <c r="AO49" s="27">
        <f t="shared" si="109"/>
        <v>1.3702667039807466</v>
      </c>
      <c r="AP49" s="27">
        <f t="shared" si="110"/>
        <v>3.5066165794877762</v>
      </c>
      <c r="AQ49" s="27"/>
      <c r="AR49" s="27">
        <f t="shared" si="131"/>
        <v>3.9424230943102359</v>
      </c>
      <c r="AS49" s="27">
        <f t="shared" si="111"/>
        <v>1.1109428664407766</v>
      </c>
      <c r="AT49" s="27">
        <f t="shared" si="112"/>
        <v>4.3807755879209047</v>
      </c>
      <c r="AU49" s="27">
        <f t="shared" si="113"/>
        <v>9.4341415486719171</v>
      </c>
    </row>
    <row r="50" spans="1:47" x14ac:dyDescent="0.2">
      <c r="A50" t="str">
        <f>$A$14</f>
        <v>Sales and customer service occupations</v>
      </c>
      <c r="B50" s="27">
        <f t="shared" si="114"/>
        <v>-0.93837315735493476</v>
      </c>
      <c r="C50" s="27">
        <f t="shared" si="115"/>
        <v>0.5660537963118415</v>
      </c>
      <c r="D50" s="27">
        <f t="shared" si="116"/>
        <v>-1.5286424733736714</v>
      </c>
      <c r="E50" s="27">
        <f t="shared" si="117"/>
        <v>-1.9009618344167691</v>
      </c>
      <c r="F50" s="27"/>
      <c r="G50" s="27">
        <f t="shared" si="118"/>
        <v>5.43381497436215E-2</v>
      </c>
      <c r="H50" s="27">
        <f t="shared" si="119"/>
        <v>1.3428619657322187</v>
      </c>
      <c r="I50" s="27">
        <f t="shared" si="120"/>
        <v>-0.55854173758237291</v>
      </c>
      <c r="J50" s="27">
        <f t="shared" si="121"/>
        <v>0.83865837789346642</v>
      </c>
      <c r="K50" s="27"/>
      <c r="L50" s="27">
        <f t="shared" si="122"/>
        <v>-0.88403500761131326</v>
      </c>
      <c r="M50" s="27">
        <f t="shared" si="123"/>
        <v>1.9089157620440602</v>
      </c>
      <c r="N50" s="27">
        <f t="shared" si="124"/>
        <v>-2.0871842109560443</v>
      </c>
      <c r="O50" s="27">
        <f t="shared" si="125"/>
        <v>-1.0623034565233027</v>
      </c>
      <c r="Q50" t="str">
        <f>$A$14</f>
        <v>Sales and customer service occupations</v>
      </c>
      <c r="R50" s="27">
        <f t="shared" si="126"/>
        <v>-0.47060845526578454</v>
      </c>
      <c r="S50" s="27">
        <f t="shared" si="96"/>
        <v>1.1813091849392876</v>
      </c>
      <c r="T50" s="27">
        <f t="shared" si="97"/>
        <v>-0.77816420121270813</v>
      </c>
      <c r="U50" s="27">
        <f t="shared" si="98"/>
        <v>-6.7463471539202402E-2</v>
      </c>
      <c r="V50" s="27"/>
      <c r="W50" s="27">
        <f t="shared" si="127"/>
        <v>0.92905096009706867</v>
      </c>
      <c r="X50" s="27">
        <f t="shared" si="99"/>
        <v>1.0166081171426509</v>
      </c>
      <c r="Y50" s="27">
        <f t="shared" si="100"/>
        <v>-5.0177456660928765E-2</v>
      </c>
      <c r="Z50" s="27">
        <f t="shared" si="101"/>
        <v>1.8954816205787886</v>
      </c>
      <c r="AA50" s="27"/>
      <c r="AB50" s="27">
        <f t="shared" si="128"/>
        <v>0.45844250483128413</v>
      </c>
      <c r="AC50" s="27">
        <f t="shared" si="102"/>
        <v>2.1979173020819385</v>
      </c>
      <c r="AD50" s="27">
        <f t="shared" si="103"/>
        <v>-0.82834165787363689</v>
      </c>
      <c r="AE50" s="27">
        <f t="shared" si="104"/>
        <v>1.8280181490395861</v>
      </c>
      <c r="AG50" t="str">
        <f>$A$14</f>
        <v>Sales and customer service occupations</v>
      </c>
      <c r="AH50" s="27">
        <f t="shared" si="129"/>
        <v>-0.46776470208915022</v>
      </c>
      <c r="AI50" s="27">
        <f t="shared" si="105"/>
        <v>-0.61525538862745321</v>
      </c>
      <c r="AJ50" s="27">
        <f t="shared" si="106"/>
        <v>-0.75047827216096308</v>
      </c>
      <c r="AK50" s="27">
        <f t="shared" si="107"/>
        <v>-1.8334983628775703</v>
      </c>
      <c r="AL50" s="27"/>
      <c r="AM50" s="27">
        <f t="shared" si="130"/>
        <v>-0.87471281035345072</v>
      </c>
      <c r="AN50" s="27">
        <f t="shared" si="108"/>
        <v>0.32625384858957673</v>
      </c>
      <c r="AO50" s="27">
        <f t="shared" si="109"/>
        <v>-0.50836428092144359</v>
      </c>
      <c r="AP50" s="27">
        <f t="shared" si="110"/>
        <v>-1.0568232426853186</v>
      </c>
      <c r="AQ50" s="27"/>
      <c r="AR50" s="27">
        <f t="shared" si="131"/>
        <v>-1.3424775124426009</v>
      </c>
      <c r="AS50" s="27">
        <f t="shared" si="111"/>
        <v>-0.28900154003787648</v>
      </c>
      <c r="AT50" s="27">
        <f t="shared" si="112"/>
        <v>-1.2588425530824066</v>
      </c>
      <c r="AU50" s="27">
        <f t="shared" si="113"/>
        <v>-2.8903216055628889</v>
      </c>
    </row>
    <row r="51" spans="1:47" x14ac:dyDescent="0.2">
      <c r="A51" t="str">
        <f>$A$15</f>
        <v>Process, plant and machine operatives</v>
      </c>
      <c r="B51" s="27">
        <f t="shared" si="114"/>
        <v>-3.0638666309566176</v>
      </c>
      <c r="C51" s="27">
        <f t="shared" si="115"/>
        <v>1.2751327613149934</v>
      </c>
      <c r="D51" s="27">
        <f t="shared" si="116"/>
        <v>2.1379839149127804</v>
      </c>
      <c r="E51" s="27">
        <f t="shared" si="117"/>
        <v>0.34925004527115533</v>
      </c>
      <c r="F51" s="27"/>
      <c r="G51" s="27">
        <f t="shared" si="118"/>
        <v>-1.5054839479928397</v>
      </c>
      <c r="H51" s="27">
        <f t="shared" si="119"/>
        <v>1.6063999925297825</v>
      </c>
      <c r="I51" s="27">
        <f t="shared" si="120"/>
        <v>2.9374711527527584</v>
      </c>
      <c r="J51" s="27">
        <f t="shared" si="121"/>
        <v>3.0383871972897012</v>
      </c>
      <c r="K51" s="27"/>
      <c r="L51" s="27">
        <f t="shared" si="122"/>
        <v>-4.5693505789494573</v>
      </c>
      <c r="M51" s="27">
        <f t="shared" si="123"/>
        <v>2.8815327538447759</v>
      </c>
      <c r="N51" s="27">
        <f t="shared" si="124"/>
        <v>5.0754550676655388</v>
      </c>
      <c r="O51" s="27">
        <f t="shared" si="125"/>
        <v>3.3876372425608565</v>
      </c>
      <c r="Q51" t="str">
        <f>$A$15</f>
        <v>Process, plant and machine operatives</v>
      </c>
      <c r="R51" s="27">
        <f t="shared" si="126"/>
        <v>-2.7182326135755517</v>
      </c>
      <c r="S51" s="27">
        <f t="shared" si="96"/>
        <v>1.4254244301666494</v>
      </c>
      <c r="T51" s="27">
        <f t="shared" si="97"/>
        <v>1.7940802066877293</v>
      </c>
      <c r="U51" s="27">
        <f t="shared" si="98"/>
        <v>0.50127202327882969</v>
      </c>
      <c r="V51" s="27"/>
      <c r="W51" s="27">
        <f t="shared" si="127"/>
        <v>-1.7577477571206295</v>
      </c>
      <c r="X51" s="27">
        <f t="shared" si="99"/>
        <v>0.73989951121988629</v>
      </c>
      <c r="Y51" s="27">
        <f t="shared" si="100"/>
        <v>2.222860258460698</v>
      </c>
      <c r="Z51" s="27">
        <f t="shared" si="101"/>
        <v>1.2050120125599548</v>
      </c>
      <c r="AA51" s="27"/>
      <c r="AB51" s="27">
        <f t="shared" si="128"/>
        <v>-4.4759803706961812</v>
      </c>
      <c r="AC51" s="27">
        <f t="shared" si="102"/>
        <v>2.1653239413865357</v>
      </c>
      <c r="AD51" s="27">
        <f t="shared" si="103"/>
        <v>4.0169404651484273</v>
      </c>
      <c r="AE51" s="27">
        <f t="shared" si="104"/>
        <v>1.7062840358387845</v>
      </c>
      <c r="AG51" t="str">
        <f>$A$15</f>
        <v>Process, plant and machine operatives</v>
      </c>
      <c r="AH51" s="27">
        <f t="shared" si="129"/>
        <v>-0.34563401738106903</v>
      </c>
      <c r="AI51" s="27">
        <f t="shared" si="105"/>
        <v>-0.15029166885165934</v>
      </c>
      <c r="AJ51" s="27">
        <f t="shared" si="106"/>
        <v>0.34390370822504601</v>
      </c>
      <c r="AK51" s="27">
        <f t="shared" si="107"/>
        <v>-0.15202197800768236</v>
      </c>
      <c r="AL51" s="27"/>
      <c r="AM51" s="27">
        <f t="shared" si="130"/>
        <v>0.25226380912779955</v>
      </c>
      <c r="AN51" s="27">
        <f t="shared" si="108"/>
        <v>0.86650048130989243</v>
      </c>
      <c r="AO51" s="27">
        <f t="shared" si="109"/>
        <v>0.71461089429207125</v>
      </c>
      <c r="AP51" s="27">
        <f t="shared" si="110"/>
        <v>1.8333751847297632</v>
      </c>
      <c r="AQ51" s="27"/>
      <c r="AR51" s="27">
        <f t="shared" si="131"/>
        <v>-9.3370208253269471E-2</v>
      </c>
      <c r="AS51" s="27">
        <f t="shared" si="111"/>
        <v>0.71620881245823309</v>
      </c>
      <c r="AT51" s="27">
        <f t="shared" si="112"/>
        <v>1.0585146025171173</v>
      </c>
      <c r="AU51" s="27">
        <f t="shared" si="113"/>
        <v>1.6813532067220809</v>
      </c>
    </row>
    <row r="52" spans="1:47" x14ac:dyDescent="0.2">
      <c r="A52" t="str">
        <f>$A$16</f>
        <v>Elementary occupations</v>
      </c>
      <c r="B52" s="27">
        <f t="shared" si="114"/>
        <v>-3.0677050023084327</v>
      </c>
      <c r="C52" s="27">
        <f t="shared" si="115"/>
        <v>1.9764875255760757</v>
      </c>
      <c r="D52" s="27">
        <f t="shared" si="116"/>
        <v>-0.40858979532274731</v>
      </c>
      <c r="E52" s="27">
        <f t="shared" si="117"/>
        <v>-1.4998072720551079</v>
      </c>
      <c r="F52" s="27"/>
      <c r="G52" s="27">
        <f t="shared" si="118"/>
        <v>3.2330943516568276</v>
      </c>
      <c r="H52" s="27">
        <f t="shared" si="119"/>
        <v>-5.907241330193969</v>
      </c>
      <c r="I52" s="27">
        <f t="shared" si="120"/>
        <v>1.9201046889734776</v>
      </c>
      <c r="J52" s="27">
        <f t="shared" si="121"/>
        <v>-0.75404228956365671</v>
      </c>
      <c r="K52" s="27"/>
      <c r="L52" s="27">
        <f t="shared" si="122"/>
        <v>0.16538934934839489</v>
      </c>
      <c r="M52" s="27">
        <f t="shared" si="123"/>
        <v>-3.9307538046178934</v>
      </c>
      <c r="N52" s="27">
        <f t="shared" si="124"/>
        <v>1.5115148936507303</v>
      </c>
      <c r="O52" s="27">
        <f t="shared" si="125"/>
        <v>-2.2538495616187646</v>
      </c>
      <c r="Q52" t="str">
        <f>$A$16</f>
        <v>Elementary occupations</v>
      </c>
      <c r="R52" s="27">
        <f t="shared" si="126"/>
        <v>-2.4827542047832658</v>
      </c>
      <c r="S52" s="27">
        <f t="shared" si="96"/>
        <v>1.6782457548143483</v>
      </c>
      <c r="T52" s="27">
        <f t="shared" si="97"/>
        <v>2.8567516406952986E-2</v>
      </c>
      <c r="U52" s="27">
        <f t="shared" si="98"/>
        <v>-0.77594093356196225</v>
      </c>
      <c r="V52" s="27"/>
      <c r="W52" s="27">
        <f t="shared" si="127"/>
        <v>1.7134524686772679</v>
      </c>
      <c r="X52" s="27">
        <f t="shared" si="99"/>
        <v>-1.3101242876092982</v>
      </c>
      <c r="Y52" s="27">
        <f t="shared" si="100"/>
        <v>1.5080627044333097</v>
      </c>
      <c r="Z52" s="27">
        <f t="shared" si="101"/>
        <v>1.9113908855012838</v>
      </c>
      <c r="AA52" s="27"/>
      <c r="AB52" s="27">
        <f t="shared" si="128"/>
        <v>-0.76930173610599795</v>
      </c>
      <c r="AC52" s="27">
        <f t="shared" si="102"/>
        <v>0.36812146720505012</v>
      </c>
      <c r="AD52" s="27">
        <f t="shared" si="103"/>
        <v>1.5366302208402627</v>
      </c>
      <c r="AE52" s="27">
        <f t="shared" si="104"/>
        <v>1.1354499519393215</v>
      </c>
      <c r="AG52" t="str">
        <f>$A$16</f>
        <v>Elementary occupations</v>
      </c>
      <c r="AH52" s="27">
        <f t="shared" si="129"/>
        <v>-0.58495079752515267</v>
      </c>
      <c r="AI52" s="27">
        <f t="shared" si="105"/>
        <v>0.29824177076174507</v>
      </c>
      <c r="AJ52" s="27">
        <f t="shared" si="106"/>
        <v>-0.43715731172970129</v>
      </c>
      <c r="AK52" s="27">
        <f t="shared" si="107"/>
        <v>-0.72386633849311011</v>
      </c>
      <c r="AL52" s="27"/>
      <c r="AM52" s="27">
        <f t="shared" si="130"/>
        <v>1.5196418829795491</v>
      </c>
      <c r="AN52" s="27">
        <f t="shared" si="108"/>
        <v>-4.5971170425846672</v>
      </c>
      <c r="AO52" s="27">
        <f t="shared" si="109"/>
        <v>0.41204198454016716</v>
      </c>
      <c r="AP52" s="27">
        <f t="shared" si="110"/>
        <v>-2.6654331750649547</v>
      </c>
      <c r="AQ52" s="27"/>
      <c r="AR52" s="27">
        <f t="shared" si="131"/>
        <v>0.93469108545439639</v>
      </c>
      <c r="AS52" s="27">
        <f t="shared" si="111"/>
        <v>-4.2988752718229222</v>
      </c>
      <c r="AT52" s="27">
        <f t="shared" si="112"/>
        <v>-2.5115327189534131E-2</v>
      </c>
      <c r="AU52" s="27">
        <f t="shared" si="113"/>
        <v>-3.3892995135580648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28.175678088852862</v>
      </c>
      <c r="C54" s="29">
        <f t="shared" si="115"/>
        <v>25.696772990130512</v>
      </c>
      <c r="D54" s="29">
        <f t="shared" si="116"/>
        <v>4.3825489210167774</v>
      </c>
      <c r="E54" s="29">
        <f t="shared" si="117"/>
        <v>58.255000000000223</v>
      </c>
      <c r="F54" s="29"/>
      <c r="G54" s="29">
        <f t="shared" si="118"/>
        <v>38.505923709831222</v>
      </c>
      <c r="H54" s="29">
        <f t="shared" si="119"/>
        <v>11.799947112204421</v>
      </c>
      <c r="I54" s="29">
        <f t="shared" si="120"/>
        <v>14.678129177964337</v>
      </c>
      <c r="J54" s="29">
        <f t="shared" si="121"/>
        <v>64.98399999999981</v>
      </c>
      <c r="K54" s="29"/>
      <c r="L54" s="29">
        <f t="shared" si="122"/>
        <v>66.681601798684085</v>
      </c>
      <c r="M54" s="29">
        <f t="shared" si="123"/>
        <v>37.496720102334933</v>
      </c>
      <c r="N54" s="29">
        <f t="shared" si="124"/>
        <v>19.060678098981114</v>
      </c>
      <c r="O54" s="29">
        <f t="shared" si="125"/>
        <v>123.23900000000003</v>
      </c>
      <c r="Q54" s="24" t="str">
        <f>$A$18</f>
        <v>All occupations</v>
      </c>
      <c r="R54" s="29">
        <f t="shared" ref="R54" si="132">W18-R18</f>
        <v>11.066232443941487</v>
      </c>
      <c r="S54" s="29">
        <f t="shared" ref="S54" si="133">X18-S18</f>
        <v>12.831862944313066</v>
      </c>
      <c r="T54" s="29">
        <f t="shared" ref="T54" si="134">Y18-T18</f>
        <v>-1.0140993799551836</v>
      </c>
      <c r="U54" s="29">
        <f t="shared" ref="U54" si="135">Z18-U18</f>
        <v>22.883996008299334</v>
      </c>
      <c r="V54" s="29"/>
      <c r="W54" s="29">
        <f t="shared" ref="W54" si="136">AB18-W18</f>
        <v>17.999568932259109</v>
      </c>
      <c r="X54" s="29">
        <f t="shared" ref="X54" si="137">AC18-X18</f>
        <v>7.2496061508261533</v>
      </c>
      <c r="Y54" s="29">
        <f t="shared" ref="Y54" si="138">AD18-Y18</f>
        <v>10.557949805185231</v>
      </c>
      <c r="Z54" s="29">
        <f t="shared" ref="Z54" si="139">AE18-Z18</f>
        <v>35.80712488827055</v>
      </c>
      <c r="AA54" s="29"/>
      <c r="AB54" s="29">
        <f t="shared" ref="AB54" si="140">AB18-R18</f>
        <v>29.065801376200596</v>
      </c>
      <c r="AC54" s="29">
        <f t="shared" ref="AC54" si="141">AC18-S18</f>
        <v>20.081469095139219</v>
      </c>
      <c r="AD54" s="29">
        <f t="shared" ref="AD54" si="142">AD18-T18</f>
        <v>9.5438504252300476</v>
      </c>
      <c r="AE54" s="29">
        <f t="shared" ref="AE54" si="143">AE18-U18</f>
        <v>58.691120896569885</v>
      </c>
      <c r="AG54" s="24" t="str">
        <f>$A$18</f>
        <v>All occupations</v>
      </c>
      <c r="AH54" s="29">
        <f t="shared" ref="AH54" si="144">AM18-AH18</f>
        <v>17.109445644911261</v>
      </c>
      <c r="AI54" s="29">
        <f t="shared" ref="AI54" si="145">AN18-AI18</f>
        <v>12.864910045817481</v>
      </c>
      <c r="AJ54" s="29">
        <f t="shared" ref="AJ54" si="146">AO18-AJ18</f>
        <v>5.3966483009719468</v>
      </c>
      <c r="AK54" s="29">
        <f t="shared" ref="AK54" si="147">AP18-AK18</f>
        <v>35.371003991700661</v>
      </c>
      <c r="AL54" s="29"/>
      <c r="AM54" s="29">
        <f t="shared" ref="AM54" si="148">AR18-AM18</f>
        <v>20.506354777572142</v>
      </c>
      <c r="AN54" s="29">
        <f t="shared" ref="AN54" si="149">AS18-AN18</f>
        <v>4.5503409613782821</v>
      </c>
      <c r="AO54" s="29">
        <f t="shared" ref="AO54" si="150">AT18-AO18</f>
        <v>4.120179372779134</v>
      </c>
      <c r="AP54" s="29">
        <f t="shared" ref="AP54" si="151">AU18-AP18</f>
        <v>29.176875111729544</v>
      </c>
      <c r="AQ54" s="29"/>
      <c r="AR54" s="29">
        <f t="shared" ref="AR54" si="152">AR18-AH18</f>
        <v>37.615800422483403</v>
      </c>
      <c r="AS54" s="29">
        <f t="shared" ref="AS54" si="153">AS18-AI18</f>
        <v>17.415251007195764</v>
      </c>
      <c r="AT54" s="29">
        <f t="shared" ref="AT54" si="154">AT18-AJ18</f>
        <v>9.5168276737510809</v>
      </c>
      <c r="AU54" s="29">
        <f t="shared" ref="AU54" si="155">AU18-AK18</f>
        <v>64.547879103430205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Hertfordshire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1.6781794729616051</v>
      </c>
      <c r="N7" s="91">
        <f>'Occ T2'!I180</f>
        <v>0.57043219051473582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-1.2770182019372633E-2</v>
      </c>
      <c r="N9" s="91">
        <f>'Occ T2'!I178</f>
        <v>-1.2519408424105816</v>
      </c>
    </row>
    <row r="10" spans="1:14" x14ac:dyDescent="0.2">
      <c r="L10" s="91" t="str">
        <f>'Occ T3'!A48</f>
        <v>91 Elementary trades and related occupations</v>
      </c>
      <c r="M10" s="91">
        <f>'Occ T2'!H177</f>
        <v>-2.7949795089070917</v>
      </c>
      <c r="N10" s="91">
        <f>'Occ T2'!I177</f>
        <v>5.5520625985011396</v>
      </c>
    </row>
    <row r="11" spans="1:14" x14ac:dyDescent="0.2">
      <c r="L11" s="114" t="str">
        <f>"["&amp;'Occ T3'!A47&amp;"]"</f>
        <v>[Elementary occupations]</v>
      </c>
      <c r="M11" s="91">
        <f>'Occ T1'!H88</f>
        <v>-0.35699980856349622</v>
      </c>
      <c r="N11" s="91">
        <f>'Occ T1'!I88</f>
        <v>-6.073198836864524E-2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1.6795006668575363</v>
      </c>
      <c r="N13" s="91">
        <f>'Occ T2'!I176</f>
        <v>0.42582881583945742</v>
      </c>
    </row>
    <row r="14" spans="1:14" x14ac:dyDescent="0.2">
      <c r="L14" s="91" t="str">
        <f>'Occ T3'!A44</f>
        <v>81 Process, plant and machine operatives</v>
      </c>
      <c r="M14" s="91">
        <f>'Occ T2'!H175</f>
        <v>-2.1347612044727016</v>
      </c>
      <c r="N14" s="91">
        <f>'Occ T2'!I175</f>
        <v>0.6862160609497181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0.18768550827297226</v>
      </c>
      <c r="N15" s="91">
        <f>'Occ T1'!I87</f>
        <v>0.52172928366842619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3.2533477615426687</v>
      </c>
      <c r="N17" s="91">
        <f>'Occ T2'!I174</f>
        <v>1.5794011442662681</v>
      </c>
    </row>
    <row r="18" spans="12:14" x14ac:dyDescent="0.2">
      <c r="L18" s="91" t="str">
        <f>'Occ T3'!A40</f>
        <v>71 Sales occupations</v>
      </c>
      <c r="M18" s="91">
        <f>'Occ T2'!H173</f>
        <v>-1.5407469781245187</v>
      </c>
      <c r="N18" s="91">
        <f>'Occ T2'!I173</f>
        <v>-0.35611333774913101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-0.64225638240561489</v>
      </c>
      <c r="N19" s="91">
        <f>'Occ T1'!I86</f>
        <v>9.5653637678960735E-2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2.272454615928754</v>
      </c>
      <c r="N21" s="91">
        <f>'Occ T2'!I172</f>
        <v>-1.6083944143044815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3.4688404609995116</v>
      </c>
      <c r="N22" s="91">
        <f>'Occ T2'!I171</f>
        <v>-0.15947539474471251</v>
      </c>
    </row>
    <row r="23" spans="12:14" x14ac:dyDescent="0.2">
      <c r="L23" s="91" t="str">
        <f>'Occ T3'!A35</f>
        <v>61 Caring personal service occupations</v>
      </c>
      <c r="M23" s="91">
        <f>'Occ T2'!H170</f>
        <v>1.7767150083927596</v>
      </c>
      <c r="N23" s="91">
        <f>'Occ T2'!I170</f>
        <v>0.99360705187301335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2.2277645193029327</v>
      </c>
      <c r="N24" s="91">
        <f>'Occ T1'!I85</f>
        <v>0.66960566761045115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-2.5075692702965613</v>
      </c>
      <c r="N26" s="91">
        <f>'Occ T2'!I169</f>
        <v>0.91598711104006192</v>
      </c>
    </row>
    <row r="27" spans="12:14" x14ac:dyDescent="0.2">
      <c r="L27" s="91" t="str">
        <f>'Occ T3'!A31</f>
        <v>53 Skilled construction and building trades</v>
      </c>
      <c r="M27" s="91">
        <f>'Occ T2'!H168</f>
        <v>-1.6932495514876855</v>
      </c>
      <c r="N27" s="91">
        <f>'Occ T2'!I168</f>
        <v>-0.33559075319451459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-2.4400058749857845</v>
      </c>
      <c r="N28" s="91">
        <f>'Occ T2'!I167</f>
        <v>9.7831181170948689E-2</v>
      </c>
    </row>
    <row r="29" spans="12:14" x14ac:dyDescent="0.2">
      <c r="L29" s="91" t="str">
        <f>'Occ T3'!A29</f>
        <v>51 Skilled agricultural and related trades</v>
      </c>
      <c r="M29" s="91">
        <f>'Occ T2'!H166</f>
        <v>-2.4261413073101812</v>
      </c>
      <c r="N29" s="91">
        <f>'Occ T2'!I166</f>
        <v>1.3463136198869297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-2.2146236549895892</v>
      </c>
      <c r="N30" s="91">
        <f>'Occ T1'!I84</f>
        <v>0.26316530617485068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-1.4223333297454399</v>
      </c>
      <c r="N32" s="91">
        <f>'Occ T2'!I165</f>
        <v>-2.7715856904355629</v>
      </c>
    </row>
    <row r="33" spans="12:14" x14ac:dyDescent="0.2">
      <c r="L33" s="91" t="str">
        <f>'Occ T3'!A25</f>
        <v>41 Administrative occupations</v>
      </c>
      <c r="M33" s="91">
        <f>'Occ T2'!H164</f>
        <v>0.79550510782355754</v>
      </c>
      <c r="N33" s="91">
        <f>'Occ T2'!I164</f>
        <v>0.16811831582645986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0.30936507162631077</v>
      </c>
      <c r="N34" s="91">
        <f>'Occ T1'!I83</f>
        <v>-0.35062558663545573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2.8015707102000631</v>
      </c>
      <c r="N36" s="91">
        <f>'Occ T2'!I163</f>
        <v>0.62009080940785832</v>
      </c>
    </row>
    <row r="37" spans="12:14" x14ac:dyDescent="0.2">
      <c r="L37" s="91" t="str">
        <f>'Occ T3'!A21</f>
        <v>34 Culture, media and sports occupations</v>
      </c>
      <c r="M37" s="91">
        <f>'Occ T2'!H162</f>
        <v>4.2466000283025496</v>
      </c>
      <c r="N37" s="91">
        <f>'Occ T2'!I162</f>
        <v>-0.2839923730501237</v>
      </c>
    </row>
    <row r="38" spans="12:14" x14ac:dyDescent="0.2">
      <c r="L38" s="91" t="str">
        <f>'Occ T3'!A20</f>
        <v>33 Protective service occupations</v>
      </c>
      <c r="M38" s="91">
        <f>'Occ T2'!H161</f>
        <v>0.72398112218592381</v>
      </c>
      <c r="N38" s="91">
        <f>'Occ T2'!I161</f>
        <v>-5.5277680343512881E-2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4.4430623715983941</v>
      </c>
      <c r="N39" s="91">
        <f>'Occ T2'!I160</f>
        <v>4.301587411870611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5.3350854484297328</v>
      </c>
      <c r="N40" s="91">
        <f>'Occ T2'!I159</f>
        <v>0.36628690076496717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3.4719468718550361</v>
      </c>
      <c r="N41" s="91">
        <f>'Occ T1'!I82</f>
        <v>0.87813277902164533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5.1911455659076511</v>
      </c>
      <c r="N43" s="91">
        <f>'Occ T2'!I158</f>
        <v>1.1680421052196799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3.4830182641282681</v>
      </c>
      <c r="N44" s="91">
        <f>'Occ T2'!I157</f>
        <v>0.3037739161222186</v>
      </c>
    </row>
    <row r="45" spans="12:14" x14ac:dyDescent="0.2">
      <c r="L45" s="91" t="str">
        <f>'Occ T3'!A13</f>
        <v>22 Health professionals</v>
      </c>
      <c r="M45" s="91">
        <f>'Occ T2'!H156</f>
        <v>4.2925434490011849</v>
      </c>
      <c r="N45" s="91">
        <f>'Occ T2'!I156</f>
        <v>0.59662454463071946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3.6429269935716491</v>
      </c>
      <c r="N46" s="91">
        <f>'Occ T2'!I155</f>
        <v>2.3323527469247596</v>
      </c>
    </row>
    <row r="47" spans="12:14" x14ac:dyDescent="0.2">
      <c r="L47" s="114" t="str">
        <f>"["&amp;'Occ T3'!A11&amp;"]"</f>
        <v>[Professional occupations]</v>
      </c>
      <c r="M47" s="91">
        <f>'Occ T1'!H81</f>
        <v>4.1919965507802637</v>
      </c>
      <c r="N47" s="91">
        <f>'Occ T1'!I81</f>
        <v>1.3580766988650961</v>
      </c>
    </row>
    <row r="49" spans="12:14" x14ac:dyDescent="0.2">
      <c r="L49" s="107" t="str">
        <f>'Occ T3'!A9</f>
        <v>12 Other managers and proprietors</v>
      </c>
      <c r="M49" s="91">
        <f>'Occ T2'!H154</f>
        <v>2.0571773472856769</v>
      </c>
      <c r="N49" s="91">
        <f>'Occ T2'!I154</f>
        <v>1.1354640640671043</v>
      </c>
    </row>
    <row r="50" spans="12:14" x14ac:dyDescent="0.2">
      <c r="L50" s="107" t="str">
        <f>'Occ T3'!A8</f>
        <v>11 Corporate managers and directors</v>
      </c>
      <c r="M50" s="91">
        <f>'Occ T2'!H153</f>
        <v>4.441925885721143</v>
      </c>
      <c r="N50" s="91">
        <f>'Occ T2'!I153</f>
        <v>0.11059005214777429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3.707331482425813</v>
      </c>
      <c r="N51" s="91">
        <f>'Occ T1'!I80</f>
        <v>0.42676386113336129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Hertfordshire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12.032512327999775</v>
      </c>
      <c r="N82" s="94">
        <f>'Occ T2'!F119</f>
        <v>1.0298928755668655</v>
      </c>
    </row>
    <row r="83" spans="12:14" x14ac:dyDescent="0.2">
      <c r="L83" s="10" t="str">
        <f>name!D5</f>
        <v>12 Other managers and proprietors</v>
      </c>
      <c r="M83" s="94">
        <f>'Occ T2'!D9-'Occ T2'!B9</f>
        <v>2.4765656018465343</v>
      </c>
      <c r="N83" s="94">
        <f>'Occ T2'!F120</f>
        <v>4.7213288038749184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9.1709523172514054</v>
      </c>
      <c r="N84" s="94">
        <f>'Occ T2'!F121</f>
        <v>23.130541620112595</v>
      </c>
    </row>
    <row r="85" spans="12:14" x14ac:dyDescent="0.2">
      <c r="L85" s="10" t="str">
        <f>name!D7</f>
        <v>22 Health professionals</v>
      </c>
      <c r="M85" s="94">
        <f>'Occ T2'!D11-'Occ T2'!B11</f>
        <v>4.5720685920711652</v>
      </c>
      <c r="N85" s="94">
        <f>'Occ T2'!F122</f>
        <v>2.2513373648543329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4.9660406781120514</v>
      </c>
      <c r="N86" s="94">
        <f>'Occ T2'!F123</f>
        <v>1.4692062729559474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11.892594635735158</v>
      </c>
      <c r="N87" s="94">
        <f>'Occ T2'!F124</f>
        <v>10.122059659958275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3.7268263413575919</v>
      </c>
      <c r="N88" s="94">
        <f>'Occ T2'!F125</f>
        <v>0.91802853652836447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2.041358343609641</v>
      </c>
      <c r="N89" s="94">
        <f>'Occ T2'!F126</f>
        <v>9.2046591592647893</v>
      </c>
    </row>
    <row r="90" spans="12:14" x14ac:dyDescent="0.2">
      <c r="L90" s="10" t="str">
        <f>name!D12</f>
        <v>33 Protective service occupations</v>
      </c>
      <c r="M90" s="94">
        <f>'Occ T2'!D16-'Occ T2'!B16</f>
        <v>0.23101269661294133</v>
      </c>
      <c r="N90" s="94">
        <f>'Occ T2'!F127</f>
        <v>-5.3861199496490819E-2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3.4374387130805122</v>
      </c>
      <c r="N91" s="94">
        <f>'Occ T2'!F128</f>
        <v>-0.76461585331365356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6.2411644291737218</v>
      </c>
      <c r="N92" s="94">
        <f>'Occ T2'!F129</f>
        <v>4.6995486981991732</v>
      </c>
    </row>
    <row r="93" spans="12:14" x14ac:dyDescent="0.2">
      <c r="L93" s="10" t="str">
        <f>name!D15</f>
        <v>41 Administrative occupations</v>
      </c>
      <c r="M93" s="94">
        <f>'Occ T2'!D19-'Occ T2'!B19</f>
        <v>2.333776383609937</v>
      </c>
      <c r="N93" s="94">
        <f>'Occ T2'!F130</f>
        <v>1.5330871025321215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-1.171243246963396</v>
      </c>
      <c r="N94" s="94">
        <f>'Occ T2'!F131</f>
        <v>-5.426148607100723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-0.69514702746722978</v>
      </c>
      <c r="N95" s="94">
        <f>'Occ T2'!F132</f>
        <v>1.1818080814883807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-2.9865779038736058</v>
      </c>
      <c r="N96" s="94">
        <f>'Occ T2'!F133</f>
        <v>0.33566680329428777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-1.7524780200824814</v>
      </c>
      <c r="N97" s="94">
        <f>'Occ T2'!F134</f>
        <v>-0.96674671207327734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-1.7404554744595391</v>
      </c>
      <c r="N98" s="94">
        <f>'Occ T2'!F135</f>
        <v>1.8841262601431747</v>
      </c>
    </row>
    <row r="99" spans="12:14" x14ac:dyDescent="0.2">
      <c r="L99" s="10" t="str">
        <f>name!D21</f>
        <v>61 Caring personal service occupations</v>
      </c>
      <c r="M99" s="94">
        <f>'Occ T2'!D25-'Occ T2'!B25</f>
        <v>3.7741658287516131</v>
      </c>
      <c r="N99" s="94">
        <f>'Occ T2'!F136</f>
        <v>7.15818755914853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2.6755415307710511</v>
      </c>
      <c r="N100" s="94">
        <f>'Occ T2'!F137</f>
        <v>-0.40376110326596404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8.0402314063965474E-2</v>
      </c>
      <c r="N101" s="94">
        <f>'Occ T2'!F138</f>
        <v>-0.1633486082911062</v>
      </c>
    </row>
    <row r="102" spans="12:14" x14ac:dyDescent="0.2">
      <c r="L102" s="10" t="str">
        <f>name!D24</f>
        <v>71 Sales occupations</v>
      </c>
      <c r="M102" s="94">
        <f>'Occ T2'!D28-'Occ T2'!B28</f>
        <v>-3.7034983535029582</v>
      </c>
      <c r="N102" s="94">
        <f>'Occ T2'!F139</f>
        <v>-2.3903496526202801</v>
      </c>
    </row>
    <row r="103" spans="12:14" x14ac:dyDescent="0.2">
      <c r="L103" s="10" t="str">
        <f>name!D25</f>
        <v>72 Customer service occupations</v>
      </c>
      <c r="M103" s="94">
        <f>'Occ T2'!D29-'Occ T2'!B29</f>
        <v>1.8025365190862548</v>
      </c>
      <c r="N103" s="94">
        <f>'Occ T2'!F140</f>
        <v>3.2290080305137376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-1.552459983818764</v>
      </c>
      <c r="N104" s="94">
        <f>'Occ T2'!F141</f>
        <v>1.4720281418002106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1.9017100290898732</v>
      </c>
      <c r="N105" s="94">
        <f>'Occ T2'!F142</f>
        <v>1.5663590554895528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-1.4528048810329555</v>
      </c>
      <c r="N106" s="94">
        <f>'Occ T2'!F143</f>
        <v>11.916776383826646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-4.7002391022132883E-2</v>
      </c>
      <c r="N107" s="94">
        <f>'Occ T2'!F144</f>
        <v>-12.670818673390478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58.255000000000223</v>
      </c>
      <c r="N109" s="94">
        <f>'Occ T2'!F146</f>
        <v>64.983999999999924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Hertfordshire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14.509077929846313</v>
      </c>
      <c r="N153" s="94">
        <f>'Occ T1'!H8</f>
        <v>5.7512216794417839</v>
      </c>
    </row>
    <row r="154" spans="1:14" x14ac:dyDescent="0.2">
      <c r="L154" s="10" t="str">
        <f>name!E5</f>
        <v>Professional occupations</v>
      </c>
      <c r="M154" s="94">
        <f>'Occ T1'!D9-'Occ T1'!B9</f>
        <v>30.601656223169812</v>
      </c>
      <c r="N154" s="94">
        <f>'Occ T1'!H9</f>
        <v>36.973144917881143</v>
      </c>
    </row>
    <row r="155" spans="1:14" x14ac:dyDescent="0.2">
      <c r="L155" s="10" t="str">
        <f>name!E6</f>
        <v>Associate professional occupations</v>
      </c>
      <c r="M155" s="94">
        <f>'Occ T1'!D10-'Occ T1'!B10</f>
        <v>15.677800523834421</v>
      </c>
      <c r="N155" s="94">
        <f>'Occ T1'!H10</f>
        <v>14.003759341182175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1.1625331366465446</v>
      </c>
      <c r="N156" s="94">
        <f>'Occ T1'!H11</f>
        <v>-3.8930615045685926</v>
      </c>
    </row>
    <row r="157" spans="1:14" x14ac:dyDescent="0.2">
      <c r="L157" s="10" t="str">
        <f>name!E8</f>
        <v>Skilled trades occupations</v>
      </c>
      <c r="M157" s="94">
        <f>'Occ T1'!D12-'Occ T1'!B12</f>
        <v>-7.1746584258828534</v>
      </c>
      <c r="N157" s="94">
        <f>'Occ T1'!H12</f>
        <v>2.4348544328525534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6.5301096735866224</v>
      </c>
      <c r="N158" s="94">
        <f>'Occ T1'!H13</f>
        <v>6.5910778475914498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-1.9009618344166981</v>
      </c>
      <c r="N159" s="94">
        <f>'Occ T1'!H14</f>
        <v>0.83865837789345932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0.34925004527110559</v>
      </c>
      <c r="N160" s="94">
        <f>'Occ T1'!H15</f>
        <v>3.0383871972897651</v>
      </c>
    </row>
    <row r="161" spans="12:14" x14ac:dyDescent="0.2">
      <c r="L161" s="10" t="str">
        <f>name!E12</f>
        <v>Elementary occupations</v>
      </c>
      <c r="M161" s="94">
        <f>'Occ T1'!D16-'Occ T1'!B16</f>
        <v>-1.4998072720550795</v>
      </c>
      <c r="N161" s="94">
        <f>'Occ T1'!H16</f>
        <v>-0.75404228956384145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58.255000000000223</v>
      </c>
      <c r="N163" s="94">
        <f>'Occ T1'!H18</f>
        <v>64.983999999999895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Hertfordshire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55.705059831629264</v>
      </c>
      <c r="N5" s="87">
        <f>SUM(N6:N7)</f>
        <v>61.366576182728224</v>
      </c>
      <c r="O5" s="87">
        <f t="shared" ref="O5:AL5" si="1">SUM(O6:O7)</f>
        <v>65.768812095265218</v>
      </c>
      <c r="P5" s="87">
        <f t="shared" si="1"/>
        <v>67.989605935192742</v>
      </c>
      <c r="Q5" s="87">
        <f t="shared" si="1"/>
        <v>69.485479551657647</v>
      </c>
      <c r="R5" s="87">
        <f t="shared" si="1"/>
        <v>72.679868052011869</v>
      </c>
      <c r="S5" s="87">
        <f t="shared" si="1"/>
        <v>73.085179617798318</v>
      </c>
      <c r="T5" s="87">
        <f t="shared" si="1"/>
        <v>81.603897707164393</v>
      </c>
      <c r="U5" s="87">
        <f t="shared" si="1"/>
        <v>81.356673555102418</v>
      </c>
      <c r="V5" s="87">
        <f t="shared" si="1"/>
        <v>85.488343898800011</v>
      </c>
      <c r="W5" s="87">
        <f t="shared" si="1"/>
        <v>87.188945981858183</v>
      </c>
      <c r="X5" s="87">
        <f t="shared" si="1"/>
        <v>79.042499521597804</v>
      </c>
      <c r="Y5" s="87">
        <f t="shared" si="1"/>
        <v>79.985385378122203</v>
      </c>
      <c r="Z5" s="87">
        <f t="shared" si="1"/>
        <v>81.223271186093257</v>
      </c>
      <c r="AA5" s="87">
        <f t="shared" si="1"/>
        <v>82.524076067686224</v>
      </c>
      <c r="AB5" s="87">
        <f t="shared" si="1"/>
        <v>83.517186233447319</v>
      </c>
      <c r="AC5" s="87">
        <f t="shared" si="1"/>
        <v>84.461300380317127</v>
      </c>
      <c r="AD5" s="87">
        <f t="shared" si="1"/>
        <v>85.377425731737276</v>
      </c>
      <c r="AE5" s="87">
        <f t="shared" si="1"/>
        <v>86.284965653732485</v>
      </c>
      <c r="AF5" s="87">
        <f t="shared" si="1"/>
        <v>87.181654595428171</v>
      </c>
      <c r="AG5" s="87">
        <f t="shared" si="1"/>
        <v>88.098740041444145</v>
      </c>
      <c r="AH5" s="87">
        <f t="shared" si="1"/>
        <v>89.024242108195892</v>
      </c>
      <c r="AI5" s="87">
        <f t="shared" si="1"/>
        <v>89.96186005937092</v>
      </c>
      <c r="AJ5" s="87">
        <f t="shared" si="1"/>
        <v>90.928968346243579</v>
      </c>
      <c r="AK5" s="87">
        <f t="shared" si="1"/>
        <v>91.925139683117067</v>
      </c>
      <c r="AL5" s="87">
        <f t="shared" si="1"/>
        <v>92.940167661299967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38.589166816887669</v>
      </c>
      <c r="N6" s="11">
        <v>42.29751039110127</v>
      </c>
      <c r="O6" s="11">
        <v>44.907249242093059</v>
      </c>
      <c r="P6" s="11">
        <v>46.920932966282834</v>
      </c>
      <c r="Q6" s="11">
        <v>46.326829751500618</v>
      </c>
      <c r="R6" s="11">
        <v>49.573008314387621</v>
      </c>
      <c r="S6" s="11">
        <v>52.121153602119747</v>
      </c>
      <c r="T6" s="11">
        <v>57.626456032396483</v>
      </c>
      <c r="U6" s="11">
        <v>57.229001136090844</v>
      </c>
      <c r="V6" s="11">
        <v>60.17271649434651</v>
      </c>
      <c r="W6" s="11">
        <v>61.605520642387397</v>
      </c>
      <c r="X6" s="11">
        <v>53.795387422618418</v>
      </c>
      <c r="Y6" s="11">
        <v>54.418751450016593</v>
      </c>
      <c r="Z6" s="11">
        <v>55.2504919418244</v>
      </c>
      <c r="AA6" s="11">
        <v>56.094687733900948</v>
      </c>
      <c r="AB6" s="11">
        <v>56.715052960671571</v>
      </c>
      <c r="AC6" s="11">
        <v>57.300567768144852</v>
      </c>
      <c r="AD6" s="11">
        <v>57.874142874597233</v>
      </c>
      <c r="AE6" s="11">
        <v>58.439666516226275</v>
      </c>
      <c r="AF6" s="11">
        <v>59.0005348687408</v>
      </c>
      <c r="AG6" s="11">
        <v>59.575396034641749</v>
      </c>
      <c r="AH6" s="11">
        <v>60.160979078605379</v>
      </c>
      <c r="AI6" s="11">
        <v>60.750155267001183</v>
      </c>
      <c r="AJ6" s="11">
        <v>61.358774128802793</v>
      </c>
      <c r="AK6" s="11">
        <v>61.996845762916792</v>
      </c>
      <c r="AL6" s="11">
        <v>62.635413517954262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17.115893014741594</v>
      </c>
      <c r="N7" s="11">
        <v>19.069065791626958</v>
      </c>
      <c r="O7" s="11">
        <v>20.861562853172156</v>
      </c>
      <c r="P7" s="11">
        <v>21.068672968909901</v>
      </c>
      <c r="Q7" s="11">
        <v>23.158649800157033</v>
      </c>
      <c r="R7" s="11">
        <v>23.106859737624248</v>
      </c>
      <c r="S7" s="11">
        <v>20.964026015678574</v>
      </c>
      <c r="T7" s="11">
        <v>23.977441674767913</v>
      </c>
      <c r="U7" s="11">
        <v>24.127672419011578</v>
      </c>
      <c r="V7" s="11">
        <v>25.315627404453501</v>
      </c>
      <c r="W7" s="11">
        <v>25.583425339470782</v>
      </c>
      <c r="X7" s="11">
        <v>25.247112098979382</v>
      </c>
      <c r="Y7" s="11">
        <v>25.566633928105603</v>
      </c>
      <c r="Z7" s="11">
        <v>25.972779244268864</v>
      </c>
      <c r="AA7" s="11">
        <v>26.429388333785269</v>
      </c>
      <c r="AB7" s="11">
        <v>26.802133272775745</v>
      </c>
      <c r="AC7" s="11">
        <v>27.160732612172271</v>
      </c>
      <c r="AD7" s="11">
        <v>27.503282857140047</v>
      </c>
      <c r="AE7" s="11">
        <v>27.845299137506213</v>
      </c>
      <c r="AF7" s="11">
        <v>28.181119726687378</v>
      </c>
      <c r="AG7" s="11">
        <v>28.5233440068024</v>
      </c>
      <c r="AH7" s="11">
        <v>28.863263029590513</v>
      </c>
      <c r="AI7" s="11">
        <v>29.211704792369733</v>
      </c>
      <c r="AJ7" s="11">
        <v>29.570194217440786</v>
      </c>
      <c r="AK7" s="11">
        <v>29.928293920200268</v>
      </c>
      <c r="AL7" s="11">
        <v>30.304754143345701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116.72879251586647</v>
      </c>
      <c r="N9" s="87">
        <f>SUM(N10:N13)</f>
        <v>112.73177757163211</v>
      </c>
      <c r="O9" s="87">
        <f t="shared" ref="O9:AL9" si="3">SUM(O10:O13)</f>
        <v>119.56435949893788</v>
      </c>
      <c r="P9" s="87">
        <f t="shared" si="3"/>
        <v>126.66748956293263</v>
      </c>
      <c r="Q9" s="87">
        <f t="shared" si="3"/>
        <v>133.54445527107654</v>
      </c>
      <c r="R9" s="87">
        <f t="shared" si="3"/>
        <v>134.26202334775837</v>
      </c>
      <c r="S9" s="87">
        <f t="shared" si="3"/>
        <v>137.64707491994864</v>
      </c>
      <c r="T9" s="87">
        <f t="shared" si="3"/>
        <v>145.09647182776729</v>
      </c>
      <c r="U9" s="87">
        <f t="shared" si="3"/>
        <v>147.51450660407806</v>
      </c>
      <c r="V9" s="87">
        <f t="shared" si="3"/>
        <v>158.80060361244372</v>
      </c>
      <c r="W9" s="87">
        <f t="shared" si="3"/>
        <v>164.86367957092818</v>
      </c>
      <c r="X9" s="87">
        <f t="shared" si="3"/>
        <v>171.08282078946343</v>
      </c>
      <c r="Y9" s="87">
        <f t="shared" si="3"/>
        <v>172.90042520164639</v>
      </c>
      <c r="Z9" s="87">
        <f t="shared" si="3"/>
        <v>175.44953448046513</v>
      </c>
      <c r="AA9" s="87">
        <f t="shared" si="3"/>
        <v>178.14104951477887</v>
      </c>
      <c r="AB9" s="87">
        <f t="shared" si="3"/>
        <v>180.35328100540113</v>
      </c>
      <c r="AC9" s="87">
        <f t="shared" si="3"/>
        <v>182.53545164736269</v>
      </c>
      <c r="AD9" s="87">
        <f t="shared" si="3"/>
        <v>184.69640797455756</v>
      </c>
      <c r="AE9" s="87">
        <f t="shared" si="3"/>
        <v>186.85614013563608</v>
      </c>
      <c r="AF9" s="87">
        <f t="shared" si="3"/>
        <v>188.9173358909816</v>
      </c>
      <c r="AG9" s="87">
        <f t="shared" si="3"/>
        <v>190.99092784566878</v>
      </c>
      <c r="AH9" s="87">
        <f t="shared" si="3"/>
        <v>193.09669658185854</v>
      </c>
      <c r="AI9" s="87">
        <f t="shared" si="3"/>
        <v>195.30699749678536</v>
      </c>
      <c r="AJ9" s="87">
        <f t="shared" si="3"/>
        <v>197.45321812007293</v>
      </c>
      <c r="AK9" s="87">
        <f t="shared" si="3"/>
        <v>199.6521872078176</v>
      </c>
      <c r="AL9" s="87">
        <f t="shared" si="3"/>
        <v>201.83682448880933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37.870122156202889</v>
      </c>
      <c r="N10" s="11">
        <v>35.804132713912288</v>
      </c>
      <c r="O10" s="11">
        <v>39.574942529321227</v>
      </c>
      <c r="P10" s="11">
        <v>41.284025077451552</v>
      </c>
      <c r="Q10" s="11">
        <v>45.283324049539289</v>
      </c>
      <c r="R10" s="11">
        <v>46.812167165559174</v>
      </c>
      <c r="S10" s="11">
        <v>47.076313364090247</v>
      </c>
      <c r="T10" s="11">
        <v>49.965900774461076</v>
      </c>
      <c r="U10" s="11">
        <v>49.5981217866984</v>
      </c>
      <c r="V10" s="11">
        <v>54.331066751441909</v>
      </c>
      <c r="W10" s="11">
        <v>55.983119482810579</v>
      </c>
      <c r="X10" s="11">
        <v>64.430632122085285</v>
      </c>
      <c r="Y10" s="11">
        <v>65.417883305075677</v>
      </c>
      <c r="Z10" s="11">
        <v>66.626372821573852</v>
      </c>
      <c r="AA10" s="11">
        <v>67.880799734729607</v>
      </c>
      <c r="AB10" s="11">
        <v>68.918629122181173</v>
      </c>
      <c r="AC10" s="11">
        <v>69.926715347815858</v>
      </c>
      <c r="AD10" s="11">
        <v>70.917412085934856</v>
      </c>
      <c r="AE10" s="11">
        <v>71.935346941202639</v>
      </c>
      <c r="AF10" s="11">
        <v>72.938896029658963</v>
      </c>
      <c r="AG10" s="11">
        <v>73.947884483397061</v>
      </c>
      <c r="AH10" s="11">
        <v>74.958653058630588</v>
      </c>
      <c r="AI10" s="11">
        <v>75.986067266270027</v>
      </c>
      <c r="AJ10" s="11">
        <v>77.005394329942462</v>
      </c>
      <c r="AK10" s="11">
        <v>78.066927099860905</v>
      </c>
      <c r="AL10" s="11">
        <v>79.113661102923174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16.673495196445643</v>
      </c>
      <c r="N11" s="11">
        <v>17.670527393313449</v>
      </c>
      <c r="O11" s="11">
        <v>18.527644147564029</v>
      </c>
      <c r="P11" s="11">
        <v>19.745688803659007</v>
      </c>
      <c r="Q11" s="11">
        <v>20.138781837471409</v>
      </c>
      <c r="R11" s="11">
        <v>19.5503541918225</v>
      </c>
      <c r="S11" s="11">
        <v>20.448560543098541</v>
      </c>
      <c r="T11" s="11">
        <v>23.235569676299988</v>
      </c>
      <c r="U11" s="11">
        <v>22.823806308283206</v>
      </c>
      <c r="V11" s="11">
        <v>24.605320359041453</v>
      </c>
      <c r="W11" s="11">
        <v>24.122422783893665</v>
      </c>
      <c r="X11" s="11">
        <v>23.219466685922036</v>
      </c>
      <c r="Y11" s="11">
        <v>23.36067474336414</v>
      </c>
      <c r="Z11" s="11">
        <v>23.611358006479087</v>
      </c>
      <c r="AA11" s="11">
        <v>23.873510455915227</v>
      </c>
      <c r="AB11" s="11">
        <v>24.107566794134328</v>
      </c>
      <c r="AC11" s="11">
        <v>24.345105166187292</v>
      </c>
      <c r="AD11" s="11">
        <v>24.594727782085663</v>
      </c>
      <c r="AE11" s="11">
        <v>24.841145395150296</v>
      </c>
      <c r="AF11" s="11">
        <v>25.045080475446834</v>
      </c>
      <c r="AG11" s="11">
        <v>25.261787066588894</v>
      </c>
      <c r="AH11" s="11">
        <v>25.475805919193267</v>
      </c>
      <c r="AI11" s="11">
        <v>25.698707053193164</v>
      </c>
      <c r="AJ11" s="11">
        <v>25.926759219444001</v>
      </c>
      <c r="AK11" s="11">
        <v>26.154175872486199</v>
      </c>
      <c r="AL11" s="11">
        <v>26.373760148747998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23.762579724366393</v>
      </c>
      <c r="N12" s="11">
        <v>23.470713677018423</v>
      </c>
      <c r="O12" s="11">
        <v>23.830372693824014</v>
      </c>
      <c r="P12" s="11">
        <v>25.399946152314325</v>
      </c>
      <c r="Q12" s="11">
        <v>26.991352631036388</v>
      </c>
      <c r="R12" s="11">
        <v>26.597290294311062</v>
      </c>
      <c r="S12" s="11">
        <v>27.698555352692402</v>
      </c>
      <c r="T12" s="11">
        <v>26.108524611853767</v>
      </c>
      <c r="U12" s="11">
        <v>28.195106712356147</v>
      </c>
      <c r="V12" s="11">
        <v>30.304065183942377</v>
      </c>
      <c r="W12" s="11">
        <v>31.563330972423113</v>
      </c>
      <c r="X12" s="11">
        <v>29.962838280246523</v>
      </c>
      <c r="Y12" s="11">
        <v>30.027034073594795</v>
      </c>
      <c r="Z12" s="11">
        <v>30.275982674333434</v>
      </c>
      <c r="AA12" s="11">
        <v>30.568671709314529</v>
      </c>
      <c r="AB12" s="11">
        <v>30.809786989117029</v>
      </c>
      <c r="AC12" s="11">
        <v>31.05532975480169</v>
      </c>
      <c r="AD12" s="11">
        <v>31.305772806862286</v>
      </c>
      <c r="AE12" s="11">
        <v>31.53399247566389</v>
      </c>
      <c r="AF12" s="11">
        <v>31.734182912782284</v>
      </c>
      <c r="AG12" s="11">
        <v>31.936862917101799</v>
      </c>
      <c r="AH12" s="11">
        <v>32.148931406716528</v>
      </c>
      <c r="AI12" s="11">
        <v>32.368961729861013</v>
      </c>
      <c r="AJ12" s="11">
        <v>32.590584247337219</v>
      </c>
      <c r="AK12" s="11">
        <v>32.811527102293006</v>
      </c>
      <c r="AL12" s="11">
        <v>33.032537245379061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38.422595438851552</v>
      </c>
      <c r="N13" s="11">
        <v>35.786403787387933</v>
      </c>
      <c r="O13" s="11">
        <v>37.631400128228599</v>
      </c>
      <c r="P13" s="11">
        <v>40.237829529507749</v>
      </c>
      <c r="Q13" s="11">
        <v>41.130996753029443</v>
      </c>
      <c r="R13" s="11">
        <v>41.302211696065648</v>
      </c>
      <c r="S13" s="11">
        <v>42.423645660067436</v>
      </c>
      <c r="T13" s="11">
        <v>45.786476765152457</v>
      </c>
      <c r="U13" s="11">
        <v>46.897471796740298</v>
      </c>
      <c r="V13" s="11">
        <v>49.560151318017979</v>
      </c>
      <c r="W13" s="11">
        <v>53.194806331800805</v>
      </c>
      <c r="X13" s="11">
        <v>53.469883701209582</v>
      </c>
      <c r="Y13" s="11">
        <v>54.094833079611767</v>
      </c>
      <c r="Z13" s="11">
        <v>54.935820978078759</v>
      </c>
      <c r="AA13" s="11">
        <v>55.818067614819505</v>
      </c>
      <c r="AB13" s="11">
        <v>56.517298099968592</v>
      </c>
      <c r="AC13" s="11">
        <v>57.208301378557842</v>
      </c>
      <c r="AD13" s="11">
        <v>57.878495299674761</v>
      </c>
      <c r="AE13" s="11">
        <v>58.545655323619258</v>
      </c>
      <c r="AF13" s="11">
        <v>59.199176473093523</v>
      </c>
      <c r="AG13" s="11">
        <v>59.844393378581032</v>
      </c>
      <c r="AH13" s="11">
        <v>60.513306197318137</v>
      </c>
      <c r="AI13" s="11">
        <v>61.253261447461163</v>
      </c>
      <c r="AJ13" s="11">
        <v>61.930480323349258</v>
      </c>
      <c r="AK13" s="11">
        <v>62.619557133177501</v>
      </c>
      <c r="AL13" s="11">
        <v>63.31686599175908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71.292326977151617</v>
      </c>
      <c r="N15" s="87">
        <f>SUM(N16:N20)</f>
        <v>70.895878930694792</v>
      </c>
      <c r="O15" s="87">
        <f t="shared" ref="O15:AL15" si="5">SUM(O16:O20)</f>
        <v>77.25156806463913</v>
      </c>
      <c r="P15" s="87">
        <f t="shared" si="5"/>
        <v>78.512696357593342</v>
      </c>
      <c r="Q15" s="87">
        <f t="shared" si="5"/>
        <v>82.585303078622616</v>
      </c>
      <c r="R15" s="87">
        <f t="shared" si="5"/>
        <v>84.254100106805765</v>
      </c>
      <c r="S15" s="87">
        <f t="shared" si="5"/>
        <v>86.785667720285147</v>
      </c>
      <c r="T15" s="87">
        <f t="shared" si="5"/>
        <v>92.969312315502918</v>
      </c>
      <c r="U15" s="87">
        <f t="shared" si="5"/>
        <v>92.289034474759021</v>
      </c>
      <c r="V15" s="87">
        <f t="shared" si="5"/>
        <v>94.111452870364815</v>
      </c>
      <c r="W15" s="87">
        <f t="shared" si="5"/>
        <v>99.931900630640186</v>
      </c>
      <c r="X15" s="87">
        <f t="shared" si="5"/>
        <v>98.885563730125099</v>
      </c>
      <c r="Y15" s="87">
        <f t="shared" si="5"/>
        <v>99.699536920018716</v>
      </c>
      <c r="Z15" s="87">
        <f t="shared" si="5"/>
        <v>100.90941191048844</v>
      </c>
      <c r="AA15" s="87">
        <f t="shared" si="5"/>
        <v>102.27279713539089</v>
      </c>
      <c r="AB15" s="87">
        <f t="shared" si="5"/>
        <v>103.36291689665514</v>
      </c>
      <c r="AC15" s="87">
        <f t="shared" si="5"/>
        <v>104.40043008917769</v>
      </c>
      <c r="AD15" s="87">
        <f t="shared" si="5"/>
        <v>105.38923731956176</v>
      </c>
      <c r="AE15" s="87">
        <f t="shared" si="5"/>
        <v>106.34203514518271</v>
      </c>
      <c r="AF15" s="87">
        <f t="shared" si="5"/>
        <v>107.30640011363086</v>
      </c>
      <c r="AG15" s="87">
        <f t="shared" si="5"/>
        <v>108.31237543438648</v>
      </c>
      <c r="AH15" s="87">
        <f t="shared" si="5"/>
        <v>109.39857541896419</v>
      </c>
      <c r="AI15" s="87">
        <f t="shared" si="5"/>
        <v>110.5238442376245</v>
      </c>
      <c r="AJ15" s="87">
        <f t="shared" si="5"/>
        <v>111.64254461365955</v>
      </c>
      <c r="AK15" s="87">
        <f t="shared" si="5"/>
        <v>112.78596574232023</v>
      </c>
      <c r="AL15" s="87">
        <f t="shared" si="5"/>
        <v>113.93565997182236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11.304264694680583</v>
      </c>
      <c r="N16" s="11">
        <v>10.819199375496662</v>
      </c>
      <c r="O16" s="11">
        <v>12.026041375820801</v>
      </c>
      <c r="P16" s="11">
        <v>12.702943502205219</v>
      </c>
      <c r="Q16" s="11">
        <v>12.367822552611036</v>
      </c>
      <c r="R16" s="11">
        <v>12.557670670879796</v>
      </c>
      <c r="S16" s="11">
        <v>12.853985082268924</v>
      </c>
      <c r="T16" s="11">
        <v>15.452147425763249</v>
      </c>
      <c r="U16" s="11">
        <v>14.973299465596996</v>
      </c>
      <c r="V16" s="11">
        <v>14.992671963475471</v>
      </c>
      <c r="W16" s="11">
        <v>16.284497012237388</v>
      </c>
      <c r="X16" s="11">
        <v>14.722487937897753</v>
      </c>
      <c r="Y16" s="11">
        <v>14.893756542724098</v>
      </c>
      <c r="Z16" s="11">
        <v>15.127022433675425</v>
      </c>
      <c r="AA16" s="11">
        <v>15.356059858296382</v>
      </c>
      <c r="AB16" s="11">
        <v>15.528295650289863</v>
      </c>
      <c r="AC16" s="11">
        <v>15.692575363243684</v>
      </c>
      <c r="AD16" s="11">
        <v>15.847895431595282</v>
      </c>
      <c r="AE16" s="11">
        <v>15.993952403146922</v>
      </c>
      <c r="AF16" s="11">
        <v>16.134069383355477</v>
      </c>
      <c r="AG16" s="11">
        <v>16.314306168641199</v>
      </c>
      <c r="AH16" s="11">
        <v>16.490054945444321</v>
      </c>
      <c r="AI16" s="11">
        <v>16.670080211476378</v>
      </c>
      <c r="AJ16" s="11">
        <v>16.850872494617072</v>
      </c>
      <c r="AK16" s="11">
        <v>17.029381006984039</v>
      </c>
      <c r="AL16" s="11">
        <v>17.202525548765752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6.2596247728112493</v>
      </c>
      <c r="N17" s="11">
        <v>7.8605381310467193</v>
      </c>
      <c r="O17" s="11">
        <v>7.9908534850688566</v>
      </c>
      <c r="P17" s="11">
        <v>8.2000992872049423</v>
      </c>
      <c r="Q17" s="11">
        <v>8.3229578938575415</v>
      </c>
      <c r="R17" s="11">
        <v>8.4078943069388536</v>
      </c>
      <c r="S17" s="11">
        <v>8.7978562069280155</v>
      </c>
      <c r="T17" s="11">
        <v>9.2030524969837124</v>
      </c>
      <c r="U17" s="11">
        <v>9.8890431087922295</v>
      </c>
      <c r="V17" s="11">
        <v>10.342491231911536</v>
      </c>
      <c r="W17" s="11">
        <v>10.449252650548495</v>
      </c>
      <c r="X17" s="11">
        <v>15.268372003502545</v>
      </c>
      <c r="Y17" s="11">
        <v>15.505531980593066</v>
      </c>
      <c r="Z17" s="11">
        <v>15.812513211627145</v>
      </c>
      <c r="AA17" s="11">
        <v>16.133080468096761</v>
      </c>
      <c r="AB17" s="11">
        <v>16.439990936178436</v>
      </c>
      <c r="AC17" s="11">
        <v>16.748266211991321</v>
      </c>
      <c r="AD17" s="11">
        <v>17.063460876886321</v>
      </c>
      <c r="AE17" s="11">
        <v>17.363339443884644</v>
      </c>
      <c r="AF17" s="11">
        <v>17.668396086885487</v>
      </c>
      <c r="AG17" s="11">
        <v>17.979213944630914</v>
      </c>
      <c r="AH17" s="11">
        <v>18.32282584280507</v>
      </c>
      <c r="AI17" s="11">
        <v>18.646907299106516</v>
      </c>
      <c r="AJ17" s="11">
        <v>18.971986923739454</v>
      </c>
      <c r="AK17" s="11">
        <v>19.30651873775335</v>
      </c>
      <c r="AL17" s="11">
        <v>19.653911809813284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5.0980752853459377</v>
      </c>
      <c r="N18" s="11">
        <v>5.9304120297564511</v>
      </c>
      <c r="O18" s="11">
        <v>6.1839874515177442</v>
      </c>
      <c r="P18" s="11">
        <v>5.9421994563504086</v>
      </c>
      <c r="Q18" s="11">
        <v>5.9796723845776993</v>
      </c>
      <c r="R18" s="11">
        <v>6.2899940957465876</v>
      </c>
      <c r="S18" s="11">
        <v>6.7098509041806063</v>
      </c>
      <c r="T18" s="11">
        <v>6.3852959500201871</v>
      </c>
      <c r="U18" s="11">
        <v>6.1460239158639949</v>
      </c>
      <c r="V18" s="11">
        <v>6.061465655053099</v>
      </c>
      <c r="W18" s="11">
        <v>6.521006792359529</v>
      </c>
      <c r="X18" s="11">
        <v>5.4413663635869565</v>
      </c>
      <c r="Y18" s="11">
        <v>5.5147901154272132</v>
      </c>
      <c r="Z18" s="11">
        <v>5.5977008744020882</v>
      </c>
      <c r="AA18" s="11">
        <v>5.6926208397189484</v>
      </c>
      <c r="AB18" s="11">
        <v>5.7642235992989699</v>
      </c>
      <c r="AC18" s="11">
        <v>5.8284312095887687</v>
      </c>
      <c r="AD18" s="11">
        <v>5.8880499774133872</v>
      </c>
      <c r="AE18" s="11">
        <v>5.938196714675402</v>
      </c>
      <c r="AF18" s="11">
        <v>6.007941795121563</v>
      </c>
      <c r="AG18" s="11">
        <v>6.0717248488115576</v>
      </c>
      <c r="AH18" s="11">
        <v>6.1480933280684482</v>
      </c>
      <c r="AI18" s="11">
        <v>6.2166731805658282</v>
      </c>
      <c r="AJ18" s="11">
        <v>6.3075340162109388</v>
      </c>
      <c r="AK18" s="11">
        <v>6.3743070827010655</v>
      </c>
      <c r="AL18" s="11">
        <v>6.4671455928630381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10.348841380969295</v>
      </c>
      <c r="N19" s="11">
        <v>11.072035823525585</v>
      </c>
      <c r="O19" s="11">
        <v>13.217409786547146</v>
      </c>
      <c r="P19" s="11">
        <v>12.260242746074109</v>
      </c>
      <c r="Q19" s="11">
        <v>14.537199358710565</v>
      </c>
      <c r="R19" s="11">
        <v>14.871299015461753</v>
      </c>
      <c r="S19" s="11">
        <v>16.108700638695193</v>
      </c>
      <c r="T19" s="11">
        <v>16.001256780796783</v>
      </c>
      <c r="U19" s="11">
        <v>15.698223772336071</v>
      </c>
      <c r="V19" s="11">
        <v>15.65560362762541</v>
      </c>
      <c r="W19" s="11">
        <v>18.308737728542265</v>
      </c>
      <c r="X19" s="11">
        <v>15.79480953607117</v>
      </c>
      <c r="Y19" s="11">
        <v>15.725886078959826</v>
      </c>
      <c r="Z19" s="11">
        <v>15.799035780668889</v>
      </c>
      <c r="AA19" s="11">
        <v>15.978448444513875</v>
      </c>
      <c r="AB19" s="11">
        <v>16.125869594105389</v>
      </c>
      <c r="AC19" s="11">
        <v>16.257451262575366</v>
      </c>
      <c r="AD19" s="11">
        <v>16.379986837597301</v>
      </c>
      <c r="AE19" s="11">
        <v>16.508247338103089</v>
      </c>
      <c r="AF19" s="11">
        <v>16.636970820090369</v>
      </c>
      <c r="AG19" s="11">
        <v>16.773091639192209</v>
      </c>
      <c r="AH19" s="11">
        <v>16.934328380818343</v>
      </c>
      <c r="AI19" s="11">
        <v>17.108403002999363</v>
      </c>
      <c r="AJ19" s="11">
        <v>17.245110906014975</v>
      </c>
      <c r="AK19" s="11">
        <v>17.406046511507967</v>
      </c>
      <c r="AL19" s="11">
        <v>17.544121875228612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38.281520843344552</v>
      </c>
      <c r="N20" s="11">
        <v>35.213693570869374</v>
      </c>
      <c r="O20" s="11">
        <v>37.833275965684585</v>
      </c>
      <c r="P20" s="11">
        <v>39.407211365758663</v>
      </c>
      <c r="Q20" s="11">
        <v>41.377650888865766</v>
      </c>
      <c r="R20" s="11">
        <v>42.127242017778784</v>
      </c>
      <c r="S20" s="11">
        <v>42.315274888212414</v>
      </c>
      <c r="T20" s="11">
        <v>45.927559661938993</v>
      </c>
      <c r="U20" s="11">
        <v>45.582444212169733</v>
      </c>
      <c r="V20" s="11">
        <v>47.059220392299302</v>
      </c>
      <c r="W20" s="11">
        <v>48.368406446952505</v>
      </c>
      <c r="X20" s="11">
        <v>47.658527889066676</v>
      </c>
      <c r="Y20" s="11">
        <v>48.05957220231452</v>
      </c>
      <c r="Z20" s="11">
        <v>48.573139610114893</v>
      </c>
      <c r="AA20" s="11">
        <v>49.112587524764926</v>
      </c>
      <c r="AB20" s="11">
        <v>49.50453711678248</v>
      </c>
      <c r="AC20" s="11">
        <v>49.87370604177854</v>
      </c>
      <c r="AD20" s="11">
        <v>50.209844196069469</v>
      </c>
      <c r="AE20" s="11">
        <v>50.538299245372642</v>
      </c>
      <c r="AF20" s="11">
        <v>50.859022028177968</v>
      </c>
      <c r="AG20" s="11">
        <v>51.174038833110608</v>
      </c>
      <c r="AH20" s="11">
        <v>51.503272921828007</v>
      </c>
      <c r="AI20" s="11">
        <v>51.881780543476424</v>
      </c>
      <c r="AJ20" s="11">
        <v>52.267040273077114</v>
      </c>
      <c r="AK20" s="11">
        <v>52.669712403373815</v>
      </c>
      <c r="AL20" s="11">
        <v>53.067955145151679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70.174276871711754</v>
      </c>
      <c r="N22" s="87">
        <f>SUM(N23:N24)</f>
        <v>66.586570551759081</v>
      </c>
      <c r="O22" s="87">
        <f t="shared" ref="O22:AL22" si="7">SUM(O23:O24)</f>
        <v>69.358508396525693</v>
      </c>
      <c r="P22" s="87">
        <f t="shared" si="7"/>
        <v>69.335637466981296</v>
      </c>
      <c r="Q22" s="87">
        <f t="shared" si="7"/>
        <v>72.256731565011648</v>
      </c>
      <c r="R22" s="87">
        <f t="shared" si="7"/>
        <v>74.692492312888447</v>
      </c>
      <c r="S22" s="87">
        <f t="shared" si="7"/>
        <v>71.61337736319436</v>
      </c>
      <c r="T22" s="87">
        <f t="shared" si="7"/>
        <v>76.84662925186332</v>
      </c>
      <c r="U22" s="87">
        <f t="shared" si="7"/>
        <v>77.132024887635737</v>
      </c>
      <c r="V22" s="87">
        <f t="shared" si="7"/>
        <v>75.645432081946936</v>
      </c>
      <c r="W22" s="87">
        <f t="shared" si="7"/>
        <v>75.855025449534992</v>
      </c>
      <c r="X22" s="87">
        <f t="shared" si="7"/>
        <v>77.896011491487229</v>
      </c>
      <c r="Y22" s="87">
        <f t="shared" si="7"/>
        <v>77.725340429098068</v>
      </c>
      <c r="Z22" s="87">
        <f t="shared" si="7"/>
        <v>77.734114269575699</v>
      </c>
      <c r="AA22" s="87">
        <f t="shared" si="7"/>
        <v>77.757895779412451</v>
      </c>
      <c r="AB22" s="87">
        <f t="shared" si="7"/>
        <v>77.452555307171295</v>
      </c>
      <c r="AC22" s="87">
        <f t="shared" si="7"/>
        <v>77.018739031574313</v>
      </c>
      <c r="AD22" s="87">
        <f t="shared" si="7"/>
        <v>76.49291381954464</v>
      </c>
      <c r="AE22" s="87">
        <f t="shared" si="7"/>
        <v>76.05020348225338</v>
      </c>
      <c r="AF22" s="87">
        <f t="shared" si="7"/>
        <v>75.62583292894081</v>
      </c>
      <c r="AG22" s="87">
        <f t="shared" si="7"/>
        <v>75.258032975567062</v>
      </c>
      <c r="AH22" s="87">
        <f t="shared" si="7"/>
        <v>74.756352710102192</v>
      </c>
      <c r="AI22" s="87">
        <f t="shared" si="7"/>
        <v>74.022278902662336</v>
      </c>
      <c r="AJ22" s="87">
        <f t="shared" si="7"/>
        <v>73.383370765509184</v>
      </c>
      <c r="AK22" s="87">
        <f t="shared" si="7"/>
        <v>72.674227169774184</v>
      </c>
      <c r="AL22" s="87">
        <f t="shared" si="7"/>
        <v>71.961963944966399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51.777104056539109</v>
      </c>
      <c r="N23" s="11">
        <v>50.51317124358112</v>
      </c>
      <c r="O23" s="11">
        <v>53.062592198299036</v>
      </c>
      <c r="P23" s="11">
        <v>52.304295445367877</v>
      </c>
      <c r="Q23" s="11">
        <v>54.544056884276195</v>
      </c>
      <c r="R23" s="11">
        <v>57.747962637952369</v>
      </c>
      <c r="S23" s="11">
        <v>55.66685123489723</v>
      </c>
      <c r="T23" s="11">
        <v>59.7534912677744</v>
      </c>
      <c r="U23" s="11">
        <v>59.304325108382237</v>
      </c>
      <c r="V23" s="11">
        <v>59.099984402121905</v>
      </c>
      <c r="W23" s="11">
        <v>60.081739021562306</v>
      </c>
      <c r="X23" s="11">
        <v>62.058622487379225</v>
      </c>
      <c r="Y23" s="11">
        <v>62.1747795147527</v>
      </c>
      <c r="Z23" s="11">
        <v>62.448470871386952</v>
      </c>
      <c r="AA23" s="11">
        <v>62.755642534061465</v>
      </c>
      <c r="AB23" s="11">
        <v>62.82387543132841</v>
      </c>
      <c r="AC23" s="11">
        <v>62.825993448552737</v>
      </c>
      <c r="AD23" s="11">
        <v>62.77244867743331</v>
      </c>
      <c r="AE23" s="11">
        <v>62.679750642647235</v>
      </c>
      <c r="AF23" s="11">
        <v>62.564527927881002</v>
      </c>
      <c r="AG23" s="11">
        <v>62.473149151628228</v>
      </c>
      <c r="AH23" s="11">
        <v>62.349429930720383</v>
      </c>
      <c r="AI23" s="11">
        <v>62.187032874702147</v>
      </c>
      <c r="AJ23" s="11">
        <v>62.01808771643077</v>
      </c>
      <c r="AK23" s="11">
        <v>61.847374443460346</v>
      </c>
      <c r="AL23" s="11">
        <v>61.614826124094428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18.397172815172645</v>
      </c>
      <c r="N24" s="11">
        <v>16.073399308177954</v>
      </c>
      <c r="O24" s="11">
        <v>16.295916198226656</v>
      </c>
      <c r="P24" s="11">
        <v>17.031342021613412</v>
      </c>
      <c r="Q24" s="11">
        <v>17.712674680735446</v>
      </c>
      <c r="R24" s="11">
        <v>16.944529674936085</v>
      </c>
      <c r="S24" s="11">
        <v>15.946526128297128</v>
      </c>
      <c r="T24" s="11">
        <v>17.093137984088919</v>
      </c>
      <c r="U24" s="11">
        <v>17.827699779253493</v>
      </c>
      <c r="V24" s="11">
        <v>16.545447679825028</v>
      </c>
      <c r="W24" s="11">
        <v>15.773286427972689</v>
      </c>
      <c r="X24" s="11">
        <v>15.837389004108012</v>
      </c>
      <c r="Y24" s="11">
        <v>15.55056091434537</v>
      </c>
      <c r="Z24" s="11">
        <v>15.28564339818875</v>
      </c>
      <c r="AA24" s="11">
        <v>15.002253245350992</v>
      </c>
      <c r="AB24" s="11">
        <v>14.628679875842886</v>
      </c>
      <c r="AC24" s="11">
        <v>14.192745583021583</v>
      </c>
      <c r="AD24" s="11">
        <v>13.720465142111337</v>
      </c>
      <c r="AE24" s="11">
        <v>13.370452839606141</v>
      </c>
      <c r="AF24" s="11">
        <v>13.061305001059804</v>
      </c>
      <c r="AG24" s="11">
        <v>12.784883823938841</v>
      </c>
      <c r="AH24" s="11">
        <v>12.406922779381805</v>
      </c>
      <c r="AI24" s="11">
        <v>11.835246027960187</v>
      </c>
      <c r="AJ24" s="11">
        <v>11.365283049078419</v>
      </c>
      <c r="AK24" s="11">
        <v>10.826852726313845</v>
      </c>
      <c r="AL24" s="11">
        <v>10.347137820871966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61.617399941945209</v>
      </c>
      <c r="N26" s="87">
        <f>SUM(N27:N30)</f>
        <v>60.723889403092002</v>
      </c>
      <c r="O26" s="87">
        <f t="shared" ref="O26:AL26" si="9">SUM(O27:O30)</f>
        <v>61.341249029482199</v>
      </c>
      <c r="P26" s="87">
        <f t="shared" si="9"/>
        <v>61.849302766783197</v>
      </c>
      <c r="Q26" s="87">
        <f t="shared" si="9"/>
        <v>66.203609498340327</v>
      </c>
      <c r="R26" s="87">
        <f>SUM(R27:R30)</f>
        <v>67.727598167648253</v>
      </c>
      <c r="S26" s="87">
        <f t="shared" si="9"/>
        <v>66.804394789970004</v>
      </c>
      <c r="T26" s="87">
        <f t="shared" si="9"/>
        <v>66.861314685466795</v>
      </c>
      <c r="U26" s="87">
        <f t="shared" si="9"/>
        <v>64.481889613367258</v>
      </c>
      <c r="V26" s="87">
        <f t="shared" si="9"/>
        <v>65.167787304063964</v>
      </c>
      <c r="W26" s="87">
        <f t="shared" si="9"/>
        <v>60.5529397417654</v>
      </c>
      <c r="X26" s="87">
        <f t="shared" si="9"/>
        <v>62.170113377753502</v>
      </c>
      <c r="Y26" s="87">
        <f t="shared" si="9"/>
        <v>62.275430693831574</v>
      </c>
      <c r="Z26" s="87">
        <f t="shared" si="9"/>
        <v>62.810697310505745</v>
      </c>
      <c r="AA26" s="87">
        <f t="shared" si="9"/>
        <v>63.267761369799686</v>
      </c>
      <c r="AB26" s="87">
        <f t="shared" si="9"/>
        <v>63.314412817920108</v>
      </c>
      <c r="AC26" s="87">
        <f t="shared" si="9"/>
        <v>63.273438084022736</v>
      </c>
      <c r="AD26" s="87">
        <f t="shared" si="9"/>
        <v>63.193343859340288</v>
      </c>
      <c r="AE26" s="87">
        <f t="shared" si="9"/>
        <v>63.133036889554354</v>
      </c>
      <c r="AF26" s="87">
        <f t="shared" si="9"/>
        <v>63.09956102713808</v>
      </c>
      <c r="AG26" s="87">
        <f t="shared" si="9"/>
        <v>63.087629951912241</v>
      </c>
      <c r="AH26" s="87">
        <f t="shared" si="9"/>
        <v>63.072980658299457</v>
      </c>
      <c r="AI26" s="87">
        <f t="shared" si="9"/>
        <v>63.06788866085251</v>
      </c>
      <c r="AJ26" s="87">
        <f t="shared" si="9"/>
        <v>63.060458082564111</v>
      </c>
      <c r="AK26" s="87">
        <f t="shared" si="9"/>
        <v>63.03193586540575</v>
      </c>
      <c r="AL26" s="87">
        <f t="shared" si="9"/>
        <v>62.987794174617953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5.6717432925613505</v>
      </c>
      <c r="N27" s="11">
        <v>4.7718136989655857</v>
      </c>
      <c r="O27" s="11">
        <v>5.6804784239213166</v>
      </c>
      <c r="P27" s="11">
        <v>5.1522539563563869</v>
      </c>
      <c r="Q27" s="11">
        <v>6.0561952163848876</v>
      </c>
      <c r="R27" s="11">
        <v>6.0153606668459672</v>
      </c>
      <c r="S27" s="11">
        <v>6.9184923799888436</v>
      </c>
      <c r="T27" s="11">
        <v>5.1544244228927472</v>
      </c>
      <c r="U27" s="11">
        <v>5.3485897105833056</v>
      </c>
      <c r="V27" s="11">
        <v>6.8614667568713728</v>
      </c>
      <c r="W27" s="11">
        <v>5.3202136393787374</v>
      </c>
      <c r="X27" s="11">
        <v>4.9966041035329436</v>
      </c>
      <c r="Y27" s="11">
        <v>5.0695807496433529</v>
      </c>
      <c r="Z27" s="11">
        <v>5.1892457014065219</v>
      </c>
      <c r="AA27" s="11">
        <v>5.3339648642194186</v>
      </c>
      <c r="AB27" s="11">
        <v>5.4497577298262803</v>
      </c>
      <c r="AC27" s="11">
        <v>5.556000270404577</v>
      </c>
      <c r="AD27" s="11">
        <v>5.6515496711393487</v>
      </c>
      <c r="AE27" s="11">
        <v>5.7510111669842203</v>
      </c>
      <c r="AF27" s="11">
        <v>5.8494545580437594</v>
      </c>
      <c r="AG27" s="11">
        <v>5.9551324318829266</v>
      </c>
      <c r="AH27" s="11">
        <v>6.0624718415199323</v>
      </c>
      <c r="AI27" s="11">
        <v>6.1697870302655735</v>
      </c>
      <c r="AJ27" s="11">
        <v>6.2774988359501771</v>
      </c>
      <c r="AK27" s="11">
        <v>6.3873110431711702</v>
      </c>
      <c r="AL27" s="11">
        <v>6.502021720867118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21.458056460813701</v>
      </c>
      <c r="N28" s="11">
        <v>22.388747305212895</v>
      </c>
      <c r="O28" s="11">
        <v>22.472975135475632</v>
      </c>
      <c r="P28" s="11">
        <v>22.792187901055375</v>
      </c>
      <c r="Q28" s="11">
        <v>24.941947043441967</v>
      </c>
      <c r="R28" s="11">
        <v>25.704221754059148</v>
      </c>
      <c r="S28" s="11">
        <v>25.599890808832061</v>
      </c>
      <c r="T28" s="11">
        <v>24.796750972824373</v>
      </c>
      <c r="U28" s="11">
        <v>24.724794410581957</v>
      </c>
      <c r="V28" s="11">
        <v>25.724277511659846</v>
      </c>
      <c r="W28" s="11">
        <v>22.717643850185542</v>
      </c>
      <c r="X28" s="11">
        <v>23.152360786934267</v>
      </c>
      <c r="Y28" s="11">
        <v>23.233378089007669</v>
      </c>
      <c r="Z28" s="11">
        <v>23.390976735635473</v>
      </c>
      <c r="AA28" s="11">
        <v>23.524083546222332</v>
      </c>
      <c r="AB28" s="11">
        <v>23.514159782428873</v>
      </c>
      <c r="AC28" s="11">
        <v>23.492252600412545</v>
      </c>
      <c r="AD28" s="11">
        <v>23.458269811362957</v>
      </c>
      <c r="AE28" s="11">
        <v>23.419393519938204</v>
      </c>
      <c r="AF28" s="11">
        <v>23.367095099742386</v>
      </c>
      <c r="AG28" s="11">
        <v>23.315754630035933</v>
      </c>
      <c r="AH28" s="11">
        <v>23.267837543655297</v>
      </c>
      <c r="AI28" s="11">
        <v>23.226375316703496</v>
      </c>
      <c r="AJ28" s="11">
        <v>23.173291503687622</v>
      </c>
      <c r="AK28" s="11">
        <v>23.115304472143535</v>
      </c>
      <c r="AL28" s="11">
        <v>23.05331065347983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22.386856091701237</v>
      </c>
      <c r="N29" s="11">
        <v>21.411770319526354</v>
      </c>
      <c r="O29" s="11">
        <v>19.682263427978405</v>
      </c>
      <c r="P29" s="11">
        <v>20.586487591071119</v>
      </c>
      <c r="Q29" s="11">
        <v>21.02054499053942</v>
      </c>
      <c r="R29" s="11">
        <v>21.412544320541055</v>
      </c>
      <c r="S29" s="11">
        <v>19.564188465141278</v>
      </c>
      <c r="T29" s="11">
        <v>21.584244926645322</v>
      </c>
      <c r="U29" s="11">
        <v>20.568054541813215</v>
      </c>
      <c r="V29" s="11">
        <v>19.406856351822906</v>
      </c>
      <c r="W29" s="11">
        <v>19.660066300458574</v>
      </c>
      <c r="X29" s="11">
        <v>20.501367896341744</v>
      </c>
      <c r="Y29" s="11">
        <v>20.388975323896162</v>
      </c>
      <c r="Z29" s="11">
        <v>20.527911519250097</v>
      </c>
      <c r="AA29" s="11">
        <v>20.572255071297338</v>
      </c>
      <c r="AB29" s="11">
        <v>20.414079948625687</v>
      </c>
      <c r="AC29" s="11">
        <v>20.233001329090666</v>
      </c>
      <c r="AD29" s="11">
        <v>20.048846135989624</v>
      </c>
      <c r="AE29" s="11">
        <v>19.871512092722842</v>
      </c>
      <c r="AF29" s="11">
        <v>19.704251699800153</v>
      </c>
      <c r="AG29" s="11">
        <v>19.544705325932327</v>
      </c>
      <c r="AH29" s="11">
        <v>19.384288086786388</v>
      </c>
      <c r="AI29" s="11">
        <v>19.219685140757576</v>
      </c>
      <c r="AJ29" s="11">
        <v>19.050347892344107</v>
      </c>
      <c r="AK29" s="11">
        <v>18.871677440910574</v>
      </c>
      <c r="AL29" s="11">
        <v>18.693319588385297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12.100744096868921</v>
      </c>
      <c r="N30" s="11">
        <v>12.151558079387165</v>
      </c>
      <c r="O30" s="11">
        <v>13.505532042106839</v>
      </c>
      <c r="P30" s="11">
        <v>13.318373318300313</v>
      </c>
      <c r="Q30" s="11">
        <v>14.184922247974045</v>
      </c>
      <c r="R30" s="11">
        <v>14.59547142620208</v>
      </c>
      <c r="S30" s="11">
        <v>14.721823136007821</v>
      </c>
      <c r="T30" s="11">
        <v>15.325894363104346</v>
      </c>
      <c r="U30" s="11">
        <v>13.840450950388787</v>
      </c>
      <c r="V30" s="11">
        <v>13.175186683709844</v>
      </c>
      <c r="W30" s="11">
        <v>12.855015951742541</v>
      </c>
      <c r="X30" s="11">
        <v>13.519780590944544</v>
      </c>
      <c r="Y30" s="11">
        <v>13.583496531284389</v>
      </c>
      <c r="Z30" s="11">
        <v>13.702563354213655</v>
      </c>
      <c r="AA30" s="11">
        <v>13.8374578880606</v>
      </c>
      <c r="AB30" s="11">
        <v>13.936415357039268</v>
      </c>
      <c r="AC30" s="11">
        <v>13.992183884114942</v>
      </c>
      <c r="AD30" s="11">
        <v>14.034678240848359</v>
      </c>
      <c r="AE30" s="11">
        <v>14.09112010990909</v>
      </c>
      <c r="AF30" s="11">
        <v>14.178759669551781</v>
      </c>
      <c r="AG30" s="11">
        <v>14.272037564061057</v>
      </c>
      <c r="AH30" s="11">
        <v>14.358383186337841</v>
      </c>
      <c r="AI30" s="11">
        <v>14.452041173125862</v>
      </c>
      <c r="AJ30" s="11">
        <v>14.559319850582208</v>
      </c>
      <c r="AK30" s="11">
        <v>14.657642909180476</v>
      </c>
      <c r="AL30" s="11">
        <v>14.739142211885715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49.357333267153209</v>
      </c>
      <c r="N32" s="87">
        <f t="shared" si="10"/>
        <v>47.091870097948082</v>
      </c>
      <c r="O32" s="87">
        <f t="shared" si="10"/>
        <v>49.376173008948832</v>
      </c>
      <c r="P32" s="87">
        <f t="shared" si="10"/>
        <v>52.257598471338248</v>
      </c>
      <c r="Q32" s="87">
        <f t="shared" si="10"/>
        <v>55.137592004129914</v>
      </c>
      <c r="R32" s="87">
        <f t="shared" si="10"/>
        <v>56.070270410888142</v>
      </c>
      <c r="S32" s="87">
        <f t="shared" si="10"/>
        <v>58.998903677893018</v>
      </c>
      <c r="T32" s="87">
        <f t="shared" si="10"/>
        <v>60.86316765446783</v>
      </c>
      <c r="U32" s="87">
        <f t="shared" si="10"/>
        <v>60.375652948392165</v>
      </c>
      <c r="V32" s="87">
        <f t="shared" si="10"/>
        <v>63.98043414808577</v>
      </c>
      <c r="W32" s="87">
        <f t="shared" si="10"/>
        <v>62.600380084474764</v>
      </c>
      <c r="X32" s="87">
        <f t="shared" si="10"/>
        <v>62.000598985237637</v>
      </c>
      <c r="Y32" s="87">
        <f t="shared" si="10"/>
        <v>62.434273225440215</v>
      </c>
      <c r="Z32" s="87">
        <f t="shared" si="10"/>
        <v>62.9761247140869</v>
      </c>
      <c r="AA32" s="87">
        <f t="shared" si="10"/>
        <v>63.572658941396092</v>
      </c>
      <c r="AB32" s="87">
        <f t="shared" si="10"/>
        <v>64.060656592947169</v>
      </c>
      <c r="AC32" s="87">
        <f t="shared" si="10"/>
        <v>64.551272078840441</v>
      </c>
      <c r="AD32" s="87">
        <f t="shared" si="10"/>
        <v>65.0266183728519</v>
      </c>
      <c r="AE32" s="87">
        <f t="shared" ref="AE32" si="11">SUM(AE33:AE35)</f>
        <v>65.470463044638734</v>
      </c>
      <c r="AF32" s="87">
        <f t="shared" ref="AF32" si="12">SUM(AF33:AF35)</f>
        <v>65.932175508772303</v>
      </c>
      <c r="AG32" s="87">
        <f t="shared" ref="AG32" si="13">SUM(AG33:AG35)</f>
        <v>66.417238737059435</v>
      </c>
      <c r="AH32" s="87">
        <f t="shared" ref="AH32" si="14">SUM(AH33:AH35)</f>
        <v>66.91540060718286</v>
      </c>
      <c r="AI32" s="87">
        <f t="shared" ref="AI32" si="15">SUM(AI33:AI35)</f>
        <v>67.461478722456093</v>
      </c>
      <c r="AJ32" s="87">
        <f t="shared" ref="AJ32" si="16">SUM(AJ33:AJ35)</f>
        <v>68.015801966804773</v>
      </c>
      <c r="AK32" s="87">
        <f t="shared" ref="AK32" si="17">SUM(AK33:AK35)</f>
        <v>68.586530905531106</v>
      </c>
      <c r="AL32" s="87">
        <f t="shared" ref="AL32" si="18">SUM(AL33:AL35)</f>
        <v>69.191457932066214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34.841709659344723</v>
      </c>
      <c r="N33" s="11">
        <v>33.237066587006176</v>
      </c>
      <c r="O33" s="11">
        <v>34.835354604653595</v>
      </c>
      <c r="P33" s="11">
        <v>37.746696325154659</v>
      </c>
      <c r="Q33" s="11">
        <v>40.441326201031529</v>
      </c>
      <c r="R33" s="11">
        <v>41.001680365487196</v>
      </c>
      <c r="S33" s="11">
        <v>43.078757943885776</v>
      </c>
      <c r="T33" s="11">
        <v>44.401024077593284</v>
      </c>
      <c r="U33" s="11">
        <v>44.031015396344507</v>
      </c>
      <c r="V33" s="11">
        <v>46.556938435281566</v>
      </c>
      <c r="W33" s="11">
        <v>44.77584619423881</v>
      </c>
      <c r="X33" s="11">
        <v>45.198554006463652</v>
      </c>
      <c r="Y33" s="11">
        <v>45.563566210404275</v>
      </c>
      <c r="Z33" s="11">
        <v>46.02761542311638</v>
      </c>
      <c r="AA33" s="11">
        <v>46.529306118687813</v>
      </c>
      <c r="AB33" s="11">
        <v>46.979190848329687</v>
      </c>
      <c r="AC33" s="11">
        <v>47.441904239944357</v>
      </c>
      <c r="AD33" s="11">
        <v>47.898932257175687</v>
      </c>
      <c r="AE33" s="11">
        <v>48.329008586548241</v>
      </c>
      <c r="AF33" s="11">
        <v>48.772329100265289</v>
      </c>
      <c r="AG33" s="11">
        <v>49.235345932362591</v>
      </c>
      <c r="AH33" s="11">
        <v>49.709394805706076</v>
      </c>
      <c r="AI33" s="11">
        <v>50.231611387808435</v>
      </c>
      <c r="AJ33" s="11">
        <v>50.775699050860815</v>
      </c>
      <c r="AK33" s="11">
        <v>51.343493454355944</v>
      </c>
      <c r="AL33" s="11">
        <v>51.93403375338734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13.589820025877309</v>
      </c>
      <c r="N34" s="11">
        <v>13.178976214659267</v>
      </c>
      <c r="O34" s="11">
        <v>13.897964465142154</v>
      </c>
      <c r="P34" s="11">
        <v>13.921515127821761</v>
      </c>
      <c r="Q34" s="11">
        <v>14.012852622099325</v>
      </c>
      <c r="R34" s="11">
        <v>14.392403210136704</v>
      </c>
      <c r="S34" s="11">
        <v>15.347266853645188</v>
      </c>
      <c r="T34" s="11">
        <v>15.854588904135563</v>
      </c>
      <c r="U34" s="11">
        <v>15.679214450703958</v>
      </c>
      <c r="V34" s="11">
        <v>16.842683897153467</v>
      </c>
      <c r="W34" s="11">
        <v>17.067944740907755</v>
      </c>
      <c r="X34" s="11">
        <v>16.30483414713412</v>
      </c>
      <c r="Y34" s="11">
        <v>16.365536059206551</v>
      </c>
      <c r="Z34" s="11">
        <v>16.435153239060352</v>
      </c>
      <c r="AA34" s="11">
        <v>16.520994046215861</v>
      </c>
      <c r="AB34" s="11">
        <v>16.55161289055917</v>
      </c>
      <c r="AC34" s="11">
        <v>16.573190213849511</v>
      </c>
      <c r="AD34" s="11">
        <v>16.585391459051369</v>
      </c>
      <c r="AE34" s="11">
        <v>16.593658250856951</v>
      </c>
      <c r="AF34" s="11">
        <v>16.604870387541919</v>
      </c>
      <c r="AG34" s="11">
        <v>16.62091976294732</v>
      </c>
      <c r="AH34" s="11">
        <v>16.638648874203021</v>
      </c>
      <c r="AI34" s="11">
        <v>16.65698497629424</v>
      </c>
      <c r="AJ34" s="11">
        <v>16.6598259788814</v>
      </c>
      <c r="AK34" s="11">
        <v>16.657244497503751</v>
      </c>
      <c r="AL34" s="11">
        <v>16.664183637641791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0.92580358193117507</v>
      </c>
      <c r="N35" s="11">
        <v>0.67582729628264293</v>
      </c>
      <c r="O35" s="11">
        <v>0.64285393915308719</v>
      </c>
      <c r="P35" s="11">
        <v>0.58938701836182283</v>
      </c>
      <c r="Q35" s="11">
        <v>0.68341318099905957</v>
      </c>
      <c r="R35" s="11">
        <v>0.67618683526423695</v>
      </c>
      <c r="S35" s="11">
        <v>0.57287888036205192</v>
      </c>
      <c r="T35" s="11">
        <v>0.60755467273898822</v>
      </c>
      <c r="U35" s="11">
        <v>0.66542310134370186</v>
      </c>
      <c r="V35" s="11">
        <v>0.58081181565073814</v>
      </c>
      <c r="W35" s="11">
        <v>0.75658914932820243</v>
      </c>
      <c r="X35" s="11">
        <v>0.49721083163987045</v>
      </c>
      <c r="Y35" s="11">
        <v>0.50517095582939431</v>
      </c>
      <c r="Z35" s="11">
        <v>0.51335605191017397</v>
      </c>
      <c r="AA35" s="11">
        <v>0.5223587764924188</v>
      </c>
      <c r="AB35" s="11">
        <v>0.52985285405831606</v>
      </c>
      <c r="AC35" s="11">
        <v>0.53617762504658062</v>
      </c>
      <c r="AD35" s="11">
        <v>0.54229465662484233</v>
      </c>
      <c r="AE35" s="11">
        <v>0.54779620723354916</v>
      </c>
      <c r="AF35" s="11">
        <v>0.55497602096509613</v>
      </c>
      <c r="AG35" s="11">
        <v>0.56097304174951668</v>
      </c>
      <c r="AH35" s="11">
        <v>0.56735692727376019</v>
      </c>
      <c r="AI35" s="11">
        <v>0.57288235835340751</v>
      </c>
      <c r="AJ35" s="11">
        <v>0.58027693706254646</v>
      </c>
      <c r="AK35" s="11">
        <v>0.58579295367141138</v>
      </c>
      <c r="AL35" s="11">
        <v>0.59324054103709623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58.28360533869153</v>
      </c>
      <c r="N37" s="87">
        <f t="shared" ref="N37:AL37" si="19">SUM(N38:N39)</f>
        <v>62.438656666239638</v>
      </c>
      <c r="O37" s="87">
        <f t="shared" si="19"/>
        <v>63.435163127295901</v>
      </c>
      <c r="P37" s="87">
        <f t="shared" si="19"/>
        <v>61.200246599399321</v>
      </c>
      <c r="Q37" s="87">
        <f t="shared" si="19"/>
        <v>59.890733614086543</v>
      </c>
      <c r="R37" s="87">
        <f t="shared" si="19"/>
        <v>59.961638819759585</v>
      </c>
      <c r="S37" s="87">
        <f t="shared" si="19"/>
        <v>60.203090473839573</v>
      </c>
      <c r="T37" s="87">
        <f t="shared" si="19"/>
        <v>60.39126985537618</v>
      </c>
      <c r="U37" s="87">
        <f t="shared" si="19"/>
        <v>61.250577967415488</v>
      </c>
      <c r="V37" s="87">
        <f t="shared" si="19"/>
        <v>58.340733879680982</v>
      </c>
      <c r="W37" s="87">
        <f t="shared" si="19"/>
        <v>58.060676985342887</v>
      </c>
      <c r="X37" s="87">
        <f t="shared" si="19"/>
        <v>58.169314759616668</v>
      </c>
      <c r="Y37" s="87">
        <f t="shared" si="19"/>
        <v>58.306512483209595</v>
      </c>
      <c r="Z37" s="87">
        <f t="shared" si="19"/>
        <v>58.513554262657507</v>
      </c>
      <c r="AA37" s="87">
        <f t="shared" si="19"/>
        <v>58.76643739243675</v>
      </c>
      <c r="AB37" s="87">
        <f t="shared" si="19"/>
        <v>58.851957624931352</v>
      </c>
      <c r="AC37" s="87">
        <f t="shared" si="19"/>
        <v>58.879439423154054</v>
      </c>
      <c r="AD37" s="87">
        <f t="shared" si="19"/>
        <v>58.860133976687266</v>
      </c>
      <c r="AE37" s="87">
        <f t="shared" si="19"/>
        <v>58.839193395205427</v>
      </c>
      <c r="AF37" s="87">
        <f t="shared" si="19"/>
        <v>58.826032755988237</v>
      </c>
      <c r="AG37" s="87">
        <f t="shared" si="19"/>
        <v>58.861164227638859</v>
      </c>
      <c r="AH37" s="87">
        <f t="shared" si="19"/>
        <v>58.827924118072119</v>
      </c>
      <c r="AI37" s="87">
        <f t="shared" si="19"/>
        <v>58.865426000646913</v>
      </c>
      <c r="AJ37" s="87">
        <f t="shared" si="19"/>
        <v>58.880560131087584</v>
      </c>
      <c r="AK37" s="87">
        <f t="shared" si="19"/>
        <v>58.884613757931689</v>
      </c>
      <c r="AL37" s="87">
        <f t="shared" si="19"/>
        <v>58.899335363236347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48.677350944077766</v>
      </c>
      <c r="N38" s="11">
        <v>53.316256962710561</v>
      </c>
      <c r="O38" s="11">
        <v>53.720946645677522</v>
      </c>
      <c r="P38" s="11">
        <v>51.529841356811879</v>
      </c>
      <c r="Q38" s="11">
        <v>50.569744537078584</v>
      </c>
      <c r="R38" s="11">
        <v>49.578462071194664</v>
      </c>
      <c r="S38" s="11">
        <v>49.939862013510151</v>
      </c>
      <c r="T38" s="11">
        <v>48.706682219644946</v>
      </c>
      <c r="U38" s="11">
        <v>49.00083158587254</v>
      </c>
      <c r="V38" s="11">
        <v>46.326009265108951</v>
      </c>
      <c r="W38" s="11">
        <v>45.874963717691706</v>
      </c>
      <c r="X38" s="11">
        <v>45.262754462301217</v>
      </c>
      <c r="Y38" s="11">
        <v>45.227742596144296</v>
      </c>
      <c r="Z38" s="11">
        <v>45.229888956367688</v>
      </c>
      <c r="AA38" s="11">
        <v>45.270084340457977</v>
      </c>
      <c r="AB38" s="11">
        <v>45.179635782391983</v>
      </c>
      <c r="AC38" s="11">
        <v>45.043319717920767</v>
      </c>
      <c r="AD38" s="11">
        <v>44.863454998393607</v>
      </c>
      <c r="AE38" s="11">
        <v>44.67396908780848</v>
      </c>
      <c r="AF38" s="11">
        <v>44.484006064907248</v>
      </c>
      <c r="AG38" s="11">
        <v>44.344812109096154</v>
      </c>
      <c r="AH38" s="11">
        <v>44.133869348068608</v>
      </c>
      <c r="AI38" s="11">
        <v>43.997918224151732</v>
      </c>
      <c r="AJ38" s="11">
        <v>43.83372235015927</v>
      </c>
      <c r="AK38" s="11">
        <v>43.653661199459833</v>
      </c>
      <c r="AL38" s="11">
        <v>43.484614065071426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9.6062543946137655</v>
      </c>
      <c r="N39" s="11">
        <v>9.12239970352908</v>
      </c>
      <c r="O39" s="11">
        <v>9.7142164816183776</v>
      </c>
      <c r="P39" s="11">
        <v>9.6704052425874423</v>
      </c>
      <c r="Q39" s="11">
        <v>9.32098907700796</v>
      </c>
      <c r="R39" s="11">
        <v>10.383176748564924</v>
      </c>
      <c r="S39" s="11">
        <v>10.263228460329424</v>
      </c>
      <c r="T39" s="11">
        <v>11.684587635731233</v>
      </c>
      <c r="U39" s="11">
        <v>12.24974638154295</v>
      </c>
      <c r="V39" s="11">
        <v>12.01472461457203</v>
      </c>
      <c r="W39" s="11">
        <v>12.185713267651179</v>
      </c>
      <c r="X39" s="11">
        <v>12.906560297315449</v>
      </c>
      <c r="Y39" s="11">
        <v>13.078769887065299</v>
      </c>
      <c r="Z39" s="11">
        <v>13.283665306289821</v>
      </c>
      <c r="AA39" s="11">
        <v>13.496353051978772</v>
      </c>
      <c r="AB39" s="11">
        <v>13.672321842539368</v>
      </c>
      <c r="AC39" s="11">
        <v>13.836119705233289</v>
      </c>
      <c r="AD39" s="11">
        <v>13.996678978293657</v>
      </c>
      <c r="AE39" s="11">
        <v>14.165224307396951</v>
      </c>
      <c r="AF39" s="11">
        <v>14.342026691080992</v>
      </c>
      <c r="AG39" s="11">
        <v>14.516352118542706</v>
      </c>
      <c r="AH39" s="11">
        <v>14.694054770003508</v>
      </c>
      <c r="AI39" s="11">
        <v>14.867507776495179</v>
      </c>
      <c r="AJ39" s="11">
        <v>15.046837780928314</v>
      </c>
      <c r="AK39" s="11">
        <v>15.230952558471852</v>
      </c>
      <c r="AL39" s="11">
        <v>15.414721298164917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35.215205857845405</v>
      </c>
      <c r="N41" s="87">
        <f t="shared" ref="N41" si="20">SUM(N42:N43)</f>
        <v>34.885104354381006</v>
      </c>
      <c r="O41" s="87">
        <f t="shared" ref="O41" si="21">SUM(O42:O43)</f>
        <v>34.093431792942496</v>
      </c>
      <c r="P41" s="87">
        <f t="shared" ref="P41" si="22">SUM(P42:P43)</f>
        <v>35.36628486774076</v>
      </c>
      <c r="Q41" s="87">
        <f t="shared" ref="Q41" si="23">SUM(Q42:Q43)</f>
        <v>36.640939266548145</v>
      </c>
      <c r="R41" s="87">
        <f t="shared" ref="R41" si="24">SUM(R42:R43)</f>
        <v>37.077078911804065</v>
      </c>
      <c r="S41" s="87">
        <f t="shared" ref="S41" si="25">SUM(S42:S43)</f>
        <v>39.923719630182781</v>
      </c>
      <c r="T41" s="87">
        <f t="shared" ref="T41" si="26">SUM(T42:T43)</f>
        <v>41.470223023278379</v>
      </c>
      <c r="U41" s="87">
        <f t="shared" ref="U41" si="27">SUM(U42:U43)</f>
        <v>43.905002595887602</v>
      </c>
      <c r="V41" s="87">
        <f t="shared" ref="V41" si="28">SUM(V42:V43)</f>
        <v>41.822777005647019</v>
      </c>
      <c r="W41" s="87">
        <f t="shared" ref="W41" si="29">SUM(W42:W43)</f>
        <v>37.426328957075171</v>
      </c>
      <c r="X41" s="87">
        <f t="shared" ref="X41" si="30">SUM(X42:X43)</f>
        <v>39.586842863194043</v>
      </c>
      <c r="Y41" s="87">
        <f t="shared" ref="Y41" si="31">SUM(Y42:Y43)</f>
        <v>39.754426776785408</v>
      </c>
      <c r="Z41" s="87">
        <f t="shared" ref="Z41" si="32">SUM(Z42:Z43)</f>
        <v>40.068063223169958</v>
      </c>
      <c r="AA41" s="87">
        <f t="shared" ref="AA41" si="33">SUM(AA42:AA43)</f>
        <v>40.34549121156585</v>
      </c>
      <c r="AB41" s="87">
        <f t="shared" ref="AB41" si="34">SUM(AB42:AB43)</f>
        <v>40.447452975956551</v>
      </c>
      <c r="AC41" s="87">
        <f t="shared" ref="AC41" si="35">SUM(AC42:AC43)</f>
        <v>40.478355577366848</v>
      </c>
      <c r="AD41" s="87">
        <f t="shared" ref="AD41" si="36">SUM(AD42:AD43)</f>
        <v>40.487457138128718</v>
      </c>
      <c r="AE41" s="87">
        <f t="shared" ref="AE41" si="37">SUM(AE42:AE43)</f>
        <v>40.509315997671621</v>
      </c>
      <c r="AF41" s="87">
        <f t="shared" ref="AF41" si="38">SUM(AF42:AF43)</f>
        <v>40.511838929941291</v>
      </c>
      <c r="AG41" s="87">
        <f t="shared" ref="AG41" si="39">SUM(AG42:AG43)</f>
        <v>40.506198216886631</v>
      </c>
      <c r="AH41" s="87">
        <f t="shared" ref="AH41" si="40">SUM(AH42:AH43)</f>
        <v>40.510878541482249</v>
      </c>
      <c r="AI41" s="87">
        <f t="shared" ref="AI41" si="41">SUM(AI42:AI43)</f>
        <v>40.50214318964521</v>
      </c>
      <c r="AJ41" s="87">
        <f t="shared" ref="AJ41" si="42">SUM(AJ42:AJ43)</f>
        <v>40.503713013410334</v>
      </c>
      <c r="AK41" s="87">
        <f t="shared" ref="AK41" si="43">SUM(AK42:AK43)</f>
        <v>40.488556592124652</v>
      </c>
      <c r="AL41" s="87">
        <f t="shared" ref="AL41" si="44">SUM(AL42:AL43)</f>
        <v>40.464716154364936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13.613375922787894</v>
      </c>
      <c r="N42" s="11">
        <v>13.216106932307092</v>
      </c>
      <c r="O42" s="11">
        <v>13.705932747915094</v>
      </c>
      <c r="P42" s="11">
        <v>13.87249723389354</v>
      </c>
      <c r="Q42" s="11">
        <v>14.882904727055569</v>
      </c>
      <c r="R42" s="11">
        <v>15.178958810260692</v>
      </c>
      <c r="S42" s="11">
        <v>14.839034365429841</v>
      </c>
      <c r="T42" s="11">
        <v>16.427762260961533</v>
      </c>
      <c r="U42" s="11">
        <v>16.147774329111687</v>
      </c>
      <c r="V42" s="11">
        <v>15.159395876181145</v>
      </c>
      <c r="W42" s="11">
        <v>13.626498826441928</v>
      </c>
      <c r="X42" s="11">
        <v>14.914751525387743</v>
      </c>
      <c r="Y42" s="11">
        <v>14.997595963339901</v>
      </c>
      <c r="Z42" s="11">
        <v>15.168080749088976</v>
      </c>
      <c r="AA42" s="11">
        <v>15.3122962873222</v>
      </c>
      <c r="AB42" s="11">
        <v>15.360853715334521</v>
      </c>
      <c r="AC42" s="11">
        <v>15.364002004312837</v>
      </c>
      <c r="AD42" s="11">
        <v>15.358657561072786</v>
      </c>
      <c r="AE42" s="11">
        <v>15.352200185126673</v>
      </c>
      <c r="AF42" s="11">
        <v>15.336750788888754</v>
      </c>
      <c r="AG42" s="11">
        <v>15.313583166449941</v>
      </c>
      <c r="AH42" s="11">
        <v>15.285906436934097</v>
      </c>
      <c r="AI42" s="11">
        <v>15.252368625680482</v>
      </c>
      <c r="AJ42" s="11">
        <v>15.216392797861609</v>
      </c>
      <c r="AK42" s="11">
        <v>15.15866160962096</v>
      </c>
      <c r="AL42" s="11">
        <v>15.098526968242139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21.601829935057509</v>
      </c>
      <c r="N43" s="11">
        <v>21.668997422073915</v>
      </c>
      <c r="O43" s="11">
        <v>20.387499045027401</v>
      </c>
      <c r="P43" s="11">
        <v>21.493787633847216</v>
      </c>
      <c r="Q43" s="11">
        <v>21.758034539492574</v>
      </c>
      <c r="R43" s="11">
        <v>21.89812010154337</v>
      </c>
      <c r="S43" s="11">
        <v>25.084685264752938</v>
      </c>
      <c r="T43" s="11">
        <v>25.042460762316843</v>
      </c>
      <c r="U43" s="11">
        <v>27.757228266775915</v>
      </c>
      <c r="V43" s="11">
        <v>26.663381129465872</v>
      </c>
      <c r="W43" s="11">
        <v>23.799830130633243</v>
      </c>
      <c r="X43" s="11">
        <v>24.6720913378063</v>
      </c>
      <c r="Y43" s="11">
        <v>24.756830813445507</v>
      </c>
      <c r="Z43" s="11">
        <v>24.899982474080979</v>
      </c>
      <c r="AA43" s="11">
        <v>25.033194924243652</v>
      </c>
      <c r="AB43" s="11">
        <v>25.08659926062203</v>
      </c>
      <c r="AC43" s="11">
        <v>25.114353573054011</v>
      </c>
      <c r="AD43" s="11">
        <v>25.128799577055929</v>
      </c>
      <c r="AE43" s="11">
        <v>25.157115812544951</v>
      </c>
      <c r="AF43" s="11">
        <v>25.175088141052534</v>
      </c>
      <c r="AG43" s="11">
        <v>25.192615050436686</v>
      </c>
      <c r="AH43" s="11">
        <v>25.224972104548154</v>
      </c>
      <c r="AI43" s="11">
        <v>25.249774563964731</v>
      </c>
      <c r="AJ43" s="11">
        <v>25.287320215548725</v>
      </c>
      <c r="AK43" s="11">
        <v>25.329894982503692</v>
      </c>
      <c r="AL43" s="11">
        <v>25.366189186122796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78.864999398005523</v>
      </c>
      <c r="N45" s="87">
        <f t="shared" ref="N45" si="45">SUM(N46:N47)</f>
        <v>73.710676241525121</v>
      </c>
      <c r="O45" s="87">
        <f t="shared" ref="O45" si="46">SUM(O46:O47)</f>
        <v>76.439734985962758</v>
      </c>
      <c r="P45" s="87">
        <f t="shared" ref="P45" si="47">SUM(P46:P47)</f>
        <v>77.685137972038461</v>
      </c>
      <c r="Q45" s="87">
        <f t="shared" ref="Q45" si="48">SUM(Q46:Q47)</f>
        <v>83.572156150526922</v>
      </c>
      <c r="R45" s="87">
        <f t="shared" ref="R45" si="49">SUM(R46:R47)</f>
        <v>84.624929870435494</v>
      </c>
      <c r="S45" s="87">
        <f t="shared" ref="S45" si="50">SUM(S46:S47)</f>
        <v>83.221591806887915</v>
      </c>
      <c r="T45" s="87">
        <f t="shared" ref="T45" si="51">SUM(T46:T47)</f>
        <v>85.531713679112812</v>
      </c>
      <c r="U45" s="87">
        <f t="shared" ref="U45" si="52">SUM(U46:U47)</f>
        <v>89.644637353362285</v>
      </c>
      <c r="V45" s="87">
        <f t="shared" ref="V45" si="53">SUM(V46:V47)</f>
        <v>90.883435198966382</v>
      </c>
      <c r="W45" s="87">
        <f t="shared" ref="W45" si="54">SUM(W46:W47)</f>
        <v>83.125122598380415</v>
      </c>
      <c r="X45" s="87">
        <f t="shared" ref="X45" si="55">SUM(X46:X47)</f>
        <v>84.15123448152454</v>
      </c>
      <c r="Y45" s="87">
        <f t="shared" ref="Y45" si="56">SUM(Y46:Y47)</f>
        <v>84.178668891847892</v>
      </c>
      <c r="Z45" s="87">
        <f t="shared" ref="Z45" si="57">SUM(Z46:Z47)</f>
        <v>84.287228642957018</v>
      </c>
      <c r="AA45" s="87">
        <f t="shared" ref="AA45" si="58">SUM(AA46:AA47)</f>
        <v>84.459832587533242</v>
      </c>
      <c r="AB45" s="87">
        <f t="shared" ref="AB45" si="59">SUM(AB46:AB47)</f>
        <v>84.371580545569174</v>
      </c>
      <c r="AC45" s="87">
        <f t="shared" ref="AC45" si="60">SUM(AC46:AC47)</f>
        <v>84.239573688183995</v>
      </c>
      <c r="AD45" s="87">
        <f t="shared" ref="AD45" si="61">SUM(AD46:AD47)</f>
        <v>84.051461807590499</v>
      </c>
      <c r="AE45" s="87">
        <f t="shared" ref="AE45" si="62">SUM(AE46:AE47)</f>
        <v>83.856646256125401</v>
      </c>
      <c r="AF45" s="87">
        <f t="shared" ref="AF45" si="63">SUM(AF46:AF47)</f>
        <v>83.653168249178435</v>
      </c>
      <c r="AG45" s="87">
        <f t="shared" ref="AG45" si="64">SUM(AG46:AG47)</f>
        <v>83.452692569436095</v>
      </c>
      <c r="AH45" s="87">
        <f t="shared" ref="AH45" si="65">SUM(AH46:AH47)</f>
        <v>83.257949255842419</v>
      </c>
      <c r="AI45" s="87">
        <f t="shared" ref="AI45" si="66">SUM(AI46:AI47)</f>
        <v>83.04608272995614</v>
      </c>
      <c r="AJ45" s="87">
        <f t="shared" ref="AJ45" si="67">SUM(AJ46:AJ47)</f>
        <v>82.823364960648178</v>
      </c>
      <c r="AK45" s="87">
        <f t="shared" ref="AK45" si="68">SUM(AK46:AK47)</f>
        <v>82.599843075978043</v>
      </c>
      <c r="AL45" s="87">
        <f t="shared" ref="AL45" si="69">SUM(AL46:AL47)</f>
        <v>82.371080308816573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10.410016380671795</v>
      </c>
      <c r="N46" s="11">
        <v>10.180353739768398</v>
      </c>
      <c r="O46" s="11">
        <v>10.098778048947533</v>
      </c>
      <c r="P46" s="11">
        <v>9.980049027849681</v>
      </c>
      <c r="Q46" s="11">
        <v>11.043173721465559</v>
      </c>
      <c r="R46" s="11">
        <v>10.99340752300126</v>
      </c>
      <c r="S46" s="11">
        <v>11.21163713324918</v>
      </c>
      <c r="T46" s="11">
        <v>11.290473127810321</v>
      </c>
      <c r="U46" s="11">
        <v>11.334878799102841</v>
      </c>
      <c r="V46" s="11">
        <v>10.497645986642306</v>
      </c>
      <c r="W46" s="11">
        <v>9.5406026419683041</v>
      </c>
      <c r="X46" s="11">
        <v>16.454583313110337</v>
      </c>
      <c r="Y46" s="11">
        <v>16.767265250351969</v>
      </c>
      <c r="Z46" s="11">
        <v>17.178513526432045</v>
      </c>
      <c r="AA46" s="11">
        <v>17.59683966278088</v>
      </c>
      <c r="AB46" s="11">
        <v>17.962609622135311</v>
      </c>
      <c r="AC46" s="11">
        <v>18.336559488401779</v>
      </c>
      <c r="AD46" s="11">
        <v>18.686027258325872</v>
      </c>
      <c r="AE46" s="11">
        <v>19.016292883114026</v>
      </c>
      <c r="AF46" s="11">
        <v>19.34584776342912</v>
      </c>
      <c r="AG46" s="11">
        <v>19.685235623836675</v>
      </c>
      <c r="AH46" s="11">
        <v>20.047610034514289</v>
      </c>
      <c r="AI46" s="11">
        <v>20.410522525986835</v>
      </c>
      <c r="AJ46" s="11">
        <v>20.765528681911789</v>
      </c>
      <c r="AK46" s="11">
        <v>21.11106627316007</v>
      </c>
      <c r="AL46" s="11">
        <v>21.45737902579495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68.454983017333731</v>
      </c>
      <c r="N47" s="11">
        <v>63.530322501756721</v>
      </c>
      <c r="O47" s="11">
        <v>66.340956937015221</v>
      </c>
      <c r="P47" s="11">
        <v>67.705088944188773</v>
      </c>
      <c r="Q47" s="11">
        <v>72.528982429061358</v>
      </c>
      <c r="R47" s="11">
        <v>73.631522347434242</v>
      </c>
      <c r="S47" s="11">
        <v>72.009954673638731</v>
      </c>
      <c r="T47" s="11">
        <v>74.241240551302496</v>
      </c>
      <c r="U47" s="11">
        <v>78.309758554259446</v>
      </c>
      <c r="V47" s="11">
        <v>80.38578921232407</v>
      </c>
      <c r="W47" s="11">
        <v>73.584519956412109</v>
      </c>
      <c r="X47" s="11">
        <v>67.696651168414206</v>
      </c>
      <c r="Y47" s="11">
        <v>67.411403641495923</v>
      </c>
      <c r="Z47" s="11">
        <v>67.108715116524976</v>
      </c>
      <c r="AA47" s="11">
        <v>66.862992924752362</v>
      </c>
      <c r="AB47" s="11">
        <v>66.40897092343387</v>
      </c>
      <c r="AC47" s="11">
        <v>65.90301419978222</v>
      </c>
      <c r="AD47" s="11">
        <v>65.365434549264634</v>
      </c>
      <c r="AE47" s="11">
        <v>64.840353373011382</v>
      </c>
      <c r="AF47" s="11">
        <v>64.307320485749315</v>
      </c>
      <c r="AG47" s="11">
        <v>63.767456945599427</v>
      </c>
      <c r="AH47" s="11">
        <v>63.210339221328134</v>
      </c>
      <c r="AI47" s="11">
        <v>62.635560203969312</v>
      </c>
      <c r="AJ47" s="11">
        <v>62.057836278736389</v>
      </c>
      <c r="AK47" s="11">
        <v>61.488776802817974</v>
      </c>
      <c r="AL47" s="11">
        <v>60.913701283021631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597.23900000000003</v>
      </c>
      <c r="N49" s="87">
        <f t="shared" si="70"/>
        <v>590.43100000000004</v>
      </c>
      <c r="O49" s="87">
        <f t="shared" si="70"/>
        <v>616.62900000000013</v>
      </c>
      <c r="P49" s="87">
        <f t="shared" si="70"/>
        <v>630.86400000000003</v>
      </c>
      <c r="Q49" s="87">
        <f t="shared" si="70"/>
        <v>659.31700000000023</v>
      </c>
      <c r="R49" s="87">
        <f t="shared" si="70"/>
        <v>671.35</v>
      </c>
      <c r="S49" s="87">
        <f t="shared" si="70"/>
        <v>678.28299999999956</v>
      </c>
      <c r="T49" s="87">
        <f t="shared" si="70"/>
        <v>711.6339999999999</v>
      </c>
      <c r="U49" s="87">
        <f t="shared" si="70"/>
        <v>717.95</v>
      </c>
      <c r="V49" s="87">
        <f t="shared" si="70"/>
        <v>734.24099999999964</v>
      </c>
      <c r="W49" s="87">
        <f t="shared" si="70"/>
        <v>729.60500000000025</v>
      </c>
      <c r="X49" s="87">
        <f t="shared" si="70"/>
        <v>732.98500000000001</v>
      </c>
      <c r="Y49" s="87">
        <f t="shared" si="70"/>
        <v>737.2600000000001</v>
      </c>
      <c r="Z49" s="87">
        <f t="shared" si="70"/>
        <v>743.97199999999953</v>
      </c>
      <c r="AA49" s="87">
        <f t="shared" si="70"/>
        <v>751.10800000000006</v>
      </c>
      <c r="AB49" s="87">
        <f t="shared" si="70"/>
        <v>755.73199999999929</v>
      </c>
      <c r="AC49" s="87">
        <f t="shared" si="70"/>
        <v>759.83799999999997</v>
      </c>
      <c r="AD49" s="87">
        <f t="shared" si="70"/>
        <v>763.57499999999993</v>
      </c>
      <c r="AE49" s="87">
        <f t="shared" ref="AE49:AL49" si="71">SUM(AE5,AE9,AE15,AE22,AE26,AE32,AE37,AE41,AE45)</f>
        <v>767.34200000000021</v>
      </c>
      <c r="AF49" s="87">
        <f t="shared" si="71"/>
        <v>771.05399999999963</v>
      </c>
      <c r="AG49" s="87">
        <f t="shared" si="71"/>
        <v>774.98499999999967</v>
      </c>
      <c r="AH49" s="87">
        <f t="shared" si="71"/>
        <v>778.86099999999999</v>
      </c>
      <c r="AI49" s="87">
        <f t="shared" si="71"/>
        <v>782.75800000000004</v>
      </c>
      <c r="AJ49" s="87">
        <f t="shared" si="71"/>
        <v>786.69200000000023</v>
      </c>
      <c r="AK49" s="87">
        <f t="shared" si="71"/>
        <v>790.62900000000025</v>
      </c>
      <c r="AL49" s="87">
        <f t="shared" si="71"/>
        <v>794.58900000000006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9.3270968291804895E-2</v>
      </c>
      <c r="N52" s="337">
        <f t="shared" si="73"/>
        <v>0.10393522051302899</v>
      </c>
      <c r="O52" s="337">
        <f t="shared" si="73"/>
        <v>0.10665864254724511</v>
      </c>
      <c r="P52" s="337">
        <f t="shared" si="73"/>
        <v>0.10777220753631962</v>
      </c>
      <c r="Q52" s="337">
        <f t="shared" si="73"/>
        <v>0.10539009240116305</v>
      </c>
      <c r="R52" s="337">
        <f t="shared" si="73"/>
        <v>0.10825928063158094</v>
      </c>
      <c r="S52" s="337">
        <f t="shared" si="73"/>
        <v>0.10775027476407099</v>
      </c>
      <c r="T52" s="337">
        <f t="shared" si="73"/>
        <v>0.11467116201188308</v>
      </c>
      <c r="U52" s="337">
        <f t="shared" si="73"/>
        <v>0.11331802152671135</v>
      </c>
      <c r="V52" s="337">
        <f t="shared" si="73"/>
        <v>0.11643090470131749</v>
      </c>
      <c r="W52" s="337">
        <f t="shared" si="73"/>
        <v>0.11950157411456631</v>
      </c>
      <c r="X52" s="337">
        <f t="shared" si="73"/>
        <v>0.1078364489336041</v>
      </c>
      <c r="Y52" s="337">
        <f t="shared" si="73"/>
        <v>0.1084900650762583</v>
      </c>
      <c r="Z52" s="337">
        <f t="shared" si="73"/>
        <v>0.1091751721652069</v>
      </c>
      <c r="AA52" s="337">
        <f t="shared" si="73"/>
        <v>0.10986978712473601</v>
      </c>
      <c r="AB52" s="337">
        <f t="shared" si="73"/>
        <v>0.11051164464843012</v>
      </c>
      <c r="AC52" s="337">
        <f t="shared" si="73"/>
        <v>0.11115698396278829</v>
      </c>
      <c r="AD52" s="337">
        <f t="shared" si="73"/>
        <v>0.11181275674522775</v>
      </c>
      <c r="AE52" s="337">
        <f t="shared" ref="AE52:AL52" si="74">AE5/AE$49</f>
        <v>0.1124465566249892</v>
      </c>
      <c r="AF52" s="337">
        <f t="shared" si="74"/>
        <v>0.11306815682874119</v>
      </c>
      <c r="AG52" s="337">
        <f t="shared" si="74"/>
        <v>0.11367799382109871</v>
      </c>
      <c r="AH52" s="337">
        <f t="shared" si="74"/>
        <v>0.11430055184197938</v>
      </c>
      <c r="AI52" s="337">
        <f t="shared" si="74"/>
        <v>0.11492933966739519</v>
      </c>
      <c r="AJ52" s="337">
        <f t="shared" si="74"/>
        <v>0.1155839494315991</v>
      </c>
      <c r="AK52" s="337">
        <f t="shared" si="74"/>
        <v>0.11626836314265862</v>
      </c>
      <c r="AL52" s="337">
        <f t="shared" si="74"/>
        <v>0.11696634066328625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6.4612603692805845E-2</v>
      </c>
      <c r="N53" s="336">
        <f t="shared" si="75"/>
        <v>7.1638363146754258E-2</v>
      </c>
      <c r="O53" s="336">
        <f t="shared" si="75"/>
        <v>7.2827014691318526E-2</v>
      </c>
      <c r="P53" s="336">
        <f t="shared" si="75"/>
        <v>7.4375670455570184E-2</v>
      </c>
      <c r="Q53" s="336">
        <f t="shared" si="75"/>
        <v>7.0264879794545876E-2</v>
      </c>
      <c r="R53" s="336">
        <f t="shared" si="75"/>
        <v>7.384078098516067E-2</v>
      </c>
      <c r="S53" s="336">
        <f t="shared" si="75"/>
        <v>7.6842783325130934E-2</v>
      </c>
      <c r="T53" s="336">
        <f t="shared" si="75"/>
        <v>8.0977659910004995E-2</v>
      </c>
      <c r="U53" s="336">
        <f t="shared" si="75"/>
        <v>7.9711680668696758E-2</v>
      </c>
      <c r="V53" s="336">
        <f t="shared" si="75"/>
        <v>8.1952269751139659E-2</v>
      </c>
      <c r="W53" s="336">
        <f t="shared" si="75"/>
        <v>8.4436812579940346E-2</v>
      </c>
      <c r="X53" s="336">
        <f t="shared" si="75"/>
        <v>7.3392207784086186E-2</v>
      </c>
      <c r="Y53" s="336">
        <f t="shared" si="75"/>
        <v>7.3812157786963331E-2</v>
      </c>
      <c r="Z53" s="336">
        <f t="shared" si="75"/>
        <v>7.4264208789879771E-2</v>
      </c>
      <c r="AA53" s="336">
        <f t="shared" si="75"/>
        <v>7.468258590495766E-2</v>
      </c>
      <c r="AB53" s="336">
        <f t="shared" si="75"/>
        <v>7.5046515114712123E-2</v>
      </c>
      <c r="AC53" s="336">
        <f t="shared" si="75"/>
        <v>7.5411558474497001E-2</v>
      </c>
      <c r="AD53" s="336">
        <f t="shared" si="75"/>
        <v>7.5793658611920556E-2</v>
      </c>
      <c r="AE53" s="336">
        <f t="shared" ref="AE53:AL53" si="76">AE6/AE$49</f>
        <v>7.6158566214577408E-2</v>
      </c>
      <c r="AF53" s="336">
        <f t="shared" si="76"/>
        <v>7.6519329215257073E-2</v>
      </c>
      <c r="AG53" s="336">
        <f t="shared" si="76"/>
        <v>7.687296661824651E-2</v>
      </c>
      <c r="AH53" s="336">
        <f t="shared" si="76"/>
        <v>7.7242253853518641E-2</v>
      </c>
      <c r="AI53" s="336">
        <f t="shared" si="76"/>
        <v>7.7610392058594324E-2</v>
      </c>
      <c r="AJ53" s="336">
        <f t="shared" si="76"/>
        <v>7.7995929955818513E-2</v>
      </c>
      <c r="AK53" s="336">
        <f t="shared" si="76"/>
        <v>7.841458606111941E-2</v>
      </c>
      <c r="AL53" s="336">
        <f t="shared" si="76"/>
        <v>7.8827435967467788E-2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2.865836459899905E-2</v>
      </c>
      <c r="N54" s="336">
        <f t="shared" si="77"/>
        <v>3.2296857366274731E-2</v>
      </c>
      <c r="O54" s="336">
        <f t="shared" si="77"/>
        <v>3.3831627855926583E-2</v>
      </c>
      <c r="P54" s="336">
        <f t="shared" si="77"/>
        <v>3.3396537080749418E-2</v>
      </c>
      <c r="Q54" s="336">
        <f t="shared" si="77"/>
        <v>3.512521260661719E-2</v>
      </c>
      <c r="R54" s="336">
        <f t="shared" si="77"/>
        <v>3.441849964642027E-2</v>
      </c>
      <c r="S54" s="336">
        <f t="shared" si="77"/>
        <v>3.0907491438940071E-2</v>
      </c>
      <c r="T54" s="336">
        <f t="shared" si="77"/>
        <v>3.3693502101878096E-2</v>
      </c>
      <c r="U54" s="336">
        <f t="shared" si="77"/>
        <v>3.3606340858014595E-2</v>
      </c>
      <c r="V54" s="336">
        <f t="shared" si="77"/>
        <v>3.4478634950177819E-2</v>
      </c>
      <c r="W54" s="336">
        <f t="shared" si="77"/>
        <v>3.5064761534625961E-2</v>
      </c>
      <c r="X54" s="336">
        <f t="shared" si="77"/>
        <v>3.4444241149517905E-2</v>
      </c>
      <c r="Y54" s="336">
        <f t="shared" si="77"/>
        <v>3.4677907289294957E-2</v>
      </c>
      <c r="Z54" s="336">
        <f t="shared" si="77"/>
        <v>3.4910963375327134E-2</v>
      </c>
      <c r="AA54" s="336">
        <f t="shared" si="77"/>
        <v>3.5187201219778336E-2</v>
      </c>
      <c r="AB54" s="336">
        <f t="shared" si="77"/>
        <v>3.5465129533717998E-2</v>
      </c>
      <c r="AC54" s="336">
        <f t="shared" si="77"/>
        <v>3.5745425488291287E-2</v>
      </c>
      <c r="AD54" s="336">
        <f t="shared" si="77"/>
        <v>3.6019098133307205E-2</v>
      </c>
      <c r="AE54" s="336">
        <f t="shared" ref="AE54:AL54" si="78">AE7/AE$49</f>
        <v>3.6287990410411794E-2</v>
      </c>
      <c r="AF54" s="336">
        <f t="shared" si="78"/>
        <v>3.6548827613484131E-2</v>
      </c>
      <c r="AG54" s="336">
        <f t="shared" si="78"/>
        <v>3.6805027202852197E-2</v>
      </c>
      <c r="AH54" s="336">
        <f t="shared" si="78"/>
        <v>3.7058297988460734E-2</v>
      </c>
      <c r="AI54" s="336">
        <f t="shared" si="78"/>
        <v>3.7318947608800848E-2</v>
      </c>
      <c r="AJ54" s="336">
        <f t="shared" si="78"/>
        <v>3.7588019475780582E-2</v>
      </c>
      <c r="AK54" s="336">
        <f t="shared" si="78"/>
        <v>3.7853777081539204E-2</v>
      </c>
      <c r="AL54" s="336">
        <f t="shared" si="78"/>
        <v>3.8138904695818467E-2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0.19544737117948838</v>
      </c>
      <c r="N56" s="337">
        <f t="shared" si="79"/>
        <v>0.19093133248700034</v>
      </c>
      <c r="O56" s="337">
        <f t="shared" si="79"/>
        <v>0.19389999416008305</v>
      </c>
      <c r="P56" s="337">
        <f t="shared" si="79"/>
        <v>0.20078414612806028</v>
      </c>
      <c r="Q56" s="337">
        <f t="shared" si="79"/>
        <v>0.20254969198591344</v>
      </c>
      <c r="R56" s="337">
        <f t="shared" si="79"/>
        <v>0.19998811848925058</v>
      </c>
      <c r="S56" s="337">
        <f t="shared" si="79"/>
        <v>0.20293457881142343</v>
      </c>
      <c r="T56" s="337">
        <f t="shared" si="79"/>
        <v>0.20389198917950421</v>
      </c>
      <c r="U56" s="337">
        <f t="shared" si="79"/>
        <v>0.20546626729448855</v>
      </c>
      <c r="V56" s="337">
        <f t="shared" si="79"/>
        <v>0.21627858375171613</v>
      </c>
      <c r="W56" s="337">
        <f t="shared" si="79"/>
        <v>0.22596292455633957</v>
      </c>
      <c r="X56" s="337">
        <f t="shared" si="79"/>
        <v>0.23340562329305978</v>
      </c>
      <c r="Y56" s="337">
        <f t="shared" si="79"/>
        <v>0.23451757209348989</v>
      </c>
      <c r="Z56" s="337">
        <f t="shared" si="79"/>
        <v>0.23582814202747582</v>
      </c>
      <c r="AA56" s="337">
        <f t="shared" si="79"/>
        <v>0.23717101870141025</v>
      </c>
      <c r="AB56" s="337">
        <f t="shared" si="79"/>
        <v>0.23864714079250487</v>
      </c>
      <c r="AC56" s="337">
        <f t="shared" si="79"/>
        <v>0.24022943265191093</v>
      </c>
      <c r="AD56" s="337">
        <f t="shared" si="79"/>
        <v>0.24188378086574019</v>
      </c>
      <c r="AE56" s="337">
        <f t="shared" ref="AE56:AL56" si="80">AE9/AE$49</f>
        <v>0.24351089883733201</v>
      </c>
      <c r="AF56" s="337">
        <f t="shared" si="80"/>
        <v>0.24501180966700348</v>
      </c>
      <c r="AG56" s="337">
        <f t="shared" si="80"/>
        <v>0.24644467679460746</v>
      </c>
      <c r="AH56" s="337">
        <f t="shared" si="80"/>
        <v>0.24792189695190611</v>
      </c>
      <c r="AI56" s="337">
        <f t="shared" si="80"/>
        <v>0.24951134002691169</v>
      </c>
      <c r="AJ56" s="337">
        <f t="shared" si="80"/>
        <v>0.2509917707566276</v>
      </c>
      <c r="AK56" s="337">
        <f t="shared" si="80"/>
        <v>0.25252322797142218</v>
      </c>
      <c r="AL56" s="337">
        <f t="shared" si="80"/>
        <v>0.25401411860573114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6.3408655757917501E-2</v>
      </c>
      <c r="N57" s="336">
        <f t="shared" si="81"/>
        <v>6.0640672176617227E-2</v>
      </c>
      <c r="O57" s="336">
        <f t="shared" si="81"/>
        <v>6.4179502633384442E-2</v>
      </c>
      <c r="P57" s="336">
        <f t="shared" si="81"/>
        <v>6.5440451630544058E-2</v>
      </c>
      <c r="Q57" s="336">
        <f t="shared" si="81"/>
        <v>6.8682172687097823E-2</v>
      </c>
      <c r="R57" s="336">
        <f t="shared" si="81"/>
        <v>6.9728408677380158E-2</v>
      </c>
      <c r="S57" s="336">
        <f t="shared" si="81"/>
        <v>6.9405120523572422E-2</v>
      </c>
      <c r="T57" s="336">
        <f t="shared" si="81"/>
        <v>7.0212919526696421E-2</v>
      </c>
      <c r="U57" s="336">
        <f t="shared" si="81"/>
        <v>6.908297484044626E-2</v>
      </c>
      <c r="V57" s="336">
        <f t="shared" si="81"/>
        <v>7.3996231144054792E-2</v>
      </c>
      <c r="W57" s="336">
        <f t="shared" si="81"/>
        <v>7.6730723450100485E-2</v>
      </c>
      <c r="X57" s="336">
        <f t="shared" si="81"/>
        <v>8.7901706204199653E-2</v>
      </c>
      <c r="Y57" s="336">
        <f t="shared" si="81"/>
        <v>8.8731089853071737E-2</v>
      </c>
      <c r="Z57" s="336">
        <f t="shared" si="81"/>
        <v>8.9554946720540415E-2</v>
      </c>
      <c r="AA57" s="336">
        <f t="shared" si="81"/>
        <v>9.0374220131764813E-2</v>
      </c>
      <c r="AB57" s="336">
        <f t="shared" si="81"/>
        <v>9.1194536055349301E-2</v>
      </c>
      <c r="AC57" s="336">
        <f t="shared" si="81"/>
        <v>9.2028452575175057E-2</v>
      </c>
      <c r="AD57" s="336">
        <f t="shared" si="81"/>
        <v>9.2875502846393426E-2</v>
      </c>
      <c r="AE57" s="336">
        <f t="shared" ref="AE57:AL57" si="82">AE10/AE$49</f>
        <v>9.3746135284140081E-2</v>
      </c>
      <c r="AF57" s="336">
        <f t="shared" si="82"/>
        <v>9.4596352563710184E-2</v>
      </c>
      <c r="AG57" s="336">
        <f t="shared" si="82"/>
        <v>9.5418471949001715E-2</v>
      </c>
      <c r="AH57" s="336">
        <f t="shared" si="82"/>
        <v>9.6241374338464233E-2</v>
      </c>
      <c r="AI57" s="336">
        <f t="shared" si="82"/>
        <v>9.707478846114638E-2</v>
      </c>
      <c r="AJ57" s="336">
        <f t="shared" si="82"/>
        <v>9.7885060900507997E-2</v>
      </c>
      <c r="AK57" s="336">
        <f t="shared" si="82"/>
        <v>9.8740277803952142E-2</v>
      </c>
      <c r="AL57" s="336">
        <f t="shared" si="82"/>
        <v>9.9565512614600962E-2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Hertfordshire</v>
      </c>
      <c r="L58" s="232" t="str">
        <f>'Occ T3'!A13</f>
        <v>22 Health professionals</v>
      </c>
      <c r="M58" s="336">
        <f t="shared" ref="M58:AD58" si="83">M11/M$49</f>
        <v>2.7917626270966299E-2</v>
      </c>
      <c r="N58" s="336">
        <f t="shared" si="83"/>
        <v>2.9928183637568908E-2</v>
      </c>
      <c r="O58" s="336">
        <f t="shared" si="83"/>
        <v>3.0046663630098527E-2</v>
      </c>
      <c r="P58" s="336">
        <f t="shared" si="83"/>
        <v>3.129943823654386E-2</v>
      </c>
      <c r="Q58" s="336">
        <f t="shared" si="83"/>
        <v>3.054491517353777E-2</v>
      </c>
      <c r="R58" s="336">
        <f t="shared" si="83"/>
        <v>2.9120956567844639E-2</v>
      </c>
      <c r="S58" s="336">
        <f t="shared" si="83"/>
        <v>3.0147535089481165E-2</v>
      </c>
      <c r="T58" s="336">
        <f t="shared" si="83"/>
        <v>3.2651011160652797E-2</v>
      </c>
      <c r="U58" s="336">
        <f t="shared" si="83"/>
        <v>3.1790244875385759E-2</v>
      </c>
      <c r="V58" s="336">
        <f t="shared" si="83"/>
        <v>3.351123181495104E-2</v>
      </c>
      <c r="W58" s="336">
        <f t="shared" si="83"/>
        <v>3.3062304649630496E-2</v>
      </c>
      <c r="X58" s="336">
        <f t="shared" si="83"/>
        <v>3.1677956146335923E-2</v>
      </c>
      <c r="Y58" s="336">
        <f t="shared" si="83"/>
        <v>3.168580248943946E-2</v>
      </c>
      <c r="Z58" s="336">
        <f t="shared" si="83"/>
        <v>3.1736890644377881E-2</v>
      </c>
      <c r="AA58" s="336">
        <f t="shared" si="83"/>
        <v>3.1784391134051591E-2</v>
      </c>
      <c r="AB58" s="336">
        <f t="shared" si="83"/>
        <v>3.1899624197644603E-2</v>
      </c>
      <c r="AC58" s="336">
        <f t="shared" si="83"/>
        <v>3.2039862663077255E-2</v>
      </c>
      <c r="AD58" s="336">
        <f t="shared" si="83"/>
        <v>3.2209969920552223E-2</v>
      </c>
      <c r="AE58" s="336">
        <f t="shared" ref="AE58:AL58" si="84">AE11/AE$49</f>
        <v>3.2372977622950772E-2</v>
      </c>
      <c r="AF58" s="336">
        <f t="shared" si="84"/>
        <v>3.2481616690201782E-2</v>
      </c>
      <c r="AG58" s="336">
        <f t="shared" si="84"/>
        <v>3.2596485179182698E-2</v>
      </c>
      <c r="AH58" s="336">
        <f t="shared" si="84"/>
        <v>3.2709053244665311E-2</v>
      </c>
      <c r="AI58" s="336">
        <f t="shared" si="84"/>
        <v>3.2830973370049442E-2</v>
      </c>
      <c r="AJ58" s="336">
        <f t="shared" si="84"/>
        <v>3.2956683453554875E-2</v>
      </c>
      <c r="AK58" s="336">
        <f t="shared" si="84"/>
        <v>3.3080213187836764E-2</v>
      </c>
      <c r="AL58" s="336">
        <f t="shared" si="84"/>
        <v>3.3191700550533665E-2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3.9787387836973796E-2</v>
      </c>
      <c r="N59" s="336">
        <f t="shared" si="85"/>
        <v>3.9751831589158466E-2</v>
      </c>
      <c r="O59" s="336">
        <f t="shared" si="85"/>
        <v>3.8646208163780831E-2</v>
      </c>
      <c r="P59" s="336">
        <f t="shared" si="85"/>
        <v>4.0262158170880448E-2</v>
      </c>
      <c r="Q59" s="336">
        <f t="shared" si="85"/>
        <v>4.093835382833505E-2</v>
      </c>
      <c r="R59" s="336">
        <f t="shared" si="85"/>
        <v>3.9617621649379701E-2</v>
      </c>
      <c r="S59" s="336">
        <f t="shared" si="85"/>
        <v>4.0836281246459695E-2</v>
      </c>
      <c r="T59" s="336">
        <f t="shared" si="85"/>
        <v>3.6688135490791293E-2</v>
      </c>
      <c r="U59" s="336">
        <f t="shared" si="85"/>
        <v>3.9271685649914539E-2</v>
      </c>
      <c r="V59" s="336">
        <f t="shared" si="85"/>
        <v>4.1272640977475232E-2</v>
      </c>
      <c r="W59" s="336">
        <f t="shared" si="85"/>
        <v>4.3260847955295126E-2</v>
      </c>
      <c r="X59" s="336">
        <f t="shared" si="85"/>
        <v>4.0877832807283264E-2</v>
      </c>
      <c r="Y59" s="336">
        <f t="shared" si="85"/>
        <v>4.0727876290039863E-2</v>
      </c>
      <c r="Z59" s="336">
        <f t="shared" si="85"/>
        <v>4.0695056634300016E-2</v>
      </c>
      <c r="AA59" s="336">
        <f t="shared" si="85"/>
        <v>4.0698104279696827E-2</v>
      </c>
      <c r="AB59" s="336">
        <f t="shared" si="85"/>
        <v>4.0768138690854772E-2</v>
      </c>
      <c r="AC59" s="336">
        <f t="shared" si="85"/>
        <v>4.0870987966910959E-2</v>
      </c>
      <c r="AD59" s="336">
        <f t="shared" si="85"/>
        <v>4.0998949424565091E-2</v>
      </c>
      <c r="AE59" s="336">
        <f t="shared" ref="AE59:AL59" si="86">AE12/AE$49</f>
        <v>4.1095095114908192E-2</v>
      </c>
      <c r="AF59" s="336">
        <f t="shared" si="86"/>
        <v>4.1156887731316226E-2</v>
      </c>
      <c r="AG59" s="336">
        <f t="shared" si="86"/>
        <v>4.1209652983092336E-2</v>
      </c>
      <c r="AH59" s="336">
        <f t="shared" si="86"/>
        <v>4.1276853516502336E-2</v>
      </c>
      <c r="AI59" s="336">
        <f t="shared" si="86"/>
        <v>4.1352450859475101E-2</v>
      </c>
      <c r="AJ59" s="336">
        <f t="shared" si="86"/>
        <v>4.1427374687091276E-2</v>
      </c>
      <c r="AK59" s="336">
        <f t="shared" si="86"/>
        <v>4.1500535778845701E-2</v>
      </c>
      <c r="AL59" s="336">
        <f t="shared" si="86"/>
        <v>4.1571853178660995E-2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6.4333701313630809E-2</v>
      </c>
      <c r="N60" s="336">
        <f t="shared" si="87"/>
        <v>6.0610645083655719E-2</v>
      </c>
      <c r="O60" s="336">
        <f t="shared" si="87"/>
        <v>6.1027619732819234E-2</v>
      </c>
      <c r="P60" s="336">
        <f t="shared" si="87"/>
        <v>6.3782098090091915E-2</v>
      </c>
      <c r="Q60" s="336">
        <f t="shared" si="87"/>
        <v>6.2384250296942785E-2</v>
      </c>
      <c r="R60" s="336">
        <f t="shared" si="87"/>
        <v>6.1521131594646082E-2</v>
      </c>
      <c r="S60" s="336">
        <f t="shared" si="87"/>
        <v>6.2545641951910133E-2</v>
      </c>
      <c r="T60" s="336">
        <f t="shared" si="87"/>
        <v>6.4339923001363708E-2</v>
      </c>
      <c r="U60" s="336">
        <f t="shared" si="87"/>
        <v>6.5321361928741967E-2</v>
      </c>
      <c r="V60" s="336">
        <f t="shared" si="87"/>
        <v>6.749847981523506E-2</v>
      </c>
      <c r="W60" s="336">
        <f t="shared" si="87"/>
        <v>7.2909048501313439E-2</v>
      </c>
      <c r="X60" s="336">
        <f t="shared" si="87"/>
        <v>7.2948128135240944E-2</v>
      </c>
      <c r="Y60" s="336">
        <f t="shared" si="87"/>
        <v>7.3372803460938829E-2</v>
      </c>
      <c r="Z60" s="336">
        <f t="shared" si="87"/>
        <v>7.3841248028257506E-2</v>
      </c>
      <c r="AA60" s="336">
        <f t="shared" si="87"/>
        <v>7.4314303155897016E-2</v>
      </c>
      <c r="AB60" s="336">
        <f t="shared" si="87"/>
        <v>7.4784841848656192E-2</v>
      </c>
      <c r="AC60" s="336">
        <f t="shared" si="87"/>
        <v>7.529012944674765E-2</v>
      </c>
      <c r="AD60" s="336">
        <f t="shared" si="87"/>
        <v>7.5799358674229461E-2</v>
      </c>
      <c r="AE60" s="336">
        <f t="shared" ref="AE60:AL60" si="88">AE13/AE$49</f>
        <v>7.6296690815332982E-2</v>
      </c>
      <c r="AF60" s="336">
        <f t="shared" si="88"/>
        <v>7.6776952681775271E-2</v>
      </c>
      <c r="AG60" s="336">
        <f t="shared" si="88"/>
        <v>7.7220066683330715E-2</v>
      </c>
      <c r="AH60" s="336">
        <f t="shared" si="88"/>
        <v>7.7694615852274204E-2</v>
      </c>
      <c r="AI60" s="336">
        <f t="shared" si="88"/>
        <v>7.8253127336240777E-2</v>
      </c>
      <c r="AJ60" s="336">
        <f t="shared" si="88"/>
        <v>7.8722651715473449E-2</v>
      </c>
      <c r="AK60" s="336">
        <f t="shared" si="88"/>
        <v>7.9202201200787581E-2</v>
      </c>
      <c r="AL60" s="336">
        <f t="shared" si="88"/>
        <v>7.9685052261935507E-2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0.11936984519957942</v>
      </c>
      <c r="N62" s="337">
        <f t="shared" si="89"/>
        <v>0.12007479100977894</v>
      </c>
      <c r="O62" s="337">
        <f t="shared" si="89"/>
        <v>0.12528046534405471</v>
      </c>
      <c r="P62" s="337">
        <f t="shared" si="89"/>
        <v>0.12445264963223981</v>
      </c>
      <c r="Q62" s="337">
        <f t="shared" si="89"/>
        <v>0.12525887104173347</v>
      </c>
      <c r="R62" s="337">
        <f t="shared" si="89"/>
        <v>0.12549951605988793</v>
      </c>
      <c r="S62" s="337">
        <f t="shared" si="89"/>
        <v>0.12794905330118136</v>
      </c>
      <c r="T62" s="337">
        <f t="shared" si="89"/>
        <v>0.13064203272398864</v>
      </c>
      <c r="U62" s="337">
        <f t="shared" si="89"/>
        <v>0.12854521133053698</v>
      </c>
      <c r="V62" s="337">
        <f t="shared" si="89"/>
        <v>0.12817515348552433</v>
      </c>
      <c r="W62" s="337">
        <f t="shared" si="89"/>
        <v>0.13696712691201424</v>
      </c>
      <c r="X62" s="337">
        <f t="shared" si="89"/>
        <v>0.13490803185621139</v>
      </c>
      <c r="Y62" s="337">
        <f t="shared" si="89"/>
        <v>0.13522981976510146</v>
      </c>
      <c r="Z62" s="337">
        <f t="shared" si="89"/>
        <v>0.1356360345691619</v>
      </c>
      <c r="AA62" s="337">
        <f t="shared" si="89"/>
        <v>0.13616257200747547</v>
      </c>
      <c r="AB62" s="337">
        <f t="shared" si="89"/>
        <v>0.13677192033241312</v>
      </c>
      <c r="AC62" s="337">
        <f t="shared" si="89"/>
        <v>0.13739827448637432</v>
      </c>
      <c r="AD62" s="337">
        <f t="shared" si="89"/>
        <v>0.13802080649518617</v>
      </c>
      <c r="AE62" s="337">
        <f t="shared" ref="AE62:AL62" si="90">AE15/AE$49</f>
        <v>0.13858492711878495</v>
      </c>
      <c r="AF62" s="337">
        <f t="shared" si="90"/>
        <v>0.13916846305658348</v>
      </c>
      <c r="AG62" s="337">
        <f t="shared" si="90"/>
        <v>0.13976060883034708</v>
      </c>
      <c r="AH62" s="337">
        <f t="shared" si="90"/>
        <v>0.14045969103468295</v>
      </c>
      <c r="AI62" s="337">
        <f t="shared" si="90"/>
        <v>0.14119797464557948</v>
      </c>
      <c r="AJ62" s="337">
        <f t="shared" si="90"/>
        <v>0.14191391880641918</v>
      </c>
      <c r="AK62" s="337">
        <f t="shared" si="90"/>
        <v>0.14265346419410393</v>
      </c>
      <c r="AL62" s="337">
        <f t="shared" si="90"/>
        <v>0.14338942518940276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1.8927539384870348E-2</v>
      </c>
      <c r="N63" s="336">
        <f t="shared" si="91"/>
        <v>1.8324240047518953E-2</v>
      </c>
      <c r="O63" s="336">
        <f t="shared" si="91"/>
        <v>1.9502879974540279E-2</v>
      </c>
      <c r="P63" s="336">
        <f t="shared" si="91"/>
        <v>2.0135787590043527E-2</v>
      </c>
      <c r="Q63" s="336">
        <f t="shared" si="91"/>
        <v>1.8758537323641029E-2</v>
      </c>
      <c r="R63" s="336">
        <f t="shared" si="91"/>
        <v>1.8705102660132263E-2</v>
      </c>
      <c r="S63" s="336">
        <f t="shared" si="91"/>
        <v>1.8950769932710877E-2</v>
      </c>
      <c r="T63" s="336">
        <f t="shared" si="91"/>
        <v>2.1713616024196778E-2</v>
      </c>
      <c r="U63" s="336">
        <f t="shared" si="91"/>
        <v>2.0855629870599617E-2</v>
      </c>
      <c r="V63" s="336">
        <f t="shared" si="91"/>
        <v>2.0419279178737607E-2</v>
      </c>
      <c r="W63" s="336">
        <f t="shared" si="91"/>
        <v>2.2319607201482149E-2</v>
      </c>
      <c r="X63" s="336">
        <f t="shared" si="91"/>
        <v>2.0085660604102065E-2</v>
      </c>
      <c r="Y63" s="336">
        <f t="shared" si="91"/>
        <v>2.0201498172590534E-2</v>
      </c>
      <c r="Z63" s="336">
        <f t="shared" si="91"/>
        <v>2.0332784612425513E-2</v>
      </c>
      <c r="AA63" s="336">
        <f t="shared" si="91"/>
        <v>2.0444543072762347E-2</v>
      </c>
      <c r="AB63" s="336">
        <f t="shared" si="91"/>
        <v>2.054735759540403E-2</v>
      </c>
      <c r="AC63" s="336">
        <f t="shared" si="91"/>
        <v>2.0652527727283557E-2</v>
      </c>
      <c r="AD63" s="336">
        <f t="shared" si="91"/>
        <v>2.0754864200105142E-2</v>
      </c>
      <c r="AE63" s="336">
        <f t="shared" ref="AE63:AL63" si="92">AE16/AE$49</f>
        <v>2.0843316804171955E-2</v>
      </c>
      <c r="AF63" s="336">
        <f t="shared" si="92"/>
        <v>2.0924694487487887E-2</v>
      </c>
      <c r="AG63" s="336">
        <f t="shared" si="92"/>
        <v>2.1051125078086937E-2</v>
      </c>
      <c r="AH63" s="336">
        <f t="shared" si="92"/>
        <v>2.1172012651094765E-2</v>
      </c>
      <c r="AI63" s="336">
        <f t="shared" si="92"/>
        <v>2.1296595130904285E-2</v>
      </c>
      <c r="AJ63" s="336">
        <f t="shared" si="92"/>
        <v>2.1419910835011755E-2</v>
      </c>
      <c r="AK63" s="336">
        <f t="shared" si="92"/>
        <v>2.1539029060386142E-2</v>
      </c>
      <c r="AL63" s="336">
        <f t="shared" si="92"/>
        <v>2.164958934589549E-2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1.0480937736502889E-2</v>
      </c>
      <c r="N64" s="336">
        <f t="shared" si="93"/>
        <v>1.3313220564378765E-2</v>
      </c>
      <c r="O64" s="336">
        <f t="shared" si="93"/>
        <v>1.295893233219465E-2</v>
      </c>
      <c r="P64" s="336">
        <f t="shared" si="93"/>
        <v>1.2998204505574802E-2</v>
      </c>
      <c r="Q64" s="336">
        <f t="shared" si="93"/>
        <v>1.2623605782738105E-2</v>
      </c>
      <c r="R64" s="336">
        <f t="shared" si="93"/>
        <v>1.2523861334533185E-2</v>
      </c>
      <c r="S64" s="336">
        <f t="shared" si="93"/>
        <v>1.2970775040695433E-2</v>
      </c>
      <c r="T64" s="336">
        <f t="shared" si="93"/>
        <v>1.2932283304316143E-2</v>
      </c>
      <c r="U64" s="336">
        <f t="shared" si="93"/>
        <v>1.3773999733675366E-2</v>
      </c>
      <c r="V64" s="336">
        <f t="shared" si="93"/>
        <v>1.4085962554408622E-2</v>
      </c>
      <c r="W64" s="336">
        <f t="shared" si="93"/>
        <v>1.4321794190758685E-2</v>
      </c>
      <c r="X64" s="336">
        <f t="shared" si="93"/>
        <v>2.0830401718319673E-2</v>
      </c>
      <c r="Y64" s="336">
        <f t="shared" si="93"/>
        <v>2.1031294225365628E-2</v>
      </c>
      <c r="Z64" s="336">
        <f t="shared" si="93"/>
        <v>2.125417786103127E-2</v>
      </c>
      <c r="AA64" s="336">
        <f t="shared" si="93"/>
        <v>2.1479042252374837E-2</v>
      </c>
      <c r="AB64" s="336">
        <f t="shared" si="93"/>
        <v>2.1753731397080516E-2</v>
      </c>
      <c r="AC64" s="336">
        <f t="shared" si="93"/>
        <v>2.2041890787235334E-2</v>
      </c>
      <c r="AD64" s="336">
        <f t="shared" si="93"/>
        <v>2.2346804016483413E-2</v>
      </c>
      <c r="AE64" s="336">
        <f t="shared" ref="AE64:AL64" si="94">AE17/AE$49</f>
        <v>2.2627901827196529E-2</v>
      </c>
      <c r="AF64" s="336">
        <f t="shared" si="94"/>
        <v>2.2914602721580454E-2</v>
      </c>
      <c r="AG64" s="336">
        <f t="shared" si="94"/>
        <v>2.3199434756325504E-2</v>
      </c>
      <c r="AH64" s="336">
        <f t="shared" si="94"/>
        <v>2.3525155121138522E-2</v>
      </c>
      <c r="AI64" s="336">
        <f t="shared" si="94"/>
        <v>2.3822059051592594E-2</v>
      </c>
      <c r="AJ64" s="336">
        <f t="shared" si="94"/>
        <v>2.4116155908207339E-2</v>
      </c>
      <c r="AK64" s="336">
        <f t="shared" si="94"/>
        <v>2.4419188693753133E-2</v>
      </c>
      <c r="AL64" s="336">
        <f t="shared" si="94"/>
        <v>2.4734689015092435E-2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8.5360723016178405E-3</v>
      </c>
      <c r="N65" s="336">
        <f t="shared" si="95"/>
        <v>1.004420843376525E-2</v>
      </c>
      <c r="O65" s="336">
        <f t="shared" si="95"/>
        <v>1.0028700323075533E-2</v>
      </c>
      <c r="P65" s="336">
        <f t="shared" si="95"/>
        <v>9.4191449446321372E-3</v>
      </c>
      <c r="Q65" s="336">
        <f t="shared" si="95"/>
        <v>9.0694952269965694E-3</v>
      </c>
      <c r="R65" s="336">
        <f t="shared" si="95"/>
        <v>9.369172705364694E-3</v>
      </c>
      <c r="S65" s="336">
        <f t="shared" si="95"/>
        <v>9.8924061257330796E-3</v>
      </c>
      <c r="T65" s="336">
        <f t="shared" si="95"/>
        <v>8.9727246731046966E-3</v>
      </c>
      <c r="U65" s="336">
        <f t="shared" si="95"/>
        <v>8.5605180247426624E-3</v>
      </c>
      <c r="V65" s="336">
        <f t="shared" si="95"/>
        <v>8.2554170293583466E-3</v>
      </c>
      <c r="W65" s="336">
        <f t="shared" si="95"/>
        <v>8.9377221816729965E-3</v>
      </c>
      <c r="X65" s="336">
        <f t="shared" si="95"/>
        <v>7.4235712375927973E-3</v>
      </c>
      <c r="Y65" s="336">
        <f t="shared" si="95"/>
        <v>7.4801157195931046E-3</v>
      </c>
      <c r="Z65" s="336">
        <f t="shared" si="95"/>
        <v>7.524074661952455E-3</v>
      </c>
      <c r="AA65" s="336">
        <f t="shared" si="95"/>
        <v>7.5789644627922322E-3</v>
      </c>
      <c r="AB65" s="336">
        <f t="shared" si="95"/>
        <v>7.6273382618427896E-3</v>
      </c>
      <c r="AC65" s="336">
        <f t="shared" si="95"/>
        <v>7.6706234876233736E-3</v>
      </c>
      <c r="AD65" s="336">
        <f t="shared" si="95"/>
        <v>7.711161283977851E-3</v>
      </c>
      <c r="AE65" s="336">
        <f t="shared" ref="AE65:AL65" si="96">AE18/AE$49</f>
        <v>7.7386572280357391E-3</v>
      </c>
      <c r="AF65" s="336">
        <f t="shared" si="96"/>
        <v>7.7918560763857864E-3</v>
      </c>
      <c r="AG65" s="336">
        <f t="shared" si="96"/>
        <v>7.8346353139887356E-3</v>
      </c>
      <c r="AH65" s="336">
        <f t="shared" si="96"/>
        <v>7.8936977561701611E-3</v>
      </c>
      <c r="AI65" s="336">
        <f t="shared" si="96"/>
        <v>7.9420116824942422E-3</v>
      </c>
      <c r="AJ65" s="336">
        <f t="shared" si="96"/>
        <v>8.0177935153922207E-3</v>
      </c>
      <c r="AK65" s="336">
        <f t="shared" si="96"/>
        <v>8.0623238999594799E-3</v>
      </c>
      <c r="AL65" s="336">
        <f t="shared" si="96"/>
        <v>8.1389820307895492E-3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1.7327805754428788E-2</v>
      </c>
      <c r="N66" s="336">
        <f t="shared" si="97"/>
        <v>1.8752463579191445E-2</v>
      </c>
      <c r="O66" s="336">
        <f t="shared" si="97"/>
        <v>2.1434946761419171E-2</v>
      </c>
      <c r="P66" s="336">
        <f t="shared" si="97"/>
        <v>1.9434050359624432E-2</v>
      </c>
      <c r="Q66" s="336">
        <f t="shared" si="97"/>
        <v>2.2048876881243105E-2</v>
      </c>
      <c r="R66" s="336">
        <f t="shared" si="97"/>
        <v>2.2151335392063383E-2</v>
      </c>
      <c r="S66" s="336">
        <f t="shared" si="97"/>
        <v>2.374923245709417E-2</v>
      </c>
      <c r="T66" s="336">
        <f t="shared" si="97"/>
        <v>2.2485233674609119E-2</v>
      </c>
      <c r="U66" s="336">
        <f t="shared" si="97"/>
        <v>2.1865344066210837E-2</v>
      </c>
      <c r="V66" s="336">
        <f t="shared" si="97"/>
        <v>2.1322159383125455E-2</v>
      </c>
      <c r="W66" s="336">
        <f t="shared" si="97"/>
        <v>2.5094040924256631E-2</v>
      </c>
      <c r="X66" s="336">
        <f t="shared" si="97"/>
        <v>2.1548612230906729E-2</v>
      </c>
      <c r="Y66" s="336">
        <f t="shared" si="97"/>
        <v>2.1330176706941682E-2</v>
      </c>
      <c r="Z66" s="336">
        <f t="shared" si="97"/>
        <v>2.1236062352708033E-2</v>
      </c>
      <c r="AA66" s="336">
        <f t="shared" si="97"/>
        <v>2.127317036233654E-2</v>
      </c>
      <c r="AB66" s="336">
        <f t="shared" si="97"/>
        <v>2.1338079628896757E-2</v>
      </c>
      <c r="AC66" s="336">
        <f t="shared" si="97"/>
        <v>2.1395943954600014E-2</v>
      </c>
      <c r="AD66" s="336">
        <f t="shared" si="97"/>
        <v>2.1451706561368959E-2</v>
      </c>
      <c r="AE66" s="336">
        <f t="shared" ref="AE66:AL66" si="98">AE19/AE$49</f>
        <v>2.1513545900137206E-2</v>
      </c>
      <c r="AF66" s="336">
        <f t="shared" si="98"/>
        <v>2.1576920449268632E-2</v>
      </c>
      <c r="AG66" s="336">
        <f t="shared" si="98"/>
        <v>2.1643117788334248E-2</v>
      </c>
      <c r="AH66" s="336">
        <f t="shared" si="98"/>
        <v>2.1742426929604056E-2</v>
      </c>
      <c r="AI66" s="336">
        <f t="shared" si="98"/>
        <v>2.1856567423136349E-2</v>
      </c>
      <c r="AJ66" s="336">
        <f t="shared" si="98"/>
        <v>2.192104521974924E-2</v>
      </c>
      <c r="AK66" s="336">
        <f t="shared" si="98"/>
        <v>2.2015441517460099E-2</v>
      </c>
      <c r="AL66" s="336">
        <f t="shared" si="98"/>
        <v>2.2079492511510493E-2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6.4097490022159559E-2</v>
      </c>
      <c r="N67" s="336">
        <f t="shared" si="99"/>
        <v>5.9640658384924522E-2</v>
      </c>
      <c r="O67" s="336">
        <f t="shared" si="99"/>
        <v>6.135500595282508E-2</v>
      </c>
      <c r="P67" s="336">
        <f t="shared" si="99"/>
        <v>6.2465462232364918E-2</v>
      </c>
      <c r="Q67" s="336">
        <f t="shared" si="99"/>
        <v>6.2758355827114656E-2</v>
      </c>
      <c r="R67" s="336">
        <f t="shared" si="99"/>
        <v>6.2750043967794419E-2</v>
      </c>
      <c r="S67" s="336">
        <f t="shared" si="99"/>
        <v>6.2385869744947822E-2</v>
      </c>
      <c r="T67" s="336">
        <f t="shared" si="99"/>
        <v>6.4538175047761909E-2</v>
      </c>
      <c r="U67" s="336">
        <f t="shared" si="99"/>
        <v>6.3489719635308486E-2</v>
      </c>
      <c r="V67" s="336">
        <f t="shared" si="99"/>
        <v>6.4092335339894294E-2</v>
      </c>
      <c r="W67" s="336">
        <f t="shared" si="99"/>
        <v>6.6293962413843777E-2</v>
      </c>
      <c r="X67" s="336">
        <f t="shared" si="99"/>
        <v>6.5019786065290117E-2</v>
      </c>
      <c r="Y67" s="336">
        <f t="shared" si="99"/>
        <v>6.5186734940610516E-2</v>
      </c>
      <c r="Z67" s="336">
        <f t="shared" si="99"/>
        <v>6.5288935081044608E-2</v>
      </c>
      <c r="AA67" s="336">
        <f t="shared" si="99"/>
        <v>6.5386851857209508E-2</v>
      </c>
      <c r="AB67" s="336">
        <f t="shared" si="99"/>
        <v>6.5505413449189032E-2</v>
      </c>
      <c r="AC67" s="336">
        <f t="shared" si="99"/>
        <v>6.5637288529632035E-2</v>
      </c>
      <c r="AD67" s="336">
        <f t="shared" si="99"/>
        <v>6.5756270433250788E-2</v>
      </c>
      <c r="AE67" s="336">
        <f t="shared" ref="AE67:AL67" si="100">AE20/AE$49</f>
        <v>6.5861505359243497E-2</v>
      </c>
      <c r="AF67" s="336">
        <f t="shared" si="100"/>
        <v>6.5960389321860713E-2</v>
      </c>
      <c r="AG67" s="336">
        <f t="shared" si="100"/>
        <v>6.6032295893611662E-2</v>
      </c>
      <c r="AH67" s="336">
        <f t="shared" si="100"/>
        <v>6.6126398576675433E-2</v>
      </c>
      <c r="AI67" s="336">
        <f t="shared" si="100"/>
        <v>6.6280741357452017E-2</v>
      </c>
      <c r="AJ67" s="336">
        <f t="shared" si="100"/>
        <v>6.6439013328058627E-2</v>
      </c>
      <c r="AK67" s="336">
        <f t="shared" si="100"/>
        <v>6.6617481022545083E-2</v>
      </c>
      <c r="AL67" s="336">
        <f t="shared" si="100"/>
        <v>6.6786672286114804E-2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0.11749781389311775</v>
      </c>
      <c r="N69" s="337">
        <f t="shared" si="101"/>
        <v>0.11277621017825805</v>
      </c>
      <c r="O69" s="337">
        <f t="shared" si="101"/>
        <v>0.11248012726700443</v>
      </c>
      <c r="P69" s="337">
        <f t="shared" si="101"/>
        <v>0.10990583939958738</v>
      </c>
      <c r="Q69" s="337">
        <f t="shared" si="101"/>
        <v>0.10959330878016435</v>
      </c>
      <c r="R69" s="337">
        <f t="shared" si="101"/>
        <v>0.11125715694181641</v>
      </c>
      <c r="S69" s="337">
        <f t="shared" si="101"/>
        <v>0.10558038070126247</v>
      </c>
      <c r="T69" s="337">
        <f t="shared" si="101"/>
        <v>0.10798616880568288</v>
      </c>
      <c r="U69" s="337">
        <f t="shared" si="101"/>
        <v>0.10743369996188555</v>
      </c>
      <c r="V69" s="337">
        <f t="shared" si="101"/>
        <v>0.10302534465107094</v>
      </c>
      <c r="W69" s="337">
        <f t="shared" si="101"/>
        <v>0.10396725001820843</v>
      </c>
      <c r="X69" s="337">
        <f t="shared" si="101"/>
        <v>0.10627231320079841</v>
      </c>
      <c r="Y69" s="337">
        <f t="shared" si="101"/>
        <v>0.10542459977361861</v>
      </c>
      <c r="Z69" s="337">
        <f t="shared" si="101"/>
        <v>0.10448526862513072</v>
      </c>
      <c r="AA69" s="337">
        <f t="shared" si="101"/>
        <v>0.10352425454050874</v>
      </c>
      <c r="AB69" s="337">
        <f t="shared" si="101"/>
        <v>0.10248680128295662</v>
      </c>
      <c r="AC69" s="337">
        <f t="shared" si="101"/>
        <v>0.10136205221583326</v>
      </c>
      <c r="AD69" s="337">
        <f t="shared" si="101"/>
        <v>0.10017734187151837</v>
      </c>
      <c r="AE69" s="337">
        <f t="shared" ref="AE69:AL69" si="102">AE22/AE$49</f>
        <v>9.9108615822219248E-2</v>
      </c>
      <c r="AF69" s="337">
        <f t="shared" si="102"/>
        <v>9.8081110958429432E-2</v>
      </c>
      <c r="AG69" s="337">
        <f t="shared" si="102"/>
        <v>9.7109018852709533E-2</v>
      </c>
      <c r="AH69" s="337">
        <f t="shared" si="102"/>
        <v>9.5981635632163109E-2</v>
      </c>
      <c r="AI69" s="337">
        <f t="shared" si="102"/>
        <v>9.4565981954400122E-2</v>
      </c>
      <c r="AJ69" s="337">
        <f t="shared" si="102"/>
        <v>9.3280941925822508E-2</v>
      </c>
      <c r="AK69" s="337">
        <f t="shared" si="102"/>
        <v>9.1919506076521551E-2</v>
      </c>
      <c r="AL69" s="337">
        <f t="shared" si="102"/>
        <v>9.0565014044954553E-2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8.6694110827556653E-2</v>
      </c>
      <c r="N70" s="336">
        <f t="shared" si="103"/>
        <v>8.5553047254600653E-2</v>
      </c>
      <c r="O70" s="336">
        <f t="shared" si="103"/>
        <v>8.6052703000181668E-2</v>
      </c>
      <c r="P70" s="336">
        <f t="shared" si="103"/>
        <v>8.2908987428935363E-2</v>
      </c>
      <c r="Q70" s="336">
        <f t="shared" si="103"/>
        <v>8.2728121501912097E-2</v>
      </c>
      <c r="R70" s="336">
        <f t="shared" si="103"/>
        <v>8.6017669826398108E-2</v>
      </c>
      <c r="S70" s="336">
        <f t="shared" si="103"/>
        <v>8.2070243887724242E-2</v>
      </c>
      <c r="T70" s="336">
        <f t="shared" si="103"/>
        <v>8.3966605400774011E-2</v>
      </c>
      <c r="U70" s="336">
        <f t="shared" si="103"/>
        <v>8.2602305325415737E-2</v>
      </c>
      <c r="V70" s="336">
        <f t="shared" si="103"/>
        <v>8.0491261591387475E-2</v>
      </c>
      <c r="W70" s="336">
        <f t="shared" si="103"/>
        <v>8.2348310416680656E-2</v>
      </c>
      <c r="X70" s="336">
        <f t="shared" si="103"/>
        <v>8.4665610465942995E-2</v>
      </c>
      <c r="Y70" s="336">
        <f t="shared" si="103"/>
        <v>8.4332229491295735E-2</v>
      </c>
      <c r="Z70" s="336">
        <f t="shared" si="103"/>
        <v>8.3939275767618934E-2</v>
      </c>
      <c r="AA70" s="336">
        <f t="shared" si="103"/>
        <v>8.3550757726001401E-2</v>
      </c>
      <c r="AB70" s="336">
        <f t="shared" si="103"/>
        <v>8.312983363325685E-2</v>
      </c>
      <c r="AC70" s="336">
        <f t="shared" si="103"/>
        <v>8.2683405473999383E-2</v>
      </c>
      <c r="AD70" s="336">
        <f t="shared" si="103"/>
        <v>8.2208622175206511E-2</v>
      </c>
      <c r="AE70" s="336">
        <f t="shared" ref="AE70:AL70" si="104">AE23/AE$49</f>
        <v>8.1684243326505285E-2</v>
      </c>
      <c r="AF70" s="336">
        <f t="shared" si="104"/>
        <v>8.1141564569901764E-2</v>
      </c>
      <c r="AG70" s="336">
        <f t="shared" si="104"/>
        <v>8.0612075268073902E-2</v>
      </c>
      <c r="AH70" s="336">
        <f t="shared" si="104"/>
        <v>8.0052063116166278E-2</v>
      </c>
      <c r="AI70" s="336">
        <f t="shared" si="104"/>
        <v>7.9446052131951564E-2</v>
      </c>
      <c r="AJ70" s="336">
        <f t="shared" si="104"/>
        <v>7.8834013459436164E-2</v>
      </c>
      <c r="AK70" s="336">
        <f t="shared" si="104"/>
        <v>7.8225532384291904E-2</v>
      </c>
      <c r="AL70" s="336">
        <f t="shared" si="104"/>
        <v>7.7543014217531861E-2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3.0803703065561096E-2</v>
      </c>
      <c r="N71" s="336">
        <f t="shared" si="105"/>
        <v>2.7223162923657385E-2</v>
      </c>
      <c r="O71" s="336">
        <f t="shared" si="105"/>
        <v>2.6427424266822763E-2</v>
      </c>
      <c r="P71" s="336">
        <f t="shared" si="105"/>
        <v>2.6996851970652012E-2</v>
      </c>
      <c r="Q71" s="336">
        <f t="shared" si="105"/>
        <v>2.6865187278252253E-2</v>
      </c>
      <c r="R71" s="336">
        <f t="shared" si="105"/>
        <v>2.5239487115418312E-2</v>
      </c>
      <c r="S71" s="336">
        <f t="shared" si="105"/>
        <v>2.351013681353821E-2</v>
      </c>
      <c r="T71" s="336">
        <f t="shared" si="105"/>
        <v>2.4019563404908875E-2</v>
      </c>
      <c r="U71" s="336">
        <f t="shared" si="105"/>
        <v>2.4831394636469797E-2</v>
      </c>
      <c r="V71" s="336">
        <f t="shared" si="105"/>
        <v>2.2534083059683449E-2</v>
      </c>
      <c r="W71" s="336">
        <f t="shared" si="105"/>
        <v>2.161893960152779E-2</v>
      </c>
      <c r="X71" s="336">
        <f t="shared" si="105"/>
        <v>2.1606702734855435E-2</v>
      </c>
      <c r="Y71" s="336">
        <f t="shared" si="105"/>
        <v>2.1092370282322883E-2</v>
      </c>
      <c r="Z71" s="336">
        <f t="shared" si="105"/>
        <v>2.0545992857511786E-2</v>
      </c>
      <c r="AA71" s="336">
        <f t="shared" si="105"/>
        <v>1.9973496814507358E-2</v>
      </c>
      <c r="AB71" s="336">
        <f t="shared" si="105"/>
        <v>1.9356967649699762E-2</v>
      </c>
      <c r="AC71" s="336">
        <f t="shared" si="105"/>
        <v>1.8678646741833897E-2</v>
      </c>
      <c r="AD71" s="336">
        <f t="shared" si="105"/>
        <v>1.7968719696311874E-2</v>
      </c>
      <c r="AE71" s="336">
        <f t="shared" ref="AE71:AL71" si="106">AE24/AE$49</f>
        <v>1.7424372495713956E-2</v>
      </c>
      <c r="AF71" s="336">
        <f t="shared" si="106"/>
        <v>1.6939546388527665E-2</v>
      </c>
      <c r="AG71" s="336">
        <f t="shared" si="106"/>
        <v>1.6496943584635635E-2</v>
      </c>
      <c r="AH71" s="336">
        <f t="shared" si="106"/>
        <v>1.5929572515996828E-2</v>
      </c>
      <c r="AI71" s="336">
        <f t="shared" si="106"/>
        <v>1.5119929822448554E-2</v>
      </c>
      <c r="AJ71" s="336">
        <f t="shared" si="106"/>
        <v>1.4446928466386358E-2</v>
      </c>
      <c r="AK71" s="336">
        <f t="shared" si="106"/>
        <v>1.3693973692229657E-2</v>
      </c>
      <c r="AL71" s="336">
        <f t="shared" si="106"/>
        <v>1.3021999827422687E-2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0.10317042246394693</v>
      </c>
      <c r="N73" s="337">
        <f t="shared" si="107"/>
        <v>0.10284671604826305</v>
      </c>
      <c r="O73" s="337">
        <f t="shared" si="107"/>
        <v>9.9478371969988738E-2</v>
      </c>
      <c r="P73" s="337">
        <f t="shared" si="107"/>
        <v>9.8039042910648244E-2</v>
      </c>
      <c r="Q73" s="337">
        <f t="shared" si="107"/>
        <v>0.10041241087115955</v>
      </c>
      <c r="R73" s="337">
        <f t="shared" si="107"/>
        <v>0.10088269630989537</v>
      </c>
      <c r="S73" s="337">
        <f t="shared" si="107"/>
        <v>9.8490445418755956E-2</v>
      </c>
      <c r="T73" s="337">
        <f t="shared" si="107"/>
        <v>9.3954637756862094E-2</v>
      </c>
      <c r="U73" s="337">
        <f t="shared" si="107"/>
        <v>8.9813900150939832E-2</v>
      </c>
      <c r="V73" s="337">
        <f t="shared" si="107"/>
        <v>8.8755309638203259E-2</v>
      </c>
      <c r="W73" s="337">
        <f t="shared" si="107"/>
        <v>8.2994140311216866E-2</v>
      </c>
      <c r="X73" s="337">
        <f t="shared" si="107"/>
        <v>8.4817715748280662E-2</v>
      </c>
      <c r="Y73" s="337">
        <f t="shared" si="107"/>
        <v>8.4468750093361314E-2</v>
      </c>
      <c r="Z73" s="337">
        <f t="shared" si="107"/>
        <v>8.442615758456741E-2</v>
      </c>
      <c r="AA73" s="337">
        <f t="shared" si="107"/>
        <v>8.4232575568093646E-2</v>
      </c>
      <c r="AB73" s="337">
        <f t="shared" si="107"/>
        <v>8.3778922710590745E-2</v>
      </c>
      <c r="AC73" s="337">
        <f t="shared" si="107"/>
        <v>8.3272273937369204E-2</v>
      </c>
      <c r="AD73" s="337">
        <f t="shared" si="107"/>
        <v>8.2759838731415111E-2</v>
      </c>
      <c r="AE73" s="337">
        <f t="shared" ref="AE73:AL73" si="108">AE26/AE$49</f>
        <v>8.2274965907710426E-2</v>
      </c>
      <c r="AF73" s="337">
        <f t="shared" si="108"/>
        <v>8.1835462921064042E-2</v>
      </c>
      <c r="AG73" s="337">
        <f t="shared" si="108"/>
        <v>8.140496906638485E-2</v>
      </c>
      <c r="AH73" s="337">
        <f t="shared" si="108"/>
        <v>8.0981048811404679E-2</v>
      </c>
      <c r="AI73" s="337">
        <f t="shared" si="108"/>
        <v>8.0571375394250216E-2</v>
      </c>
      <c r="AJ73" s="337">
        <f t="shared" si="108"/>
        <v>8.0159017865395976E-2</v>
      </c>
      <c r="AK73" s="337">
        <f t="shared" si="108"/>
        <v>7.9723784310221008E-2</v>
      </c>
      <c r="AL73" s="337">
        <f t="shared" si="108"/>
        <v>7.9270911344881373E-2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9.4966057015053434E-3</v>
      </c>
      <c r="N74" s="336">
        <f t="shared" si="109"/>
        <v>8.0819159206843572E-3</v>
      </c>
      <c r="O74" s="336">
        <f t="shared" si="109"/>
        <v>9.2121493214255504E-3</v>
      </c>
      <c r="P74" s="336">
        <f t="shared" si="109"/>
        <v>8.1669804527701485E-3</v>
      </c>
      <c r="Q74" s="336">
        <f t="shared" si="109"/>
        <v>9.1855590199932443E-3</v>
      </c>
      <c r="R74" s="336">
        <f t="shared" si="109"/>
        <v>8.9600963235956909E-3</v>
      </c>
      <c r="S74" s="336">
        <f t="shared" si="109"/>
        <v>1.0200008521500388E-2</v>
      </c>
      <c r="T74" s="336">
        <f t="shared" si="109"/>
        <v>7.243083414919394E-3</v>
      </c>
      <c r="U74" s="336">
        <f t="shared" si="109"/>
        <v>7.449808079369462E-3</v>
      </c>
      <c r="V74" s="336">
        <f t="shared" si="109"/>
        <v>9.34497904212837E-3</v>
      </c>
      <c r="W74" s="336">
        <f t="shared" si="109"/>
        <v>7.2919095118300116E-3</v>
      </c>
      <c r="X74" s="336">
        <f t="shared" si="109"/>
        <v>6.8167890250590991E-3</v>
      </c>
      <c r="Y74" s="336">
        <f t="shared" si="109"/>
        <v>6.8762454895740337E-3</v>
      </c>
      <c r="Z74" s="336">
        <f t="shared" si="109"/>
        <v>6.975055111491461E-3</v>
      </c>
      <c r="AA74" s="336">
        <f t="shared" si="109"/>
        <v>7.1014619258740665E-3</v>
      </c>
      <c r="AB74" s="336">
        <f t="shared" si="109"/>
        <v>7.2112306079751623E-3</v>
      </c>
      <c r="AC74" s="336">
        <f t="shared" si="109"/>
        <v>7.3120853002937173E-3</v>
      </c>
      <c r="AD74" s="336">
        <f t="shared" si="109"/>
        <v>7.4014336131216305E-3</v>
      </c>
      <c r="AE74" s="336">
        <f t="shared" ref="AE74:AL74" si="110">AE27/AE$49</f>
        <v>7.4947170453125451E-3</v>
      </c>
      <c r="AF74" s="336">
        <f t="shared" si="110"/>
        <v>7.5863098538413165E-3</v>
      </c>
      <c r="AG74" s="336">
        <f t="shared" si="110"/>
        <v>7.6841905738600476E-3</v>
      </c>
      <c r="AH74" s="336">
        <f t="shared" si="110"/>
        <v>7.7837660911509662E-3</v>
      </c>
      <c r="AI74" s="336">
        <f t="shared" si="110"/>
        <v>7.8821130288870556E-3</v>
      </c>
      <c r="AJ74" s="336">
        <f t="shared" si="110"/>
        <v>7.9796144309973605E-3</v>
      </c>
      <c r="AK74" s="336">
        <f t="shared" si="110"/>
        <v>8.078771513783542E-3</v>
      </c>
      <c r="AL74" s="336">
        <f t="shared" si="110"/>
        <v>8.1828740655447256E-3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3.5928759610162266E-2</v>
      </c>
      <c r="N75" s="336">
        <f t="shared" si="111"/>
        <v>3.7919328939728596E-2</v>
      </c>
      <c r="O75" s="336">
        <f t="shared" si="111"/>
        <v>3.6444888475040307E-2</v>
      </c>
      <c r="P75" s="336">
        <f t="shared" si="111"/>
        <v>3.612852833741563E-2</v>
      </c>
      <c r="Q75" s="336">
        <f t="shared" si="111"/>
        <v>3.7829977148233641E-2</v>
      </c>
      <c r="R75" s="336">
        <f t="shared" si="111"/>
        <v>3.8287363899693373E-2</v>
      </c>
      <c r="S75" s="336">
        <f t="shared" si="111"/>
        <v>3.7742197296456018E-2</v>
      </c>
      <c r="T75" s="336">
        <f t="shared" si="111"/>
        <v>3.4844809231746064E-2</v>
      </c>
      <c r="U75" s="336">
        <f t="shared" si="111"/>
        <v>3.4438045003944505E-2</v>
      </c>
      <c r="V75" s="336">
        <f t="shared" si="111"/>
        <v>3.5035196225299131E-2</v>
      </c>
      <c r="W75" s="336">
        <f t="shared" si="111"/>
        <v>3.1136908121772101E-2</v>
      </c>
      <c r="X75" s="336">
        <f t="shared" si="111"/>
        <v>3.158640461528444E-2</v>
      </c>
      <c r="Y75" s="336">
        <f t="shared" si="111"/>
        <v>3.1513140668160029E-2</v>
      </c>
      <c r="Z75" s="336">
        <f t="shared" si="111"/>
        <v>3.1440668110675522E-2</v>
      </c>
      <c r="AA75" s="336">
        <f t="shared" si="111"/>
        <v>3.1319175865817339E-2</v>
      </c>
      <c r="AB75" s="336">
        <f t="shared" si="111"/>
        <v>3.1114415933729014E-2</v>
      </c>
      <c r="AC75" s="336">
        <f t="shared" si="111"/>
        <v>3.0917448983089218E-2</v>
      </c>
      <c r="AD75" s="336">
        <f t="shared" si="111"/>
        <v>3.0721631550748727E-2</v>
      </c>
      <c r="AE75" s="336">
        <f t="shared" ref="AE75:AL75" si="112">AE28/AE$49</f>
        <v>3.0520150754081227E-2</v>
      </c>
      <c r="AF75" s="336">
        <f t="shared" si="112"/>
        <v>3.0305393785315164E-2</v>
      </c>
      <c r="AG75" s="336">
        <f t="shared" si="112"/>
        <v>3.0085426982504104E-2</v>
      </c>
      <c r="AH75" s="336">
        <f t="shared" si="112"/>
        <v>2.9874184923439864E-2</v>
      </c>
      <c r="AI75" s="336">
        <f t="shared" si="112"/>
        <v>2.9672485387186712E-2</v>
      </c>
      <c r="AJ75" s="336">
        <f t="shared" si="112"/>
        <v>2.9456625342176627E-2</v>
      </c>
      <c r="AK75" s="336">
        <f t="shared" si="112"/>
        <v>2.9236600823070655E-2</v>
      </c>
      <c r="AL75" s="336">
        <f t="shared" si="112"/>
        <v>2.901287414434359E-2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3.7483915303088436E-2</v>
      </c>
      <c r="N76" s="336">
        <f t="shared" si="113"/>
        <v>3.6264644504652284E-2</v>
      </c>
      <c r="O76" s="336">
        <f t="shared" si="113"/>
        <v>3.1919133592449273E-2</v>
      </c>
      <c r="P76" s="336">
        <f t="shared" si="113"/>
        <v>3.2632211682820891E-2</v>
      </c>
      <c r="Q76" s="336">
        <f t="shared" si="113"/>
        <v>3.1882303945658025E-2</v>
      </c>
      <c r="R76" s="336">
        <f t="shared" si="113"/>
        <v>3.1894755821167881E-2</v>
      </c>
      <c r="S76" s="336">
        <f t="shared" si="113"/>
        <v>2.8843695721610729E-2</v>
      </c>
      <c r="T76" s="336">
        <f t="shared" si="113"/>
        <v>3.0330542001429563E-2</v>
      </c>
      <c r="U76" s="336">
        <f t="shared" si="113"/>
        <v>2.8648310525542467E-2</v>
      </c>
      <c r="V76" s="336">
        <f t="shared" si="113"/>
        <v>2.6431180432341581E-2</v>
      </c>
      <c r="W76" s="336">
        <f t="shared" si="113"/>
        <v>2.6946178138113865E-2</v>
      </c>
      <c r="X76" s="336">
        <f t="shared" si="113"/>
        <v>2.7969696373516161E-2</v>
      </c>
      <c r="Y76" s="336">
        <f t="shared" si="113"/>
        <v>2.7655067851092095E-2</v>
      </c>
      <c r="Z76" s="336">
        <f t="shared" si="113"/>
        <v>2.759231734426848E-2</v>
      </c>
      <c r="AA76" s="336">
        <f t="shared" si="113"/>
        <v>2.7389210434847367E-2</v>
      </c>
      <c r="AB76" s="336">
        <f t="shared" si="113"/>
        <v>2.7012327053275113E-2</v>
      </c>
      <c r="AC76" s="336">
        <f t="shared" si="113"/>
        <v>2.6628046148114027E-2</v>
      </c>
      <c r="AD76" s="336">
        <f t="shared" si="113"/>
        <v>2.6256551269999182E-2</v>
      </c>
      <c r="AE76" s="336">
        <f t="shared" ref="AE76:AL76" si="114">AE29/AE$49</f>
        <v>2.589655211460188E-2</v>
      </c>
      <c r="AF76" s="336">
        <f t="shared" si="114"/>
        <v>2.5554956851011942E-2</v>
      </c>
      <c r="AG76" s="336">
        <f t="shared" si="114"/>
        <v>2.5219462732739777E-2</v>
      </c>
      <c r="AH76" s="336">
        <f t="shared" si="114"/>
        <v>2.4887994246452688E-2</v>
      </c>
      <c r="AI76" s="336">
        <f t="shared" si="114"/>
        <v>2.4553802248916748E-2</v>
      </c>
      <c r="AJ76" s="336">
        <f t="shared" si="114"/>
        <v>2.4215764101254495E-2</v>
      </c>
      <c r="AK76" s="336">
        <f t="shared" si="114"/>
        <v>2.3869194579139608E-2</v>
      </c>
      <c r="AL76" s="336">
        <f t="shared" si="114"/>
        <v>2.3525771925341648E-2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2.0261141849190895E-2</v>
      </c>
      <c r="N77" s="336">
        <f t="shared" si="115"/>
        <v>2.0580826683197807E-2</v>
      </c>
      <c r="O77" s="336">
        <f t="shared" si="115"/>
        <v>2.1902200581073606E-2</v>
      </c>
      <c r="P77" s="336">
        <f t="shared" si="115"/>
        <v>2.1111322437641571E-2</v>
      </c>
      <c r="Q77" s="336">
        <f t="shared" si="115"/>
        <v>2.1514570757274636E-2</v>
      </c>
      <c r="R77" s="336">
        <f t="shared" si="115"/>
        <v>2.1740480265438414E-2</v>
      </c>
      <c r="S77" s="336">
        <f t="shared" si="115"/>
        <v>2.1704543879188819E-2</v>
      </c>
      <c r="T77" s="336">
        <f t="shared" si="115"/>
        <v>2.1536203108767075E-2</v>
      </c>
      <c r="U77" s="336">
        <f t="shared" si="115"/>
        <v>1.9277736542083413E-2</v>
      </c>
      <c r="V77" s="336">
        <f t="shared" si="115"/>
        <v>1.794395393843418E-2</v>
      </c>
      <c r="W77" s="336">
        <f t="shared" si="115"/>
        <v>1.7619144539500874E-2</v>
      </c>
      <c r="X77" s="336">
        <f t="shared" si="115"/>
        <v>1.8444825734420956E-2</v>
      </c>
      <c r="Y77" s="336">
        <f t="shared" si="115"/>
        <v>1.8424296084535153E-2</v>
      </c>
      <c r="Z77" s="336">
        <f t="shared" si="115"/>
        <v>1.8418117018131952E-2</v>
      </c>
      <c r="AA77" s="336">
        <f t="shared" si="115"/>
        <v>1.8422727341554875E-2</v>
      </c>
      <c r="AB77" s="336">
        <f t="shared" si="115"/>
        <v>1.844094911561146E-2</v>
      </c>
      <c r="AC77" s="336">
        <f t="shared" si="115"/>
        <v>1.8414693505872229E-2</v>
      </c>
      <c r="AD77" s="336">
        <f t="shared" si="115"/>
        <v>1.8380222297545573E-2</v>
      </c>
      <c r="AE77" s="336">
        <f t="shared" ref="AE77:AL77" si="116">AE30/AE$49</f>
        <v>1.8363545993714779E-2</v>
      </c>
      <c r="AF77" s="336">
        <f t="shared" si="116"/>
        <v>1.8388802430895614E-2</v>
      </c>
      <c r="AG77" s="336">
        <f t="shared" si="116"/>
        <v>1.8415888777280932E-2</v>
      </c>
      <c r="AH77" s="336">
        <f t="shared" si="116"/>
        <v>1.8435103550361157E-2</v>
      </c>
      <c r="AI77" s="336">
        <f t="shared" si="116"/>
        <v>1.8462974729259694E-2</v>
      </c>
      <c r="AJ77" s="336">
        <f t="shared" si="116"/>
        <v>1.8507013990967498E-2</v>
      </c>
      <c r="AK77" s="336">
        <f t="shared" si="116"/>
        <v>1.8539217394227217E-2</v>
      </c>
      <c r="AL77" s="336">
        <f t="shared" si="116"/>
        <v>1.8549391209651423E-2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8.2642515420381465E-2</v>
      </c>
      <c r="N79" s="337">
        <f t="shared" si="117"/>
        <v>7.9758464745157479E-2</v>
      </c>
      <c r="O79" s="337">
        <f t="shared" si="117"/>
        <v>8.0074360772764211E-2</v>
      </c>
      <c r="P79" s="337">
        <f t="shared" si="117"/>
        <v>8.2834966761993464E-2</v>
      </c>
      <c r="Q79" s="337">
        <f t="shared" si="117"/>
        <v>8.3628348736844174E-2</v>
      </c>
      <c r="R79" s="337">
        <f t="shared" si="117"/>
        <v>8.3518686841272269E-2</v>
      </c>
      <c r="S79" s="337">
        <f t="shared" si="117"/>
        <v>8.6982725024647614E-2</v>
      </c>
      <c r="T79" s="337">
        <f t="shared" si="117"/>
        <v>8.5525941220441742E-2</v>
      </c>
      <c r="U79" s="337">
        <f t="shared" si="117"/>
        <v>8.4094509295065345E-2</v>
      </c>
      <c r="V79" s="337">
        <f t="shared" si="117"/>
        <v>8.7138193247293189E-2</v>
      </c>
      <c r="W79" s="337">
        <f t="shared" si="117"/>
        <v>8.5800371549639529E-2</v>
      </c>
      <c r="X79" s="337">
        <f t="shared" si="117"/>
        <v>8.45864499072118E-2</v>
      </c>
      <c r="Y79" s="337">
        <f t="shared" si="117"/>
        <v>8.4684199909720051E-2</v>
      </c>
      <c r="Z79" s="337">
        <f t="shared" si="117"/>
        <v>8.464851461357005E-2</v>
      </c>
      <c r="AA79" s="337">
        <f t="shared" si="117"/>
        <v>8.4638505969043182E-2</v>
      </c>
      <c r="AB79" s="337">
        <f t="shared" si="117"/>
        <v>8.476636769773839E-2</v>
      </c>
      <c r="AC79" s="337">
        <f t="shared" si="117"/>
        <v>8.4953992928545885E-2</v>
      </c>
      <c r="AD79" s="337">
        <f t="shared" si="117"/>
        <v>8.5160748286483845E-2</v>
      </c>
      <c r="AE79" s="337">
        <f t="shared" ref="AE79:AL79" si="118">AE32/AE$49</f>
        <v>8.5321099385461396E-2</v>
      </c>
      <c r="AF79" s="337">
        <f t="shared" si="118"/>
        <v>8.5509154363731119E-2</v>
      </c>
      <c r="AG79" s="337">
        <f t="shared" si="118"/>
        <v>8.5701321621785537E-2</v>
      </c>
      <c r="AH79" s="337">
        <f t="shared" si="118"/>
        <v>8.5914432237822747E-2</v>
      </c>
      <c r="AI79" s="337">
        <f t="shared" si="118"/>
        <v>8.6184336311422041E-2</v>
      </c>
      <c r="AJ79" s="337">
        <f t="shared" si="118"/>
        <v>8.6457980971974741E-2</v>
      </c>
      <c r="AK79" s="337">
        <f t="shared" si="118"/>
        <v>8.6749323520299765E-2</v>
      </c>
      <c r="AL79" s="337">
        <f t="shared" si="118"/>
        <v>8.7078298254904374E-2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5.8337967981569726E-2</v>
      </c>
      <c r="N80" s="336">
        <f t="shared" si="119"/>
        <v>5.6292888732140035E-2</v>
      </c>
      <c r="O80" s="336">
        <f t="shared" si="119"/>
        <v>5.6493214890401829E-2</v>
      </c>
      <c r="P80" s="336">
        <f t="shared" si="119"/>
        <v>5.9833333848744986E-2</v>
      </c>
      <c r="Q80" s="336">
        <f t="shared" si="119"/>
        <v>6.1338212424420294E-2</v>
      </c>
      <c r="R80" s="336">
        <f t="shared" si="119"/>
        <v>6.1073479355756605E-2</v>
      </c>
      <c r="S80" s="336">
        <f t="shared" si="119"/>
        <v>6.351148111317223E-2</v>
      </c>
      <c r="T80" s="336">
        <f t="shared" si="119"/>
        <v>6.2393061710926248E-2</v>
      </c>
      <c r="U80" s="336">
        <f t="shared" si="119"/>
        <v>6.1328804786328441E-2</v>
      </c>
      <c r="V80" s="336">
        <f t="shared" si="119"/>
        <v>6.3408252106980659E-2</v>
      </c>
      <c r="W80" s="336">
        <f t="shared" si="119"/>
        <v>6.1369982653954942E-2</v>
      </c>
      <c r="X80" s="336">
        <f t="shared" si="119"/>
        <v>6.1663682075981982E-2</v>
      </c>
      <c r="Y80" s="336">
        <f t="shared" si="119"/>
        <v>6.1801218308879184E-2</v>
      </c>
      <c r="Z80" s="336">
        <f t="shared" si="119"/>
        <v>6.1867402836553537E-2</v>
      </c>
      <c r="AA80" s="336">
        <f t="shared" si="119"/>
        <v>6.1947557633107102E-2</v>
      </c>
      <c r="AB80" s="336">
        <f t="shared" si="119"/>
        <v>6.2163823747478912E-2</v>
      </c>
      <c r="AC80" s="336">
        <f t="shared" si="119"/>
        <v>6.2436867121602707E-2</v>
      </c>
      <c r="AD80" s="336">
        <f t="shared" si="119"/>
        <v>6.2729833031693924E-2</v>
      </c>
      <c r="AE80" s="336">
        <f t="shared" ref="AE80:AL80" si="120">AE33/AE$49</f>
        <v>6.2982358044455053E-2</v>
      </c>
      <c r="AF80" s="336">
        <f t="shared" si="120"/>
        <v>6.3254102955519739E-2</v>
      </c>
      <c r="AG80" s="336">
        <f t="shared" si="120"/>
        <v>6.3530708249014647E-2</v>
      </c>
      <c r="AH80" s="336">
        <f t="shared" si="120"/>
        <v>6.3823191565254997E-2</v>
      </c>
      <c r="AI80" s="336">
        <f t="shared" si="120"/>
        <v>6.4172594068420172E-2</v>
      </c>
      <c r="AJ80" s="336">
        <f t="shared" si="120"/>
        <v>6.4543301636295777E-2</v>
      </c>
      <c r="AK80" s="336">
        <f t="shared" si="120"/>
        <v>6.4940058427348263E-2</v>
      </c>
      <c r="AL80" s="336">
        <f t="shared" si="120"/>
        <v>6.5359618310078971E-2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2.2754408245069909E-2</v>
      </c>
      <c r="N81" s="336">
        <f t="shared" si="121"/>
        <v>2.2320942184030423E-2</v>
      </c>
      <c r="O81" s="336">
        <f t="shared" si="121"/>
        <v>2.2538616356256602E-2</v>
      </c>
      <c r="P81" s="336">
        <f t="shared" si="121"/>
        <v>2.206737922566791E-2</v>
      </c>
      <c r="Q81" s="336">
        <f t="shared" si="121"/>
        <v>2.125358912647379E-2</v>
      </c>
      <c r="R81" s="336">
        <f t="shared" si="121"/>
        <v>2.1438002845217404E-2</v>
      </c>
      <c r="S81" s="336">
        <f t="shared" si="121"/>
        <v>2.2626642350825833E-2</v>
      </c>
      <c r="T81" s="336">
        <f t="shared" si="121"/>
        <v>2.2279133521073424E-2</v>
      </c>
      <c r="U81" s="336">
        <f t="shared" si="121"/>
        <v>2.1838866844075433E-2</v>
      </c>
      <c r="V81" s="336">
        <f t="shared" si="121"/>
        <v>2.2938904116160057E-2</v>
      </c>
      <c r="W81" s="336">
        <f t="shared" si="121"/>
        <v>2.3393404295348509E-2</v>
      </c>
      <c r="X81" s="336">
        <f t="shared" si="121"/>
        <v>2.2244430850746084E-2</v>
      </c>
      <c r="Y81" s="336">
        <f t="shared" si="121"/>
        <v>2.2197781053097346E-2</v>
      </c>
      <c r="Z81" s="336">
        <f t="shared" si="121"/>
        <v>2.2091091115069333E-2</v>
      </c>
      <c r="AA81" s="336">
        <f t="shared" si="121"/>
        <v>2.1995497380158192E-2</v>
      </c>
      <c r="AB81" s="336">
        <f t="shared" si="121"/>
        <v>2.1901431844303518E-2</v>
      </c>
      <c r="AC81" s="336">
        <f t="shared" si="121"/>
        <v>2.1811478517591264E-2</v>
      </c>
      <c r="AD81" s="336">
        <f t="shared" si="121"/>
        <v>2.1720710420130792E-2</v>
      </c>
      <c r="AE81" s="336">
        <f t="shared" ref="AE81:AL81" si="122">AE34/AE$49</f>
        <v>2.1624853391130613E-2</v>
      </c>
      <c r="AF81" s="336">
        <f t="shared" si="122"/>
        <v>2.153528856285283E-2</v>
      </c>
      <c r="AG81" s="336">
        <f t="shared" si="122"/>
        <v>2.1446763179864547E-2</v>
      </c>
      <c r="AH81" s="336">
        <f t="shared" si="122"/>
        <v>2.1362796280983413E-2</v>
      </c>
      <c r="AI81" s="336">
        <f t="shared" si="122"/>
        <v>2.1279865522031378E-2</v>
      </c>
      <c r="AJ81" s="336">
        <f t="shared" si="122"/>
        <v>2.117706291519603E-2</v>
      </c>
      <c r="AK81" s="336">
        <f t="shared" si="122"/>
        <v>2.106834494750856E-2</v>
      </c>
      <c r="AL81" s="336">
        <f t="shared" si="122"/>
        <v>2.0972079449428308E-2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1.5501391937418269E-3</v>
      </c>
      <c r="N82" s="336">
        <f t="shared" si="123"/>
        <v>1.144633828987033E-3</v>
      </c>
      <c r="O82" s="336">
        <f t="shared" si="123"/>
        <v>1.0425295261057897E-3</v>
      </c>
      <c r="P82" s="336">
        <f t="shared" si="123"/>
        <v>9.3425368758056064E-4</v>
      </c>
      <c r="Q82" s="336">
        <f t="shared" si="123"/>
        <v>1.0365471859500959E-3</v>
      </c>
      <c r="R82" s="336">
        <f t="shared" si="123"/>
        <v>1.0072046402982602E-3</v>
      </c>
      <c r="S82" s="336">
        <f t="shared" si="123"/>
        <v>8.4460156064954052E-4</v>
      </c>
      <c r="T82" s="336">
        <f t="shared" si="123"/>
        <v>8.5374598844207596E-4</v>
      </c>
      <c r="U82" s="336">
        <f t="shared" si="123"/>
        <v>9.2683766466146922E-4</v>
      </c>
      <c r="V82" s="336">
        <f t="shared" si="123"/>
        <v>7.9103702415247643E-4</v>
      </c>
      <c r="W82" s="336">
        <f t="shared" si="123"/>
        <v>1.0369846003360752E-3</v>
      </c>
      <c r="X82" s="336">
        <f t="shared" si="123"/>
        <v>6.7833698048373498E-4</v>
      </c>
      <c r="Y82" s="336">
        <f t="shared" si="123"/>
        <v>6.8520054774352909E-4</v>
      </c>
      <c r="Z82" s="336">
        <f t="shared" si="123"/>
        <v>6.9002066194718929E-4</v>
      </c>
      <c r="AA82" s="336">
        <f t="shared" si="123"/>
        <v>6.9545095577788914E-4</v>
      </c>
      <c r="AB82" s="336">
        <f t="shared" si="123"/>
        <v>7.011121059559693E-4</v>
      </c>
      <c r="AC82" s="336">
        <f t="shared" si="123"/>
        <v>7.0564728935191537E-4</v>
      </c>
      <c r="AD82" s="336">
        <f t="shared" si="123"/>
        <v>7.102048346591263E-4</v>
      </c>
      <c r="AE82" s="336">
        <f t="shared" ref="AE82:AL82" si="124">AE35/AE$49</f>
        <v>7.1388794987573858E-4</v>
      </c>
      <c r="AF82" s="336">
        <f t="shared" si="124"/>
        <v>7.1976284535855647E-4</v>
      </c>
      <c r="AG82" s="336">
        <f t="shared" si="124"/>
        <v>7.2385019290633614E-4</v>
      </c>
      <c r="AH82" s="336">
        <f t="shared" si="124"/>
        <v>7.2844439158432656E-4</v>
      </c>
      <c r="AI82" s="336">
        <f t="shared" si="124"/>
        <v>7.318767209704755E-4</v>
      </c>
      <c r="AJ82" s="336">
        <f t="shared" si="124"/>
        <v>7.3761642048291614E-4</v>
      </c>
      <c r="AK82" s="336">
        <f t="shared" si="124"/>
        <v>7.4092014544294626E-4</v>
      </c>
      <c r="AL82" s="336">
        <f t="shared" si="124"/>
        <v>7.4660049539711248E-4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9.7588411571735145E-2</v>
      </c>
      <c r="N84" s="337">
        <f t="shared" si="125"/>
        <v>0.10575097965086459</v>
      </c>
      <c r="O84" s="337">
        <f t="shared" si="125"/>
        <v>0.10287411576052356</v>
      </c>
      <c r="P84" s="337">
        <f t="shared" si="125"/>
        <v>9.7010206002243457E-2</v>
      </c>
      <c r="Q84" s="337">
        <f t="shared" si="125"/>
        <v>9.083753886838429E-2</v>
      </c>
      <c r="R84" s="337">
        <f t="shared" si="125"/>
        <v>8.9315020212645535E-2</v>
      </c>
      <c r="S84" s="337">
        <f t="shared" si="125"/>
        <v>8.8758070707712869E-2</v>
      </c>
      <c r="T84" s="337">
        <f t="shared" si="125"/>
        <v>8.4862822539923874E-2</v>
      </c>
      <c r="U84" s="337">
        <f t="shared" si="125"/>
        <v>8.5313152681127491E-2</v>
      </c>
      <c r="V84" s="337">
        <f t="shared" si="125"/>
        <v>7.9457199856288352E-2</v>
      </c>
      <c r="W84" s="337">
        <f t="shared" si="125"/>
        <v>7.957823340758749E-2</v>
      </c>
      <c r="X84" s="337">
        <f t="shared" si="125"/>
        <v>7.9359488611113013E-2</v>
      </c>
      <c r="Y84" s="337">
        <f t="shared" si="125"/>
        <v>7.9085414213723226E-2</v>
      </c>
      <c r="Z84" s="337">
        <f t="shared" si="125"/>
        <v>7.8650210307185678E-2</v>
      </c>
      <c r="AA84" s="337">
        <f t="shared" si="125"/>
        <v>7.8239663793271727E-2</v>
      </c>
      <c r="AB84" s="337">
        <f t="shared" si="125"/>
        <v>7.7874110961202392E-2</v>
      </c>
      <c r="AC84" s="337">
        <f t="shared" si="125"/>
        <v>7.7489464100445174E-2</v>
      </c>
      <c r="AD84" s="337">
        <f t="shared" si="125"/>
        <v>7.7084941199865462E-2</v>
      </c>
      <c r="AE84" s="337">
        <f t="shared" ref="AE84:AL84" si="126">AE37/AE$49</f>
        <v>7.6679229594112414E-2</v>
      </c>
      <c r="AF84" s="337">
        <f t="shared" si="126"/>
        <v>7.6293012883647926E-2</v>
      </c>
      <c r="AG84" s="337">
        <f t="shared" si="126"/>
        <v>7.5951359352295703E-2</v>
      </c>
      <c r="AH84" s="337">
        <f t="shared" si="126"/>
        <v>7.5530709739057567E-2</v>
      </c>
      <c r="AI84" s="337">
        <f t="shared" si="126"/>
        <v>7.5202586240762676E-2</v>
      </c>
      <c r="AJ84" s="337">
        <f t="shared" si="126"/>
        <v>7.4845759370995982E-2</v>
      </c>
      <c r="AK84" s="337">
        <f t="shared" si="126"/>
        <v>7.4478186049248982E-2</v>
      </c>
      <c r="AL84" s="337">
        <f t="shared" si="126"/>
        <v>7.4125535796790973E-2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8.1503972352906892E-2</v>
      </c>
      <c r="N85" s="336">
        <f t="shared" si="127"/>
        <v>9.030057189190703E-2</v>
      </c>
      <c r="O85" s="336">
        <f t="shared" si="127"/>
        <v>8.7120370020997248E-2</v>
      </c>
      <c r="P85" s="336">
        <f t="shared" si="127"/>
        <v>8.1681378802423141E-2</v>
      </c>
      <c r="Q85" s="336">
        <f t="shared" si="127"/>
        <v>7.6700198140012416E-2</v>
      </c>
      <c r="R85" s="336">
        <f t="shared" si="127"/>
        <v>7.3848904552312009E-2</v>
      </c>
      <c r="S85" s="336">
        <f t="shared" si="127"/>
        <v>7.3626881424877499E-2</v>
      </c>
      <c r="T85" s="336">
        <f t="shared" si="127"/>
        <v>6.8443444551054264E-2</v>
      </c>
      <c r="U85" s="336">
        <f t="shared" si="127"/>
        <v>6.8251036403471743E-2</v>
      </c>
      <c r="V85" s="336">
        <f t="shared" si="127"/>
        <v>6.3093737975826708E-2</v>
      </c>
      <c r="W85" s="336">
        <f t="shared" si="127"/>
        <v>6.2876438233964535E-2</v>
      </c>
      <c r="X85" s="336">
        <f t="shared" si="127"/>
        <v>6.1751269756272251E-2</v>
      </c>
      <c r="Y85" s="336">
        <f t="shared" si="127"/>
        <v>6.1345716024393412E-2</v>
      </c>
      <c r="Z85" s="336">
        <f t="shared" si="127"/>
        <v>6.0795149489991179E-2</v>
      </c>
      <c r="AA85" s="336">
        <f t="shared" si="127"/>
        <v>6.0271071990257025E-2</v>
      </c>
      <c r="AB85" s="336">
        <f t="shared" si="127"/>
        <v>5.9782615771718048E-2</v>
      </c>
      <c r="AC85" s="336">
        <f t="shared" si="127"/>
        <v>5.928016197915973E-2</v>
      </c>
      <c r="AD85" s="336">
        <f t="shared" si="127"/>
        <v>5.875448384034785E-2</v>
      </c>
      <c r="AE85" s="336">
        <f t="shared" ref="AE85:AL85" si="128">AE38/AE$49</f>
        <v>5.8219111019347916E-2</v>
      </c>
      <c r="AF85" s="336">
        <f t="shared" si="128"/>
        <v>5.7692465203354457E-2</v>
      </c>
      <c r="AG85" s="336">
        <f t="shared" si="128"/>
        <v>5.7220219886960612E-2</v>
      </c>
      <c r="AH85" s="336">
        <f t="shared" si="128"/>
        <v>5.6664628666820663E-2</v>
      </c>
      <c r="AI85" s="336">
        <f t="shared" si="128"/>
        <v>5.6208838777951464E-2</v>
      </c>
      <c r="AJ85" s="336">
        <f t="shared" si="128"/>
        <v>5.5719039154026297E-2</v>
      </c>
      <c r="AK85" s="336">
        <f t="shared" si="128"/>
        <v>5.5213837589387464E-2</v>
      </c>
      <c r="AL85" s="336">
        <f t="shared" si="128"/>
        <v>5.4725920022894128E-2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1.608443921882825E-2</v>
      </c>
      <c r="N86" s="336">
        <f t="shared" si="129"/>
        <v>1.5450407758957573E-2</v>
      </c>
      <c r="O86" s="336">
        <f t="shared" si="129"/>
        <v>1.5753745739526322E-2</v>
      </c>
      <c r="P86" s="336">
        <f t="shared" si="129"/>
        <v>1.5328827199820313E-2</v>
      </c>
      <c r="Q86" s="336">
        <f t="shared" si="129"/>
        <v>1.4137340728371871E-2</v>
      </c>
      <c r="R86" s="336">
        <f t="shared" si="129"/>
        <v>1.5466115660333544E-2</v>
      </c>
      <c r="S86" s="336">
        <f t="shared" si="129"/>
        <v>1.5131189282835382E-2</v>
      </c>
      <c r="T86" s="336">
        <f t="shared" si="129"/>
        <v>1.641937798886961E-2</v>
      </c>
      <c r="U86" s="336">
        <f t="shared" si="129"/>
        <v>1.7062116277655755E-2</v>
      </c>
      <c r="V86" s="336">
        <f t="shared" si="129"/>
        <v>1.636346188046164E-2</v>
      </c>
      <c r="W86" s="336">
        <f t="shared" si="129"/>
        <v>1.6701795173622955E-2</v>
      </c>
      <c r="X86" s="336">
        <f t="shared" si="129"/>
        <v>1.7608218854840752E-2</v>
      </c>
      <c r="Y86" s="336">
        <f t="shared" si="129"/>
        <v>1.773969818932981E-2</v>
      </c>
      <c r="Z86" s="336">
        <f t="shared" si="129"/>
        <v>1.7855060817194505E-2</v>
      </c>
      <c r="AA86" s="336">
        <f t="shared" si="129"/>
        <v>1.7968591803014709E-2</v>
      </c>
      <c r="AB86" s="336">
        <f t="shared" si="129"/>
        <v>1.8091495189484344E-2</v>
      </c>
      <c r="AC86" s="336">
        <f t="shared" si="129"/>
        <v>1.8209302121285444E-2</v>
      </c>
      <c r="AD86" s="336">
        <f t="shared" si="129"/>
        <v>1.8330457359517608E-2</v>
      </c>
      <c r="AE86" s="336">
        <f t="shared" ref="AE86:AL86" si="130">AE39/AE$49</f>
        <v>1.8460118574764508E-2</v>
      </c>
      <c r="AF86" s="336">
        <f t="shared" si="130"/>
        <v>1.8600547680293466E-2</v>
      </c>
      <c r="AG86" s="336">
        <f t="shared" si="130"/>
        <v>1.8731139465335087E-2</v>
      </c>
      <c r="AH86" s="336">
        <f t="shared" si="130"/>
        <v>1.8866081072236904E-2</v>
      </c>
      <c r="AI86" s="336">
        <f t="shared" si="130"/>
        <v>1.8993747462811211E-2</v>
      </c>
      <c r="AJ86" s="336">
        <f t="shared" si="130"/>
        <v>1.9126720216969678E-2</v>
      </c>
      <c r="AK86" s="336">
        <f t="shared" si="130"/>
        <v>1.9264348459861511E-2</v>
      </c>
      <c r="AL86" s="336">
        <f t="shared" si="130"/>
        <v>1.9399615773896841E-2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5.8963339396532047E-2</v>
      </c>
      <c r="N88" s="337">
        <f t="shared" si="131"/>
        <v>5.9084134055259641E-2</v>
      </c>
      <c r="O88" s="337">
        <f t="shared" si="131"/>
        <v>5.5290023325115248E-2</v>
      </c>
      <c r="P88" s="337">
        <f t="shared" si="131"/>
        <v>5.606007771522984E-2</v>
      </c>
      <c r="Q88" s="337">
        <f t="shared" si="131"/>
        <v>5.5574085404362594E-2</v>
      </c>
      <c r="R88" s="337">
        <f t="shared" si="131"/>
        <v>5.5227644167429903E-2</v>
      </c>
      <c r="S88" s="337">
        <f t="shared" si="131"/>
        <v>5.8859973831251571E-2</v>
      </c>
      <c r="T88" s="337">
        <f t="shared" si="131"/>
        <v>5.8274651047137131E-2</v>
      </c>
      <c r="U88" s="337">
        <f t="shared" si="131"/>
        <v>6.1153287270544747E-2</v>
      </c>
      <c r="V88" s="337">
        <f t="shared" si="131"/>
        <v>5.6960557917151232E-2</v>
      </c>
      <c r="W88" s="337">
        <f t="shared" si="131"/>
        <v>5.1296700210490827E-2</v>
      </c>
      <c r="X88" s="337">
        <f t="shared" si="131"/>
        <v>5.4007712113063766E-2</v>
      </c>
      <c r="Y88" s="337">
        <f t="shared" si="131"/>
        <v>5.3921854945047067E-2</v>
      </c>
      <c r="Z88" s="337">
        <f t="shared" si="131"/>
        <v>5.3856950561539926E-2</v>
      </c>
      <c r="AA88" s="337">
        <f t="shared" si="131"/>
        <v>5.3714633862994202E-2</v>
      </c>
      <c r="AB88" s="337">
        <f t="shared" si="131"/>
        <v>5.3520894941535613E-2</v>
      </c>
      <c r="AC88" s="337">
        <f t="shared" si="131"/>
        <v>5.3272349602634841E-2</v>
      </c>
      <c r="AD88" s="337">
        <f t="shared" si="131"/>
        <v>5.3023549930430833E-2</v>
      </c>
      <c r="AE88" s="337">
        <f t="shared" ref="AE88:AL88" si="132">AE41/AE$49</f>
        <v>5.2791735624625802E-2</v>
      </c>
      <c r="AF88" s="337">
        <f t="shared" si="132"/>
        <v>5.2540858266660065E-2</v>
      </c>
      <c r="AG88" s="337">
        <f t="shared" si="132"/>
        <v>5.2267073836121537E-2</v>
      </c>
      <c r="AH88" s="337">
        <f t="shared" si="132"/>
        <v>5.2012976052828744E-2</v>
      </c>
      <c r="AI88" s="337">
        <f t="shared" si="132"/>
        <v>5.1742867130895126E-2</v>
      </c>
      <c r="AJ88" s="337">
        <f t="shared" si="132"/>
        <v>5.148611275239906E-2</v>
      </c>
      <c r="AK88" s="337">
        <f t="shared" si="132"/>
        <v>5.1210563478097361E-2</v>
      </c>
      <c r="AL88" s="337">
        <f t="shared" si="132"/>
        <v>5.0925341471332895E-2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2.2793849569080205E-2</v>
      </c>
      <c r="N89" s="336">
        <f t="shared" si="133"/>
        <v>2.2383829663935484E-2</v>
      </c>
      <c r="O89" s="336">
        <f t="shared" si="133"/>
        <v>2.2227194549583447E-2</v>
      </c>
      <c r="P89" s="336">
        <f t="shared" si="133"/>
        <v>2.1989679604310183E-2</v>
      </c>
      <c r="Q89" s="336">
        <f t="shared" si="133"/>
        <v>2.2573215504917307E-2</v>
      </c>
      <c r="R89" s="336">
        <f t="shared" si="133"/>
        <v>2.2609605735101946E-2</v>
      </c>
      <c r="S89" s="336">
        <f t="shared" si="133"/>
        <v>2.1877349668840071E-2</v>
      </c>
      <c r="T89" s="336">
        <f t="shared" si="133"/>
        <v>2.3084566309312844E-2</v>
      </c>
      <c r="U89" s="336">
        <f t="shared" si="133"/>
        <v>2.2491502652150826E-2</v>
      </c>
      <c r="V89" s="336">
        <f t="shared" si="133"/>
        <v>2.0646348918381231E-2</v>
      </c>
      <c r="W89" s="336">
        <f t="shared" si="133"/>
        <v>1.8676542548970915E-2</v>
      </c>
      <c r="X89" s="336">
        <f t="shared" si="133"/>
        <v>2.0347962816957704E-2</v>
      </c>
      <c r="Y89" s="336">
        <f t="shared" si="133"/>
        <v>2.0342343221305778E-2</v>
      </c>
      <c r="Z89" s="336">
        <f t="shared" si="133"/>
        <v>2.0387972597206594E-2</v>
      </c>
      <c r="AA89" s="336">
        <f t="shared" si="133"/>
        <v>2.0386277722141421E-2</v>
      </c>
      <c r="AB89" s="336">
        <f t="shared" si="133"/>
        <v>2.032579501110782E-2</v>
      </c>
      <c r="AC89" s="336">
        <f t="shared" si="133"/>
        <v>2.0220102185351137E-2</v>
      </c>
      <c r="AD89" s="336">
        <f t="shared" si="133"/>
        <v>2.0114144073696476E-2</v>
      </c>
      <c r="AE89" s="336">
        <f t="shared" ref="AE89:AL89" si="134">AE42/AE$49</f>
        <v>2.0006985392597654E-2</v>
      </c>
      <c r="AF89" s="336">
        <f t="shared" si="134"/>
        <v>1.9890631251363408E-2</v>
      </c>
      <c r="AG89" s="336">
        <f t="shared" si="134"/>
        <v>1.9759844598863135E-2</v>
      </c>
      <c r="AH89" s="336">
        <f t="shared" si="134"/>
        <v>1.9625974900443207E-2</v>
      </c>
      <c r="AI89" s="336">
        <f t="shared" si="134"/>
        <v>1.9485420303184998E-2</v>
      </c>
      <c r="AJ89" s="336">
        <f t="shared" si="134"/>
        <v>1.9342249314676652E-2</v>
      </c>
      <c r="AK89" s="336">
        <f t="shared" si="134"/>
        <v>1.917291373023372E-2</v>
      </c>
      <c r="AL89" s="336">
        <f t="shared" si="134"/>
        <v>1.9001681332414793E-2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3.6169489827451835E-2</v>
      </c>
      <c r="N90" s="336">
        <f t="shared" si="135"/>
        <v>3.6700304391324157E-2</v>
      </c>
      <c r="O90" s="336">
        <f t="shared" si="135"/>
        <v>3.3062828775531794E-2</v>
      </c>
      <c r="P90" s="336">
        <f t="shared" si="135"/>
        <v>3.407039811091965E-2</v>
      </c>
      <c r="Q90" s="336">
        <f t="shared" si="135"/>
        <v>3.3000869899445284E-2</v>
      </c>
      <c r="R90" s="336">
        <f t="shared" si="135"/>
        <v>3.2618038432327946E-2</v>
      </c>
      <c r="S90" s="336">
        <f t="shared" si="135"/>
        <v>3.6982624162411493E-2</v>
      </c>
      <c r="T90" s="336">
        <f t="shared" si="135"/>
        <v>3.5190084737824284E-2</v>
      </c>
      <c r="U90" s="336">
        <f t="shared" si="135"/>
        <v>3.8661784618393917E-2</v>
      </c>
      <c r="V90" s="336">
        <f t="shared" si="135"/>
        <v>3.6314208998770005E-2</v>
      </c>
      <c r="W90" s="336">
        <f t="shared" si="135"/>
        <v>3.2620157661519912E-2</v>
      </c>
      <c r="X90" s="336">
        <f t="shared" si="135"/>
        <v>3.3659749296106059E-2</v>
      </c>
      <c r="Y90" s="336">
        <f t="shared" si="135"/>
        <v>3.3579511723741289E-2</v>
      </c>
      <c r="Z90" s="336">
        <f t="shared" si="135"/>
        <v>3.3468977964333325E-2</v>
      </c>
      <c r="AA90" s="336">
        <f t="shared" si="135"/>
        <v>3.3328356140852777E-2</v>
      </c>
      <c r="AB90" s="336">
        <f t="shared" si="135"/>
        <v>3.3195099930427789E-2</v>
      </c>
      <c r="AC90" s="336">
        <f t="shared" si="135"/>
        <v>3.3052247417283701E-2</v>
      </c>
      <c r="AD90" s="336">
        <f t="shared" si="135"/>
        <v>3.2909405856734353E-2</v>
      </c>
      <c r="AE90" s="336">
        <f t="shared" ref="AE90:AL90" si="136">AE43/AE$49</f>
        <v>3.2784750232028148E-2</v>
      </c>
      <c r="AF90" s="336">
        <f t="shared" si="136"/>
        <v>3.2650227015296657E-2</v>
      </c>
      <c r="AG90" s="336">
        <f t="shared" si="136"/>
        <v>3.2507229237258392E-2</v>
      </c>
      <c r="AH90" s="336">
        <f t="shared" si="136"/>
        <v>3.238700115238554E-2</v>
      </c>
      <c r="AI90" s="336">
        <f t="shared" si="136"/>
        <v>3.2257446827710139E-2</v>
      </c>
      <c r="AJ90" s="336">
        <f t="shared" si="136"/>
        <v>3.2143863437722409E-2</v>
      </c>
      <c r="AK90" s="336">
        <f t="shared" si="136"/>
        <v>3.203764974786364E-2</v>
      </c>
      <c r="AL90" s="336">
        <f t="shared" si="136"/>
        <v>3.1923660138918099E-2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0.13204931258341387</v>
      </c>
      <c r="N92" s="337">
        <f t="shared" si="137"/>
        <v>0.12484215131238895</v>
      </c>
      <c r="O92" s="337">
        <f t="shared" si="137"/>
        <v>0.12396389885322089</v>
      </c>
      <c r="P92" s="337">
        <f t="shared" si="137"/>
        <v>0.12314086391367784</v>
      </c>
      <c r="Q92" s="337">
        <f t="shared" si="137"/>
        <v>0.12675565191027516</v>
      </c>
      <c r="R92" s="337">
        <f t="shared" si="137"/>
        <v>0.12605188034622103</v>
      </c>
      <c r="S92" s="337">
        <f t="shared" si="137"/>
        <v>0.122694497439694</v>
      </c>
      <c r="T92" s="337">
        <f t="shared" si="137"/>
        <v>0.12019059471457634</v>
      </c>
      <c r="U92" s="337">
        <f t="shared" si="137"/>
        <v>0.12486195048870016</v>
      </c>
      <c r="V92" s="337">
        <f t="shared" si="137"/>
        <v>0.12377875275143506</v>
      </c>
      <c r="W92" s="337">
        <f t="shared" si="137"/>
        <v>0.11393167891993666</v>
      </c>
      <c r="X92" s="337">
        <f t="shared" si="137"/>
        <v>0.11480621633665701</v>
      </c>
      <c r="Y92" s="337">
        <f t="shared" si="137"/>
        <v>0.11417772412968</v>
      </c>
      <c r="Z92" s="337">
        <f t="shared" si="137"/>
        <v>0.11329354954616178</v>
      </c>
      <c r="AA92" s="337">
        <f t="shared" si="137"/>
        <v>0.11244698843246675</v>
      </c>
      <c r="AB92" s="337">
        <f t="shared" si="137"/>
        <v>0.11164219663262803</v>
      </c>
      <c r="AC92" s="337">
        <f t="shared" si="137"/>
        <v>0.110865176114098</v>
      </c>
      <c r="AD92" s="337">
        <f t="shared" si="137"/>
        <v>0.11007623587413222</v>
      </c>
      <c r="AE92" s="337">
        <f t="shared" ref="AE92:AL92" si="138">AE45/AE$49</f>
        <v>0.10928197108476452</v>
      </c>
      <c r="AF92" s="337">
        <f t="shared" si="138"/>
        <v>0.10849197105413949</v>
      </c>
      <c r="AG92" s="337">
        <f t="shared" si="138"/>
        <v>0.10768297782464968</v>
      </c>
      <c r="AH92" s="337">
        <f t="shared" si="138"/>
        <v>0.10689705769815463</v>
      </c>
      <c r="AI92" s="337">
        <f t="shared" si="138"/>
        <v>0.1060941986283834</v>
      </c>
      <c r="AJ92" s="337">
        <f t="shared" si="138"/>
        <v>0.10528054811876586</v>
      </c>
      <c r="AK92" s="337">
        <f t="shared" si="138"/>
        <v>0.1044735812574267</v>
      </c>
      <c r="AL92" s="337">
        <f t="shared" si="138"/>
        <v>0.10366501462871569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1.7430235434510798E-2</v>
      </c>
      <c r="N93" s="336">
        <f t="shared" si="139"/>
        <v>1.7242241243715858E-2</v>
      </c>
      <c r="O93" s="336">
        <f t="shared" si="139"/>
        <v>1.6377397185256503E-2</v>
      </c>
      <c r="P93" s="336">
        <f t="shared" si="139"/>
        <v>1.5819652140318167E-2</v>
      </c>
      <c r="Q93" s="336">
        <f t="shared" si="139"/>
        <v>1.6749414502379819E-2</v>
      </c>
      <c r="R93" s="336">
        <f t="shared" si="139"/>
        <v>1.6375076372981693E-2</v>
      </c>
      <c r="S93" s="336">
        <f t="shared" si="139"/>
        <v>1.6529438498752273E-2</v>
      </c>
      <c r="T93" s="336">
        <f t="shared" si="139"/>
        <v>1.5865561690152977E-2</v>
      </c>
      <c r="U93" s="336">
        <f t="shared" si="139"/>
        <v>1.5787838706181265E-2</v>
      </c>
      <c r="V93" s="336">
        <f t="shared" si="139"/>
        <v>1.4297275671941926E-2</v>
      </c>
      <c r="W93" s="336">
        <f t="shared" si="139"/>
        <v>1.3076394270829149E-2</v>
      </c>
      <c r="X93" s="336">
        <f t="shared" si="139"/>
        <v>2.2448731301609633E-2</v>
      </c>
      <c r="Y93" s="336">
        <f t="shared" si="139"/>
        <v>2.2742675922133259E-2</v>
      </c>
      <c r="Z93" s="336">
        <f t="shared" si="139"/>
        <v>2.3090268889732486E-2</v>
      </c>
      <c r="AA93" s="336">
        <f t="shared" si="139"/>
        <v>2.3427842151569254E-2</v>
      </c>
      <c r="AB93" s="336">
        <f t="shared" si="139"/>
        <v>2.3768491505104093E-2</v>
      </c>
      <c r="AC93" s="336">
        <f t="shared" si="139"/>
        <v>2.4132195926502464E-2</v>
      </c>
      <c r="AD93" s="336">
        <f t="shared" si="139"/>
        <v>2.4471764081230887E-2</v>
      </c>
      <c r="AE93" s="336">
        <f t="shared" ref="AE93:AL93" si="140">AE46/AE$49</f>
        <v>2.4782030545850507E-2</v>
      </c>
      <c r="AF93" s="336">
        <f t="shared" si="140"/>
        <v>2.5090133458135395E-2</v>
      </c>
      <c r="AG93" s="336">
        <f t="shared" si="140"/>
        <v>2.5400795659060088E-2</v>
      </c>
      <c r="AH93" s="336">
        <f t="shared" si="140"/>
        <v>2.5739650636653125E-2</v>
      </c>
      <c r="AI93" s="336">
        <f t="shared" si="140"/>
        <v>2.6075137559739836E-2</v>
      </c>
      <c r="AJ93" s="336">
        <f t="shared" si="140"/>
        <v>2.6396008453005475E-2</v>
      </c>
      <c r="AK93" s="336">
        <f t="shared" si="140"/>
        <v>2.6701608811667752E-2</v>
      </c>
      <c r="AL93" s="336">
        <f t="shared" si="140"/>
        <v>2.7004374621087061E-2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0.11461907714890308</v>
      </c>
      <c r="N94" s="336">
        <f t="shared" si="141"/>
        <v>0.10759991006867309</v>
      </c>
      <c r="O94" s="336">
        <f t="shared" si="141"/>
        <v>0.10758650166796438</v>
      </c>
      <c r="P94" s="336">
        <f t="shared" si="141"/>
        <v>0.10732121177335967</v>
      </c>
      <c r="Q94" s="336">
        <f t="shared" si="141"/>
        <v>0.11000623740789534</v>
      </c>
      <c r="R94" s="336">
        <f t="shared" si="141"/>
        <v>0.10967680397323935</v>
      </c>
      <c r="S94" s="336">
        <f t="shared" si="141"/>
        <v>0.10616505894094173</v>
      </c>
      <c r="T94" s="336">
        <f t="shared" si="141"/>
        <v>0.10432503302442338</v>
      </c>
      <c r="U94" s="336">
        <f t="shared" si="141"/>
        <v>0.1090741117825189</v>
      </c>
      <c r="V94" s="336">
        <f t="shared" si="141"/>
        <v>0.10948147707949313</v>
      </c>
      <c r="W94" s="336">
        <f t="shared" si="141"/>
        <v>0.10085528464910751</v>
      </c>
      <c r="X94" s="336">
        <f t="shared" si="141"/>
        <v>9.2357485035047385E-2</v>
      </c>
      <c r="Y94" s="336">
        <f t="shared" si="141"/>
        <v>9.1435048207546749E-2</v>
      </c>
      <c r="Z94" s="336">
        <f t="shared" si="141"/>
        <v>9.0203280656429297E-2</v>
      </c>
      <c r="AA94" s="336">
        <f t="shared" si="141"/>
        <v>8.9019146280897493E-2</v>
      </c>
      <c r="AB94" s="336">
        <f t="shared" si="141"/>
        <v>8.787370512752396E-2</v>
      </c>
      <c r="AC94" s="336">
        <f t="shared" si="141"/>
        <v>8.6732980187595538E-2</v>
      </c>
      <c r="AD94" s="336">
        <f t="shared" si="141"/>
        <v>8.5604471792901343E-2</v>
      </c>
      <c r="AE94" s="336">
        <f t="shared" ref="AE94:AL94" si="142">AE47/AE$49</f>
        <v>8.449994053891402E-2</v>
      </c>
      <c r="AF94" s="336">
        <f t="shared" si="142"/>
        <v>8.34018375960041E-2</v>
      </c>
      <c r="AG94" s="336">
        <f t="shared" si="142"/>
        <v>8.2282182165589593E-2</v>
      </c>
      <c r="AH94" s="336">
        <f t="shared" si="142"/>
        <v>8.1157407061501513E-2</v>
      </c>
      <c r="AI94" s="336">
        <f t="shared" si="142"/>
        <v>8.0019061068643579E-2</v>
      </c>
      <c r="AJ94" s="336">
        <f t="shared" si="142"/>
        <v>7.8884539665760381E-2</v>
      </c>
      <c r="AK94" s="336">
        <f t="shared" si="142"/>
        <v>7.7771972445758952E-2</v>
      </c>
      <c r="AL94" s="336">
        <f t="shared" si="142"/>
        <v>7.6660640007628636E-2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Hertfordshire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Hertfordshire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Hertfordshire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Hertfordshire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Hertfordshire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Hertfordshire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Hertfordshire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Hertfordshire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Hertfordshire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Hertfordshire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Hertfordshire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Hertfordshire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Hertfordshire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12.808475846788141</v>
      </c>
      <c r="Y4" s="11">
        <f>'Occ T1'!D8-'Occ T1'!C8</f>
        <v>1.7006020830581718</v>
      </c>
      <c r="Z4" s="11">
        <f>'Occ T1'!E8-'Occ T1'!D8</f>
        <v>-3.6717597484108637</v>
      </c>
      <c r="AA4" s="11">
        <f>'Occ T1'!F8-'Occ T1'!E8</f>
        <v>9.4229814278526476</v>
      </c>
      <c r="AB4" s="11">
        <f>'Occ T1'!D8-'Occ T1'!B8</f>
        <v>14.509077929846313</v>
      </c>
      <c r="AC4" s="11">
        <f>'Occ T1'!F8-'Occ T1'!D8</f>
        <v>5.7512216794417839</v>
      </c>
    </row>
    <row r="5" spans="1:29" x14ac:dyDescent="0.2">
      <c r="W5" s="10" t="str">
        <f>name!E5</f>
        <v>Professional occupations</v>
      </c>
      <c r="X5" s="11">
        <f>'Occ T1'!C9-'Occ T1'!B9</f>
        <v>24.538580264685351</v>
      </c>
      <c r="Y5" s="11">
        <f>'Occ T1'!D9-'Occ T1'!C9</f>
        <v>6.0630759584844611</v>
      </c>
      <c r="Z5" s="11">
        <f>'Occ T1'!E9-'Occ T1'!D9</f>
        <v>15.489601434472945</v>
      </c>
      <c r="AA5" s="11">
        <f>'Occ T1'!F9-'Occ T1'!E9</f>
        <v>21.483543483408198</v>
      </c>
      <c r="AB5" s="11">
        <f>'Occ T1'!D9-'Occ T1'!B9</f>
        <v>30.601656223169812</v>
      </c>
      <c r="AC5" s="11">
        <f>'Occ T1'!F9-'Occ T1'!D9</f>
        <v>36.973144917881143</v>
      </c>
    </row>
    <row r="6" spans="1:29" x14ac:dyDescent="0.2">
      <c r="W6" s="10" t="str">
        <f>name!E6</f>
        <v>Associate professional occupations</v>
      </c>
      <c r="X6" s="11">
        <f>'Occ T1'!C10-'Occ T1'!B10</f>
        <v>9.8573527635590494</v>
      </c>
      <c r="Y6" s="11">
        <f>'Occ T1'!D10-'Occ T1'!C10</f>
        <v>5.8204477602753713</v>
      </c>
      <c r="Z6" s="11">
        <f>'Occ T1'!E10-'Occ T1'!D10</f>
        <v>3.4310162660149501</v>
      </c>
      <c r="AA6" s="11">
        <f>'Occ T1'!F10-'Occ T1'!E10</f>
        <v>10.572743075167224</v>
      </c>
      <c r="AB6" s="11">
        <f>'Occ T1'!D10-'Occ T1'!B10</f>
        <v>15.677800523834421</v>
      </c>
      <c r="AC6" s="11">
        <f>'Occ T1'!F10-'Occ T1'!D10</f>
        <v>14.003759341182175</v>
      </c>
    </row>
    <row r="7" spans="1:29" x14ac:dyDescent="0.2">
      <c r="W7" s="10" t="str">
        <f>name!E7</f>
        <v>Administrative and secretarial occupations</v>
      </c>
      <c r="X7" s="11">
        <f>'Occ T1'!C11-'Occ T1'!B11</f>
        <v>0.95293976905848865</v>
      </c>
      <c r="Y7" s="11">
        <f>'Occ T1'!D11-'Occ T1'!C11</f>
        <v>0.20959336758805591</v>
      </c>
      <c r="Z7" s="11">
        <f>'Occ T1'!E11-'Occ T1'!D11</f>
        <v>1.5975298576363031</v>
      </c>
      <c r="AA7" s="11">
        <f>'Occ T1'!F11-'Occ T1'!E11</f>
        <v>-5.4905913622048956</v>
      </c>
      <c r="AB7" s="11">
        <f>'Occ T1'!D11-'Occ T1'!B11</f>
        <v>1.1625331366465446</v>
      </c>
      <c r="AC7" s="11">
        <f>'Occ T1'!F11-'Occ T1'!D11</f>
        <v>-3.8930615045685926</v>
      </c>
    </row>
    <row r="8" spans="1:29" x14ac:dyDescent="0.2">
      <c r="W8" s="10" t="str">
        <f>name!E8</f>
        <v>Skilled trades occupations</v>
      </c>
      <c r="X8" s="11">
        <f>'Occ T1'!C12-'Occ T1'!B12</f>
        <v>-2.5598108635842891</v>
      </c>
      <c r="Y8" s="11">
        <f>'Occ T1'!D12-'Occ T1'!C12</f>
        <v>-4.6148475622985643</v>
      </c>
      <c r="Z8" s="11">
        <f>'Occ T1'!E12-'Occ T1'!D12</f>
        <v>2.7614730761547079</v>
      </c>
      <c r="AA8" s="11">
        <f>'Occ T1'!F12-'Occ T1'!E12</f>
        <v>-0.32661864330215451</v>
      </c>
      <c r="AB8" s="11">
        <f>'Occ T1'!D12-'Occ T1'!B12</f>
        <v>-7.1746584258828534</v>
      </c>
      <c r="AC8" s="11">
        <f>'Occ T1'!F12-'Occ T1'!D12</f>
        <v>2.4348544328525534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7.9101637371976281</v>
      </c>
      <c r="Y9" s="11">
        <f>'Occ T1'!D13-'Occ T1'!C13</f>
        <v>-1.3800540636110057</v>
      </c>
      <c r="Z9" s="11">
        <f>'Occ T1'!E13-'Occ T1'!D13</f>
        <v>1.4602765084724041</v>
      </c>
      <c r="AA9" s="11">
        <f>'Occ T1'!F13-'Occ T1'!E13</f>
        <v>5.1308013391190457</v>
      </c>
      <c r="AB9" s="11">
        <f>'Occ T1'!D13-'Occ T1'!B13</f>
        <v>6.5301096735866224</v>
      </c>
      <c r="AC9" s="11">
        <f>'Occ T1'!F13-'Occ T1'!D13</f>
        <v>6.5910778475914498</v>
      </c>
    </row>
    <row r="10" spans="1:29" x14ac:dyDescent="0.2">
      <c r="W10" s="10" t="str">
        <f>name!E10</f>
        <v>Sales and customer service occupations</v>
      </c>
      <c r="X10" s="11">
        <f>'Occ T1'!C14-'Occ T1'!B14</f>
        <v>-1.6209049400786029</v>
      </c>
      <c r="Y10" s="11">
        <f>'Occ T1'!D14-'Occ T1'!C14</f>
        <v>-0.28005689433809522</v>
      </c>
      <c r="Z10" s="11">
        <f>'Occ T1'!E14-'Occ T1'!D14</f>
        <v>0.7912806395884644</v>
      </c>
      <c r="AA10" s="11">
        <f>'Occ T1'!F14-'Occ T1'!E14</f>
        <v>4.7377738304994921E-2</v>
      </c>
      <c r="AB10" s="11">
        <f>'Occ T1'!D14-'Occ T1'!B14</f>
        <v>-1.9009618344166981</v>
      </c>
      <c r="AC10" s="11">
        <f>'Occ T1'!F14-'Occ T1'!D14</f>
        <v>0.83865837789345932</v>
      </c>
    </row>
    <row r="11" spans="1:29" x14ac:dyDescent="0.2">
      <c r="W11" s="10" t="str">
        <f>name!E11</f>
        <v>Process, plant and machine operatives</v>
      </c>
      <c r="X11" s="11">
        <f>'Occ T1'!C15-'Occ T1'!B15</f>
        <v>4.7456980938429538</v>
      </c>
      <c r="Y11" s="11">
        <f>'Occ T1'!D15-'Occ T1'!C15</f>
        <v>-4.3964480485718482</v>
      </c>
      <c r="Z11" s="11">
        <f>'Occ T1'!E15-'Occ T1'!D15</f>
        <v>3.0211240188813804</v>
      </c>
      <c r="AA11" s="11">
        <f>'Occ T1'!F15-'Occ T1'!E15</f>
        <v>1.7263178408384761E-2</v>
      </c>
      <c r="AB11" s="11">
        <f>'Occ T1'!D15-'Occ T1'!B15</f>
        <v>0.34925004527110559</v>
      </c>
      <c r="AC11" s="11">
        <f>'Occ T1'!F15-'Occ T1'!D15</f>
        <v>3.0383871972897651</v>
      </c>
    </row>
    <row r="12" spans="1:29" x14ac:dyDescent="0.2">
      <c r="W12" s="10" t="str">
        <f>name!E12</f>
        <v>Elementary occupations</v>
      </c>
      <c r="X12" s="11">
        <f>'Occ T1'!C16-'Occ T1'!B16</f>
        <v>6.2585053285308874</v>
      </c>
      <c r="Y12" s="11">
        <f>'Occ T1'!D16-'Occ T1'!C16</f>
        <v>-7.7583126005859668</v>
      </c>
      <c r="Z12" s="11">
        <f>'Occ T1'!E16-'Occ T1'!D16</f>
        <v>1.2464579471887589</v>
      </c>
      <c r="AA12" s="11">
        <f>'Occ T1'!F16-'Occ T1'!E16</f>
        <v>-2.0005002367526004</v>
      </c>
      <c r="AB12" s="11">
        <f>'Occ T1'!D16-'Occ T1'!B16</f>
        <v>-1.4998072720550795</v>
      </c>
      <c r="AC12" s="11">
        <f>'Occ T1'!F16-'Occ T1'!D16</f>
        <v>-0.75404228956384145</v>
      </c>
    </row>
    <row r="14" spans="1:29" x14ac:dyDescent="0.2">
      <c r="W14" s="10" t="str">
        <f>name!E3</f>
        <v>All occupations</v>
      </c>
      <c r="X14" s="11">
        <f>'Occ T1'!C18-'Occ T1'!B18</f>
        <v>62.890999999999622</v>
      </c>
      <c r="Y14" s="11">
        <f>'Occ T1'!D18-'Occ T1'!C18</f>
        <v>-4.6359999999993988</v>
      </c>
      <c r="Z14" s="11">
        <f>'Occ T1'!E18-'Occ T1'!D18</f>
        <v>26.126999999999043</v>
      </c>
      <c r="AA14" s="11">
        <f>'Occ T1'!F18-'Occ T1'!E18</f>
        <v>38.857000000000767</v>
      </c>
      <c r="AB14" s="11">
        <f>'Occ T1'!D18-'Occ T1'!B18</f>
        <v>58.255000000000223</v>
      </c>
      <c r="AC14" s="11">
        <f>'Occ T1'!F18-'Occ T1'!D18</f>
        <v>64.98399999999981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Hertfordshire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5.7512216794417839</v>
      </c>
      <c r="O3" s="11">
        <f>'Occ T1'!AB64</f>
        <v>4.6565623040230193</v>
      </c>
      <c r="P3" s="11">
        <f>'Occ T1'!Q64</f>
        <v>1.094659375418864</v>
      </c>
    </row>
    <row r="4" spans="1:16" x14ac:dyDescent="0.2">
      <c r="M4" s="10" t="str">
        <f>name!E5</f>
        <v>Professional occupations</v>
      </c>
      <c r="N4" s="11">
        <f>'Occ T1'!F65</f>
        <v>36.973144917881143</v>
      </c>
      <c r="O4" s="11">
        <f>'Occ T1'!AB65</f>
        <v>14.719922871659008</v>
      </c>
      <c r="P4" s="11">
        <f>'Occ T1'!Q65</f>
        <v>22.253222046222064</v>
      </c>
    </row>
    <row r="5" spans="1:16" x14ac:dyDescent="0.2">
      <c r="M5" s="10" t="str">
        <f>name!E6</f>
        <v>Associate professional occupations</v>
      </c>
      <c r="N5" s="11">
        <f>'Occ T1'!F66</f>
        <v>14.003759341182175</v>
      </c>
      <c r="O5" s="11">
        <f>'Occ T1'!AB66</f>
        <v>13.374383355800653</v>
      </c>
      <c r="P5" s="11">
        <f>'Occ T1'!Q66</f>
        <v>0.62937598538163542</v>
      </c>
    </row>
    <row r="6" spans="1:16" x14ac:dyDescent="0.2">
      <c r="M6" s="10" t="str">
        <f>name!E7</f>
        <v>Administrative and secretarial occupations</v>
      </c>
      <c r="N6" s="11">
        <f>'Occ T1'!F67</f>
        <v>-3.8930615045685926</v>
      </c>
      <c r="O6" s="11">
        <f>'Occ T1'!AB67</f>
        <v>-7.3457147455495146</v>
      </c>
      <c r="P6" s="11">
        <f>'Occ T1'!Q67</f>
        <v>3.4526532409808937</v>
      </c>
    </row>
    <row r="7" spans="1:16" x14ac:dyDescent="0.2">
      <c r="M7" s="10" t="str">
        <f>name!E8</f>
        <v>Skilled trades occupations</v>
      </c>
      <c r="N7" s="11">
        <f>'Occ T1'!F68</f>
        <v>2.4348544328525534</v>
      </c>
      <c r="O7" s="11">
        <f>'Occ T1'!AB68</f>
        <v>2.1539859793291569</v>
      </c>
      <c r="P7" s="11">
        <f>'Occ T1'!Q68</f>
        <v>0.28086845352337519</v>
      </c>
    </row>
    <row r="8" spans="1:16" x14ac:dyDescent="0.2">
      <c r="M8" s="10" t="str">
        <f>name!E9</f>
        <v>Caring, leisure and other service occupations</v>
      </c>
      <c r="N8" s="11">
        <f>'Occ T1'!F69</f>
        <v>6.5910778475914498</v>
      </c>
      <c r="O8" s="11">
        <f>'Occ T1'!AB69</f>
        <v>3.5066165794878543</v>
      </c>
      <c r="P8" s="11">
        <f>'Occ T1'!Q69</f>
        <v>3.0844612681036185</v>
      </c>
    </row>
    <row r="9" spans="1:16" x14ac:dyDescent="0.2">
      <c r="M9" s="10" t="str">
        <f>name!E10</f>
        <v>Sales and customer service occupations</v>
      </c>
      <c r="N9" s="11">
        <f>'Occ T1'!F70</f>
        <v>0.83865837789345932</v>
      </c>
      <c r="O9" s="11">
        <f>'Occ T1'!AB70</f>
        <v>-1.0568232426853328</v>
      </c>
      <c r="P9" s="11">
        <f>'Occ T1'!Q70</f>
        <v>1.8954816205788099</v>
      </c>
    </row>
    <row r="10" spans="1:16" x14ac:dyDescent="0.2">
      <c r="M10" s="10" t="str">
        <f>name!E11</f>
        <v>Process, plant and machine operatives</v>
      </c>
      <c r="N10" s="11">
        <f>'Occ T1'!F71</f>
        <v>3.0383871972897651</v>
      </c>
      <c r="O10" s="11">
        <f>'Occ T1'!AB71</f>
        <v>1.8333751847297535</v>
      </c>
      <c r="P10" s="11">
        <f>'Occ T1'!Q71</f>
        <v>1.205012012559969</v>
      </c>
    </row>
    <row r="11" spans="1:16" x14ac:dyDescent="0.2">
      <c r="M11" s="10" t="str">
        <f>name!E12</f>
        <v>Elementary occupations</v>
      </c>
      <c r="N11" s="11">
        <f>'Occ T1'!F72</f>
        <v>-0.75404228956384145</v>
      </c>
      <c r="O11" s="11">
        <f>'Occ T1'!AB72</f>
        <v>-2.6654331750649689</v>
      </c>
      <c r="P11" s="11">
        <f>'Occ T1'!Q72</f>
        <v>1.9113908855012411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64.98399999999981</v>
      </c>
      <c r="O13" s="11">
        <f>'Occ T1'!AB74</f>
        <v>29.176875111729601</v>
      </c>
      <c r="P13" s="11">
        <f>'Occ T1'!Q74</f>
        <v>35.807124888270494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Hertfordshire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2.2414600302515595</v>
      </c>
      <c r="O3" s="11">
        <f>'Occ T5'!H44</f>
        <v>3.022796660055727</v>
      </c>
      <c r="P3" s="11">
        <f>'Occ T5'!G44</f>
        <v>0.48696498913449915</v>
      </c>
    </row>
    <row r="4" spans="1:16" x14ac:dyDescent="0.2">
      <c r="M4" s="10" t="str">
        <f>name!E5</f>
        <v>Professional occupations</v>
      </c>
      <c r="N4" s="11">
        <f>'Occ T5'!I45</f>
        <v>0.77059111547150749</v>
      </c>
      <c r="O4" s="11">
        <f>'Occ T5'!H45</f>
        <v>7.5853281349669004</v>
      </c>
      <c r="P4" s="11">
        <f>'Occ T5'!G45</f>
        <v>28.617225667442767</v>
      </c>
    </row>
    <row r="5" spans="1:16" x14ac:dyDescent="0.2">
      <c r="M5" s="10" t="str">
        <f>name!E6</f>
        <v>Associate professional occupations</v>
      </c>
      <c r="N5" s="11">
        <f>'Occ T5'!I46</f>
        <v>0.84889293432878077</v>
      </c>
      <c r="O5" s="11">
        <f>'Occ T5'!H46</f>
        <v>4.7413600391906598</v>
      </c>
      <c r="P5" s="11">
        <f>'Occ T5'!G46</f>
        <v>8.413506367662805</v>
      </c>
    </row>
    <row r="6" spans="1:16" x14ac:dyDescent="0.2">
      <c r="M6" s="10" t="str">
        <f>name!E7</f>
        <v>Administrative and secretarial occupations</v>
      </c>
      <c r="N6" s="11">
        <f>'Occ T5'!I47</f>
        <v>-0.12371763263581892</v>
      </c>
      <c r="O6" s="11">
        <f>'Occ T5'!H47</f>
        <v>-2.8046121276593823</v>
      </c>
      <c r="P6" s="11">
        <f>'Occ T5'!G47</f>
        <v>-0.96473174427343622</v>
      </c>
    </row>
    <row r="7" spans="1:16" x14ac:dyDescent="0.2">
      <c r="M7" s="10" t="str">
        <f>name!E8</f>
        <v>Skilled trades occupations</v>
      </c>
      <c r="N7" s="11">
        <f>'Occ T5'!I48</f>
        <v>4.8417257846410493</v>
      </c>
      <c r="O7" s="11">
        <f>'Occ T5'!H48</f>
        <v>1.9422466509713123</v>
      </c>
      <c r="P7" s="11">
        <f>'Occ T5'!G48</f>
        <v>-4.3491180027598304</v>
      </c>
    </row>
    <row r="8" spans="1:16" x14ac:dyDescent="0.2">
      <c r="M8" s="10" t="str">
        <f>name!E9</f>
        <v>Caring, leisure and other service occupations</v>
      </c>
      <c r="N8" s="11">
        <f>'Occ T5'!I49</f>
        <v>1.8001428417634155</v>
      </c>
      <c r="O8" s="11">
        <f>'Occ T5'!H49</f>
        <v>0.27080712661117445</v>
      </c>
      <c r="P8" s="11">
        <f>'Occ T5'!G49</f>
        <v>4.5201278792167834</v>
      </c>
    </row>
    <row r="9" spans="1:16" x14ac:dyDescent="0.2">
      <c r="M9" s="10" t="str">
        <f>name!E10</f>
        <v>Sales and customer service occupations</v>
      </c>
      <c r="N9" s="11">
        <f>'Occ T5'!I50</f>
        <v>-0.55854173758237291</v>
      </c>
      <c r="O9" s="11">
        <f>'Occ T5'!H50</f>
        <v>1.3428619657322187</v>
      </c>
      <c r="P9" s="11">
        <f>'Occ T5'!G50</f>
        <v>5.43381497436215E-2</v>
      </c>
    </row>
    <row r="10" spans="1:16" x14ac:dyDescent="0.2">
      <c r="M10" s="10" t="str">
        <f>name!E11</f>
        <v>Process, plant and machine operatives</v>
      </c>
      <c r="N10" s="11">
        <f>'Occ T5'!I51</f>
        <v>2.9374711527527584</v>
      </c>
      <c r="O10" s="11">
        <f>'Occ T5'!H51</f>
        <v>1.6063999925297825</v>
      </c>
      <c r="P10" s="11">
        <f>'Occ T5'!G51</f>
        <v>-1.5054839479928397</v>
      </c>
    </row>
    <row r="11" spans="1:16" x14ac:dyDescent="0.2">
      <c r="M11" s="10" t="str">
        <f>name!E12</f>
        <v>Elementary occupations</v>
      </c>
      <c r="N11" s="11">
        <f>'Occ T5'!I52</f>
        <v>1.9201046889734776</v>
      </c>
      <c r="O11" s="11">
        <f>'Occ T5'!H52</f>
        <v>-5.907241330193969</v>
      </c>
      <c r="P11" s="11">
        <f>'Occ T5'!G52</f>
        <v>3.2330943516568276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14.678129177964337</v>
      </c>
      <c r="O13" s="11">
        <f>'Occ T5'!H54</f>
        <v>11.799947112204421</v>
      </c>
      <c r="P13" s="11">
        <f>'Occ T5'!G54</f>
        <v>38.505923709831222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0.28493879021239632</v>
      </c>
      <c r="O18" s="11">
        <f>'Occ T5'!AN44</f>
        <v>2.7576649779770843</v>
      </c>
      <c r="P18" s="11">
        <f>'Occ T5'!AM44</f>
        <v>1.6139585358335395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1.3109710535100669</v>
      </c>
      <c r="O19" s="11">
        <f>'Occ T5'!AN45</f>
        <v>3.5338522676254414</v>
      </c>
      <c r="P19" s="11">
        <f>'Occ T5'!AM45</f>
        <v>9.8750995505235366</v>
      </c>
    </row>
    <row r="20" spans="13:16" x14ac:dyDescent="0.2">
      <c r="M20" s="10" t="str">
        <f t="shared" si="0"/>
        <v>Associate professional occupations</v>
      </c>
      <c r="N20" s="11">
        <f>'Occ T5'!AO46</f>
        <v>0.3313559152519101</v>
      </c>
      <c r="O20" s="11">
        <f>'Occ T5'!AN46</f>
        <v>4.4119578073124099</v>
      </c>
      <c r="P20" s="11">
        <f>'Occ T5'!AM46</f>
        <v>8.6310696332363115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-0.61383476192891751</v>
      </c>
      <c r="O21" s="11">
        <f>'Occ T5'!AN47</f>
        <v>-2.3793811841436892</v>
      </c>
      <c r="P21" s="11">
        <f>'Occ T5'!AM47</f>
        <v>-4.3524987994768907</v>
      </c>
    </row>
    <row r="22" spans="13:16" x14ac:dyDescent="0.2">
      <c r="M22" s="10" t="str">
        <f t="shared" si="0"/>
        <v>Skilled trades occupations</v>
      </c>
      <c r="N22" s="11">
        <f>'Occ T5'!AO48</f>
        <v>0.81819307384213547</v>
      </c>
      <c r="O22" s="11">
        <f>'Occ T5'!AN48</f>
        <v>0.79319969963458536</v>
      </c>
      <c r="P22" s="11">
        <f>'Occ T5'!AM48</f>
        <v>0.54259320585242232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1.3702667039807466</v>
      </c>
      <c r="O23" s="11">
        <f>'Occ T5'!AN49</f>
        <v>-1.1625898943423287</v>
      </c>
      <c r="P23" s="11">
        <f>'Occ T5'!AM49</f>
        <v>3.2989397698493619</v>
      </c>
    </row>
    <row r="24" spans="13:16" x14ac:dyDescent="0.2">
      <c r="M24" s="10" t="str">
        <f t="shared" si="0"/>
        <v>Sales and customer service occupations</v>
      </c>
      <c r="N24" s="11">
        <f>'Occ T5'!AO50</f>
        <v>-0.50836428092144359</v>
      </c>
      <c r="O24" s="11">
        <f>'Occ T5'!AN50</f>
        <v>0.32625384858957673</v>
      </c>
      <c r="P24" s="11">
        <f>'Occ T5'!AM50</f>
        <v>-0.87471281035345072</v>
      </c>
    </row>
    <row r="25" spans="13:16" x14ac:dyDescent="0.2">
      <c r="M25" s="10" t="str">
        <f t="shared" si="0"/>
        <v>Process, plant and machine operatives</v>
      </c>
      <c r="N25" s="11">
        <f>'Occ T5'!AO51</f>
        <v>0.71461089429207125</v>
      </c>
      <c r="O25" s="11">
        <f>'Occ T5'!AN51</f>
        <v>0.86650048130989243</v>
      </c>
      <c r="P25" s="11">
        <f>'Occ T5'!AM51</f>
        <v>0.25226380912779955</v>
      </c>
    </row>
    <row r="26" spans="13:16" x14ac:dyDescent="0.2">
      <c r="M26" s="10" t="str">
        <f t="shared" si="0"/>
        <v>Elementary occupations</v>
      </c>
      <c r="N26" s="11">
        <f>'Occ T5'!AO52</f>
        <v>0.41204198454016716</v>
      </c>
      <c r="O26" s="11">
        <f>'Occ T5'!AN52</f>
        <v>-4.5971170425846672</v>
      </c>
      <c r="P26" s="11">
        <f>'Occ T5'!AM52</f>
        <v>1.5196418829795491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4.120179372779134</v>
      </c>
      <c r="O28" s="11">
        <f>'Occ T5'!AN54</f>
        <v>4.5503409613782821</v>
      </c>
      <c r="P28" s="11">
        <f>'Occ T5'!AM54</f>
        <v>20.506354777572142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1.956521240039157</v>
      </c>
      <c r="O33" s="11">
        <f>'Occ T5'!X44</f>
        <v>0.26513168207864179</v>
      </c>
      <c r="P33" s="11">
        <f>'Occ T5'!W44</f>
        <v>-1.1269935466989764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-0.54037993803856388</v>
      </c>
      <c r="O34" s="11">
        <f>'Occ T5'!X45</f>
        <v>4.0514758673414626</v>
      </c>
      <c r="P34" s="11">
        <f>'Occ T5'!W45</f>
        <v>18.742126116919181</v>
      </c>
    </row>
    <row r="35" spans="1:16" x14ac:dyDescent="0.2">
      <c r="M35" s="10" t="str">
        <f t="shared" si="1"/>
        <v>Associate professional occupations</v>
      </c>
      <c r="N35" s="11">
        <f>'Occ T5'!Y46</f>
        <v>0.51753701907687333</v>
      </c>
      <c r="O35" s="11">
        <f>'Occ T5'!X46</f>
        <v>0.32940223187825168</v>
      </c>
      <c r="P35" s="11">
        <f>'Occ T5'!W46</f>
        <v>-0.21756326557345318</v>
      </c>
    </row>
    <row r="36" spans="1:16" x14ac:dyDescent="0.2">
      <c r="M36" s="10" t="str">
        <f t="shared" si="1"/>
        <v>Administrative and secretarial occupations</v>
      </c>
      <c r="N36" s="11">
        <f>'Occ T5'!Y47</f>
        <v>0.49011712929309814</v>
      </c>
      <c r="O36" s="11">
        <f>'Occ T5'!X47</f>
        <v>-0.42523094351567403</v>
      </c>
      <c r="P36" s="11">
        <f>'Occ T5'!W47</f>
        <v>3.3877670552034616</v>
      </c>
    </row>
    <row r="37" spans="1:16" x14ac:dyDescent="0.2">
      <c r="M37" s="10" t="str">
        <f t="shared" si="1"/>
        <v>Skilled trades occupations</v>
      </c>
      <c r="N37" s="11">
        <f>'Occ T5'!Y48</f>
        <v>4.0235327107989178</v>
      </c>
      <c r="O37" s="11">
        <f>'Occ T5'!X48</f>
        <v>1.1490469513367261</v>
      </c>
      <c r="P37" s="11">
        <f>'Occ T5'!W48</f>
        <v>-4.8917112086122607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0.42987613778267064</v>
      </c>
      <c r="O38" s="11">
        <f>'Occ T5'!X49</f>
        <v>1.4333970209535116</v>
      </c>
      <c r="P38" s="11">
        <f>'Occ T5'!W49</f>
        <v>1.2211881093674171</v>
      </c>
    </row>
    <row r="39" spans="1:16" x14ac:dyDescent="0.2">
      <c r="M39" s="10" t="str">
        <f t="shared" si="1"/>
        <v>Sales and customer service occupations</v>
      </c>
      <c r="N39" s="11">
        <f>'Occ T5'!Y50</f>
        <v>-5.0177456660928765E-2</v>
      </c>
      <c r="O39" s="11">
        <f>'Occ T5'!X50</f>
        <v>1.0166081171426509</v>
      </c>
      <c r="P39" s="11">
        <f>'Occ T5'!W50</f>
        <v>0.92905096009706867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Hertfordshire</v>
      </c>
      <c r="M40" s="10" t="str">
        <f t="shared" si="1"/>
        <v>Process, plant and machine operatives</v>
      </c>
      <c r="N40" s="11">
        <f>'Occ T5'!Y51</f>
        <v>2.222860258460698</v>
      </c>
      <c r="O40" s="11">
        <f>'Occ T5'!X51</f>
        <v>0.73989951121988629</v>
      </c>
      <c r="P40" s="11">
        <f>'Occ T5'!W51</f>
        <v>-1.7577477571206295</v>
      </c>
    </row>
    <row r="41" spans="1:16" x14ac:dyDescent="0.2">
      <c r="M41" s="10" t="str">
        <f t="shared" si="1"/>
        <v>Elementary occupations</v>
      </c>
      <c r="N41" s="11">
        <f>'Occ T5'!Y52</f>
        <v>1.5080627044333097</v>
      </c>
      <c r="O41" s="11">
        <f>'Occ T5'!X52</f>
        <v>-1.3101242876092982</v>
      </c>
      <c r="P41" s="11">
        <f>'Occ T5'!W52</f>
        <v>1.7134524686772679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10.557949805185231</v>
      </c>
      <c r="O43" s="11">
        <f>'Occ T5'!X54</f>
        <v>7.2496061508261533</v>
      </c>
      <c r="P43" s="11">
        <f>'Occ T5'!W54</f>
        <v>17.999568932259109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Hertfordshire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Hertfordshire, Hertfordshire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8.4303082142129284</v>
      </c>
      <c r="C5" s="11">
        <f>HLOOKUP(C$3,'Qual F1'!$M$4:$BW$14,11,FALSE)</f>
        <v>10.805316251542576</v>
      </c>
      <c r="D5" s="11">
        <f>HLOOKUP(D$3,'Qual F1'!$M$4:$BW$14,11,FALSE)</f>
        <v>10.638078874266434</v>
      </c>
      <c r="E5" s="11">
        <f>HLOOKUP(E$3,'Qual F1'!$M$4:$BW$14,11,FALSE)</f>
        <v>13.538126805554956</v>
      </c>
      <c r="F5" s="11">
        <f>HLOOKUP(F$3,'Qual F1'!$M$4:$BW$14,11,FALSE)</f>
        <v>17.484264917886293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54.409557495255584</v>
      </c>
      <c r="C6" s="11">
        <f>HLOOKUP(C$3,'Qual F1'!$M$4:$BW$14,10,FALSE)</f>
        <v>72.420044104242209</v>
      </c>
      <c r="D6" s="11">
        <f>HLOOKUP(D$3,'Qual F1'!$M$4:$BW$14,10,FALSE)</f>
        <v>72.264784815646834</v>
      </c>
      <c r="E6" s="11">
        <f>HLOOKUP(E$3,'Qual F1'!$M$4:$BW$14,10,FALSE)</f>
        <v>92.857384209977056</v>
      </c>
      <c r="F6" s="11">
        <f>HLOOKUP(F$3,'Qual F1'!$M$4:$BW$14,10,FALSE)</f>
        <v>121.70368501452093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120.61443237205403</v>
      </c>
      <c r="C7" s="11">
        <f>HLOOKUP(C$3,'Qual F1'!$M$4:$BW$14,9,FALSE)</f>
        <v>138.7601572898451</v>
      </c>
      <c r="D7" s="11">
        <f>HLOOKUP(D$3,'Qual F1'!$M$4:$BW$14,9,FALSE)</f>
        <v>155.23960531952599</v>
      </c>
      <c r="E7" s="11">
        <f>HLOOKUP(E$3,'Qual F1'!$M$4:$BW$14,9,FALSE)</f>
        <v>161.72249981379812</v>
      </c>
      <c r="F7" s="11">
        <f>HLOOKUP(F$3,'Qual F1'!$M$4:$BW$14,9,FALSE)</f>
        <v>192.5659535588288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32.266946914692618</v>
      </c>
      <c r="C8" s="11">
        <f>HLOOKUP(C$3,'Qual F1'!$M$4:$BW$14,8,FALSE)</f>
        <v>35.015548944210749</v>
      </c>
      <c r="D8" s="11">
        <f>HLOOKUP(D$3,'Qual F1'!$M$4:$BW$14,8,FALSE)</f>
        <v>39.958759620599515</v>
      </c>
      <c r="E8" s="11">
        <f>HLOOKUP(E$3,'Qual F1'!$M$4:$BW$14,8,FALSE)</f>
        <v>39.528901291338698</v>
      </c>
      <c r="F8" s="11">
        <f>HLOOKUP(F$3,'Qual F1'!$M$4:$BW$14,8,FALSE)</f>
        <v>46.833130441769235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33.47598914149583</v>
      </c>
      <c r="C9" s="11">
        <f>HLOOKUP(C$3,'Qual F1'!$M$4:$BW$14,7,FALSE)</f>
        <v>37.22465062439553</v>
      </c>
      <c r="D9" s="11">
        <f>HLOOKUP(D$3,'Qual F1'!$M$4:$BW$14,7,FALSE)</f>
        <v>42.247614606715644</v>
      </c>
      <c r="E9" s="11">
        <f>HLOOKUP(E$3,'Qual F1'!$M$4:$BW$14,7,FALSE)</f>
        <v>43.134711011751726</v>
      </c>
      <c r="F9" s="11">
        <f>HLOOKUP(F$3,'Qual F1'!$M$4:$BW$14,7,FALSE)</f>
        <v>51.39554031937697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134.09108563885027</v>
      </c>
      <c r="C10" s="11">
        <f>HLOOKUP(C$3,'Qual F1'!$M$4:$BW$14,6,FALSE)</f>
        <v>140.70788835520281</v>
      </c>
      <c r="D10" s="11">
        <f>HLOOKUP(D$3,'Qual F1'!$M$4:$BW$14,6,FALSE)</f>
        <v>135.83606113517973</v>
      </c>
      <c r="E10" s="11">
        <f>HLOOKUP(E$3,'Qual F1'!$M$4:$BW$14,6,FALSE)</f>
        <v>145.96645210427587</v>
      </c>
      <c r="F10" s="11">
        <f>HLOOKUP(F$3,'Qual F1'!$M$4:$BW$14,6,FALSE)</f>
        <v>152.74154907986957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145.18198177137077</v>
      </c>
      <c r="C11" s="11">
        <f>HLOOKUP(C$3,'Qual F1'!$M$4:$BW$14,5,FALSE)</f>
        <v>150.86391342153013</v>
      </c>
      <c r="D11" s="11">
        <f>HLOOKUP(D$3,'Qual F1'!$M$4:$BW$14,5,FALSE)</f>
        <v>147.76591416562994</v>
      </c>
      <c r="E11" s="11">
        <f>HLOOKUP(E$3,'Qual F1'!$M$4:$BW$14,5,FALSE)</f>
        <v>144.10382980787031</v>
      </c>
      <c r="F11" s="11">
        <f>HLOOKUP(F$3,'Qual F1'!$M$4:$BW$14,5,FALSE)</f>
        <v>127.90571518959923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106.90011953877494</v>
      </c>
      <c r="C12" s="11">
        <f>HLOOKUP(C$3,'Qual F1'!$M$4:$BW$14,4,FALSE)</f>
        <v>111.37093820867175</v>
      </c>
      <c r="D12" s="11">
        <f>HLOOKUP(D$3,'Qual F1'!$M$4:$BW$14,4,FALSE)</f>
        <v>98.848369478172501</v>
      </c>
      <c r="E12" s="11">
        <f>HLOOKUP(E$3,'Qual F1'!$M$4:$BW$14,4,FALSE)</f>
        <v>92.538669412313894</v>
      </c>
      <c r="F12" s="11">
        <f>HLOOKUP(F$3,'Qual F1'!$M$4:$BW$14,4,FALSE)</f>
        <v>68.24612963323024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35.979578913293615</v>
      </c>
      <c r="C13" s="11">
        <f>HLOOKUP(C$3,'Qual F1'!$M$4:$BW$14,3,FALSE)</f>
        <v>37.072542800358704</v>
      </c>
      <c r="D13" s="11">
        <f>HLOOKUP(D$3,'Qual F1'!$M$4:$BW$14,3,FALSE)</f>
        <v>26.805811984263858</v>
      </c>
      <c r="E13" s="11">
        <f>HLOOKUP(E$3,'Qual F1'!$M$4:$BW$14,3,FALSE)</f>
        <v>22.341425543118909</v>
      </c>
      <c r="F13" s="11">
        <f>HLOOKUP(F$3,'Qual F1'!$M$4:$BW$14,3,FALSE)</f>
        <v>15.713031844918655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671.35000000000048</v>
      </c>
      <c r="C15" s="11">
        <f t="shared" ref="C15:F15" si="0">SUM(C5:C13)</f>
        <v>734.24099999999964</v>
      </c>
      <c r="D15" s="11">
        <f t="shared" si="0"/>
        <v>729.60500000000047</v>
      </c>
      <c r="E15" s="11">
        <f t="shared" si="0"/>
        <v>755.73199999999952</v>
      </c>
      <c r="F15" s="11">
        <f t="shared" si="0"/>
        <v>794.58899999999994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1.2557247656532244</v>
      </c>
      <c r="C19" s="18">
        <f t="shared" si="1"/>
        <v>1.4716307386188705</v>
      </c>
      <c r="D19" s="18">
        <f t="shared" si="1"/>
        <v>1.4580600289562744</v>
      </c>
      <c r="E19" s="18">
        <f t="shared" si="1"/>
        <v>1.7913925578849335</v>
      </c>
      <c r="F19" s="18">
        <f t="shared" si="1"/>
        <v>2.2004161796710364</v>
      </c>
      <c r="G19" s="11"/>
    </row>
    <row r="20" spans="1:7" x14ac:dyDescent="0.2">
      <c r="A20" t="str">
        <f>$A6</f>
        <v>RQF7 Other higher degree</v>
      </c>
      <c r="B20" s="18">
        <f t="shared" si="1"/>
        <v>8.1044995151940924</v>
      </c>
      <c r="C20" s="18">
        <f t="shared" si="1"/>
        <v>9.8632525429991311</v>
      </c>
      <c r="D20" s="18">
        <f t="shared" si="1"/>
        <v>9.9046449538650077</v>
      </c>
      <c r="E20" s="18">
        <f t="shared" si="1"/>
        <v>12.287078515925899</v>
      </c>
      <c r="F20" s="18">
        <f t="shared" si="1"/>
        <v>15.316557995960295</v>
      </c>
      <c r="G20" s="11"/>
    </row>
    <row r="21" spans="1:7" x14ac:dyDescent="0.2">
      <c r="A21" t="str">
        <f>$A7</f>
        <v>RQF6 First degree</v>
      </c>
      <c r="B21" s="18">
        <f t="shared" si="1"/>
        <v>17.96595402875608</v>
      </c>
      <c r="C21" s="18">
        <f t="shared" si="1"/>
        <v>18.898448505306181</v>
      </c>
      <c r="D21" s="18">
        <f t="shared" si="1"/>
        <v>21.277212371012517</v>
      </c>
      <c r="E21" s="18">
        <f t="shared" si="1"/>
        <v>21.399451103539118</v>
      </c>
      <c r="F21" s="18">
        <f t="shared" si="1"/>
        <v>24.234661385801818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4.8062779347125337</v>
      </c>
      <c r="C22" s="18">
        <f t="shared" si="3"/>
        <v>4.7689449300993498</v>
      </c>
      <c r="D22" s="18">
        <f t="shared" si="3"/>
        <v>5.4767661434062944</v>
      </c>
      <c r="E22" s="18">
        <f t="shared" si="3"/>
        <v>5.2305448613183936</v>
      </c>
      <c r="F22" s="18">
        <f t="shared" si="3"/>
        <v>5.8940068943528336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4.9863691280994722</v>
      </c>
      <c r="C23" s="18">
        <f t="shared" si="4"/>
        <v>5.0698136748554692</v>
      </c>
      <c r="D23" s="18">
        <f t="shared" si="4"/>
        <v>5.7904776703443117</v>
      </c>
      <c r="E23" s="18">
        <f t="shared" si="4"/>
        <v>5.7076729596936149</v>
      </c>
      <c r="F23" s="18">
        <f t="shared" si="4"/>
        <v>6.4681917720201225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19.973350061644474</v>
      </c>
      <c r="C24" s="18">
        <f t="shared" si="5"/>
        <v>19.163719862443376</v>
      </c>
      <c r="D24" s="18">
        <f t="shared" si="5"/>
        <v>18.617753597519158</v>
      </c>
      <c r="E24" s="18">
        <f t="shared" si="5"/>
        <v>19.314578726886776</v>
      </c>
      <c r="F24" s="18">
        <f t="shared" si="5"/>
        <v>19.222711248188634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21.625378978382464</v>
      </c>
      <c r="C25" s="18">
        <f t="shared" si="6"/>
        <v>20.546920346525216</v>
      </c>
      <c r="D25" s="18">
        <f t="shared" si="6"/>
        <v>20.252864791994277</v>
      </c>
      <c r="E25" s="18">
        <f t="shared" si="6"/>
        <v>19.068112744712465</v>
      </c>
      <c r="F25" s="18">
        <f t="shared" si="6"/>
        <v>16.097091098618186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15.923157747639067</v>
      </c>
      <c r="C26" s="18">
        <f>C12/C$15*100</f>
        <v>15.168172059129331</v>
      </c>
      <c r="D26" s="18">
        <f t="shared" si="7"/>
        <v>13.548203408443257</v>
      </c>
      <c r="E26" s="18">
        <f t="shared" si="7"/>
        <v>12.244905523692784</v>
      </c>
      <c r="F26" s="18">
        <f t="shared" si="7"/>
        <v>8.5888590998906658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5.3592878399186104</v>
      </c>
      <c r="C27" s="18">
        <f>C13/C$15*100</f>
        <v>5.049097340023061</v>
      </c>
      <c r="D27" s="18">
        <f t="shared" si="8"/>
        <v>3.6740170344588976</v>
      </c>
      <c r="E27" s="18">
        <f t="shared" si="8"/>
        <v>2.9562630063460227</v>
      </c>
      <c r="F27" s="18">
        <f t="shared" si="8"/>
        <v>1.9775043254964084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6.4016854403142753</v>
      </c>
      <c r="C33" s="18">
        <f t="shared" si="9"/>
        <v>-1.5477323697237311</v>
      </c>
      <c r="D33" s="18">
        <f t="shared" si="9"/>
        <v>4.9395202290087203</v>
      </c>
      <c r="E33" s="18">
        <f t="shared" si="9"/>
        <v>2.590909516783757</v>
      </c>
      <c r="F33" s="18">
        <f>IF(F$3-D$3 &lt;&gt; 0,(EXP(LN(F5/D5)/(F$3-D$3))-1)*100,0)</f>
        <v>3.3678805186915683</v>
      </c>
    </row>
    <row r="34" spans="1:6" x14ac:dyDescent="0.2">
      <c r="A34" t="str">
        <f>$A20</f>
        <v>RQF7 Other higher degree</v>
      </c>
      <c r="B34" s="18">
        <f t="shared" si="9"/>
        <v>7.4102921334403327</v>
      </c>
      <c r="C34" s="18">
        <f t="shared" si="9"/>
        <v>-0.21438717763260229</v>
      </c>
      <c r="D34" s="18">
        <f t="shared" si="9"/>
        <v>5.1424145849606973</v>
      </c>
      <c r="E34" s="18">
        <f t="shared" si="9"/>
        <v>2.7421686126174682</v>
      </c>
      <c r="F34" s="18">
        <f t="shared" ref="F34:F43" si="10">IF(F$3-D$3 &lt;&gt; 0,(EXP(LN(F6/D6)/(F$3-D$3))-1)*100,0)</f>
        <v>3.5360997669454663</v>
      </c>
    </row>
    <row r="35" spans="1:6" x14ac:dyDescent="0.2">
      <c r="A35" t="str">
        <f>$A21</f>
        <v>RQF6 First degree</v>
      </c>
      <c r="B35" s="18">
        <f t="shared" si="9"/>
        <v>3.5658029275156045</v>
      </c>
      <c r="C35" s="18">
        <f t="shared" si="9"/>
        <v>11.876210254834385</v>
      </c>
      <c r="D35" s="18">
        <f t="shared" si="9"/>
        <v>0.82159951954874355</v>
      </c>
      <c r="E35" s="18">
        <f t="shared" si="9"/>
        <v>1.7608921601033334</v>
      </c>
      <c r="F35" s="18">
        <f t="shared" si="10"/>
        <v>1.446826305251836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2.0647476570202272</v>
      </c>
      <c r="C36" s="18">
        <f t="shared" ref="C36:E36" si="12">IF(D$3-C$3 &lt;&gt; 0,(EXP(LN(D8/C8)/(D$3-C$3))-1)*100,0)</f>
        <v>14.117187436543222</v>
      </c>
      <c r="D36" s="18">
        <f t="shared" si="12"/>
        <v>-0.21608280725188278</v>
      </c>
      <c r="E36" s="18">
        <f t="shared" si="12"/>
        <v>1.7100445365321404</v>
      </c>
      <c r="F36" s="18">
        <f t="shared" si="10"/>
        <v>1.063906024163086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2.6890894601242499</v>
      </c>
      <c r="C37" s="18">
        <f t="shared" si="13"/>
        <v>13.493649767200955</v>
      </c>
      <c r="D37" s="18">
        <f t="shared" si="13"/>
        <v>0.41646761980012048</v>
      </c>
      <c r="E37" s="18">
        <f t="shared" si="13"/>
        <v>1.7676753905315756</v>
      </c>
      <c r="F37" s="18">
        <f t="shared" si="10"/>
        <v>1.3152645766852711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1.211447165666768</v>
      </c>
      <c r="C38" s="18">
        <f t="shared" si="14"/>
        <v>-3.4623696489031519</v>
      </c>
      <c r="D38" s="18">
        <f t="shared" si="14"/>
        <v>1.4489588846700485</v>
      </c>
      <c r="E38" s="18">
        <f t="shared" si="14"/>
        <v>0.45473535899480666</v>
      </c>
      <c r="F38" s="18">
        <f t="shared" si="10"/>
        <v>0.7850558334177693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0.96437523205874509</v>
      </c>
      <c r="C39" s="18">
        <f t="shared" si="15"/>
        <v>-2.0535058289546271</v>
      </c>
      <c r="D39" s="18">
        <f t="shared" si="15"/>
        <v>-0.50064816821741021</v>
      </c>
      <c r="E39" s="18">
        <f t="shared" si="15"/>
        <v>-1.1853258786011067</v>
      </c>
      <c r="F39" s="18">
        <f t="shared" si="10"/>
        <v>-0.95762507408293507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1.0295507598038434</v>
      </c>
      <c r="C40" s="18">
        <f t="shared" si="16"/>
        <v>-11.244018351570462</v>
      </c>
      <c r="D40" s="18">
        <f t="shared" si="16"/>
        <v>-1.3105455704014779</v>
      </c>
      <c r="E40" s="18">
        <f t="shared" si="16"/>
        <v>-2.9991639168077455</v>
      </c>
      <c r="F40" s="18">
        <f t="shared" si="10"/>
        <v>-2.4395261250761524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0.75093256940743647</v>
      </c>
      <c r="C41" s="18">
        <f t="shared" si="17"/>
        <v>-27.693624554923989</v>
      </c>
      <c r="D41" s="18">
        <f t="shared" si="17"/>
        <v>-3.5779450980188754</v>
      </c>
      <c r="E41" s="18">
        <f t="shared" si="17"/>
        <v>-3.4583068996690502</v>
      </c>
      <c r="F41" s="18">
        <f t="shared" si="10"/>
        <v>-3.4982027838342256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2.2639137548957411</v>
      </c>
      <c r="C43" s="18">
        <f t="shared" ref="C43" si="18">IF(D$3-C$3 &lt;&gt; 0,(EXP(LN(D15/C15)/(D$3-C$3))-1)*100,0)</f>
        <v>-0.63140031678960984</v>
      </c>
      <c r="D43" s="18">
        <f>IF(E$3-D$3 &lt;&gt; 0,(EXP(LN(E15/D15)/(E$3-D$3))-1)*100,0)</f>
        <v>0.70615206142541354</v>
      </c>
      <c r="E43" s="18">
        <f>IF(F$3-E$3 &lt;&gt; 0,(EXP(LN(F15/E15)/(F$3-E$3))-1)*100,0)</f>
        <v>0.50264086068487757</v>
      </c>
      <c r="F43" s="18">
        <f t="shared" si="10"/>
        <v>0.57043219051473582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2.375008037329648</v>
      </c>
      <c r="C47" s="27">
        <f>D5-C5</f>
        <v>-0.16723737727614285</v>
      </c>
      <c r="D47" s="27">
        <f>E5-D5</f>
        <v>2.9000479312885226</v>
      </c>
      <c r="E47" s="27">
        <f>F5-E5</f>
        <v>3.9461381123313366</v>
      </c>
      <c r="F47" s="27">
        <f>F5-D5</f>
        <v>6.8461860436198592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18.010486608986625</v>
      </c>
      <c r="C48" s="27">
        <f t="shared" si="20"/>
        <v>-0.1552592885953743</v>
      </c>
      <c r="D48" s="27">
        <f t="shared" si="20"/>
        <v>20.592599394330222</v>
      </c>
      <c r="E48" s="27">
        <f t="shared" si="20"/>
        <v>28.846300804543873</v>
      </c>
      <c r="F48" s="27">
        <f t="shared" ref="F48:F57" si="21">F6-D6</f>
        <v>49.438900198874094</v>
      </c>
    </row>
    <row r="49" spans="1:6" x14ac:dyDescent="0.2">
      <c r="A49" t="str">
        <f t="shared" si="19"/>
        <v>RQF6 First degree</v>
      </c>
      <c r="B49" s="27">
        <f t="shared" ref="B49:E49" si="22">C7-B7</f>
        <v>18.145724917791071</v>
      </c>
      <c r="C49" s="27">
        <f t="shared" si="22"/>
        <v>16.479448029680896</v>
      </c>
      <c r="D49" s="27">
        <f t="shared" si="22"/>
        <v>6.4828944942721307</v>
      </c>
      <c r="E49" s="27">
        <f t="shared" si="22"/>
        <v>30.843453745030672</v>
      </c>
      <c r="F49" s="27">
        <f t="shared" si="21"/>
        <v>37.326348239302803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2.7486020295181319</v>
      </c>
      <c r="C50" s="27">
        <f t="shared" si="23"/>
        <v>4.943210676388766</v>
      </c>
      <c r="D50" s="27">
        <f t="shared" si="23"/>
        <v>-0.42985832926081713</v>
      </c>
      <c r="E50" s="27">
        <f t="shared" si="23"/>
        <v>7.3042291504305368</v>
      </c>
      <c r="F50" s="27">
        <f t="shared" si="21"/>
        <v>6.8743708211697196</v>
      </c>
    </row>
    <row r="51" spans="1:6" x14ac:dyDescent="0.2">
      <c r="A51" t="str">
        <f t="shared" si="19"/>
        <v>RQF4 HE below degree level</v>
      </c>
      <c r="B51" s="27">
        <f t="shared" ref="B51:E51" si="24">C9-B9</f>
        <v>3.7486614828996991</v>
      </c>
      <c r="C51" s="27">
        <f t="shared" si="24"/>
        <v>5.022963982320114</v>
      </c>
      <c r="D51" s="27">
        <f t="shared" si="24"/>
        <v>0.88709640503608256</v>
      </c>
      <c r="E51" s="27">
        <f t="shared" si="24"/>
        <v>8.2608293076252437</v>
      </c>
      <c r="F51" s="27">
        <f t="shared" si="21"/>
        <v>9.1479257126613263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6.616802716352538</v>
      </c>
      <c r="C52" s="27">
        <f t="shared" si="25"/>
        <v>-4.8718272200230786</v>
      </c>
      <c r="D52" s="27">
        <f t="shared" si="25"/>
        <v>10.13039096909614</v>
      </c>
      <c r="E52" s="27">
        <f t="shared" si="25"/>
        <v>6.7750969755936978</v>
      </c>
      <c r="F52" s="27">
        <f t="shared" si="21"/>
        <v>16.905487944689838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5.6819316501593562</v>
      </c>
      <c r="C53" s="27">
        <f>D11-C11</f>
        <v>-3.0979992559001914</v>
      </c>
      <c r="D53" s="27">
        <f t="shared" si="26"/>
        <v>-3.6620843577596247</v>
      </c>
      <c r="E53" s="27">
        <f t="shared" si="26"/>
        <v>-16.198114618271077</v>
      </c>
      <c r="F53" s="27">
        <f t="shared" si="21"/>
        <v>-19.860198976030702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4.4708186698968007</v>
      </c>
      <c r="C54" s="27">
        <f t="shared" si="27"/>
        <v>-12.522568730499245</v>
      </c>
      <c r="D54" s="27">
        <f t="shared" si="27"/>
        <v>-6.3097000658586069</v>
      </c>
      <c r="E54" s="27">
        <f t="shared" si="27"/>
        <v>-24.292539779083654</v>
      </c>
      <c r="F54" s="27">
        <f t="shared" si="21"/>
        <v>-30.602239844942261</v>
      </c>
    </row>
    <row r="55" spans="1:6" x14ac:dyDescent="0.2">
      <c r="A55" t="str">
        <f t="shared" si="19"/>
        <v>No Qualification</v>
      </c>
      <c r="B55" s="27">
        <f t="shared" ref="B55:E55" si="28">C13-B13</f>
        <v>1.0929638870650891</v>
      </c>
      <c r="C55" s="27">
        <f t="shared" si="28"/>
        <v>-10.266730816094846</v>
      </c>
      <c r="D55" s="27">
        <f t="shared" si="28"/>
        <v>-4.4643864411449492</v>
      </c>
      <c r="E55" s="27">
        <f t="shared" si="28"/>
        <v>-6.628393698200254</v>
      </c>
      <c r="F55" s="27">
        <f t="shared" si="21"/>
        <v>-11.092780139345203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62.890999999999167</v>
      </c>
      <c r="C57" s="29">
        <f t="shared" ref="C57" si="29">D15-C15</f>
        <v>-4.6359999999991715</v>
      </c>
      <c r="D57" s="29">
        <f>E15-D15</f>
        <v>26.126999999999043</v>
      </c>
      <c r="E57" s="29">
        <f>F15-E15</f>
        <v>38.857000000000426</v>
      </c>
      <c r="F57" s="29">
        <f t="shared" si="21"/>
        <v>64.983999999999469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Hertfordshire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36.392329634469448</v>
      </c>
      <c r="N6" s="11">
        <v>39.126217163219685</v>
      </c>
      <c r="O6" s="11">
        <v>36.686841118273222</v>
      </c>
      <c r="P6" s="11">
        <v>33.394861024403298</v>
      </c>
      <c r="Q6" s="11">
        <v>36.499469839923108</v>
      </c>
      <c r="R6" s="11">
        <v>35.979578913293615</v>
      </c>
      <c r="S6" s="11">
        <v>34.334449729823547</v>
      </c>
      <c r="T6" s="11">
        <v>31.162095064935343</v>
      </c>
      <c r="U6" s="11">
        <v>35.382074475046132</v>
      </c>
      <c r="V6" s="11">
        <v>37.072542800358704</v>
      </c>
      <c r="W6" s="11">
        <v>26.805811984263858</v>
      </c>
      <c r="X6" s="11">
        <v>24.409640231247671</v>
      </c>
      <c r="Y6" s="11">
        <v>26.059283788648948</v>
      </c>
      <c r="Z6" s="11">
        <v>24.608590349773362</v>
      </c>
      <c r="AA6" s="11">
        <v>23.126435556327657</v>
      </c>
      <c r="AB6" s="11">
        <v>22.341425543118909</v>
      </c>
      <c r="AC6" s="11">
        <v>21.601434917124802</v>
      </c>
      <c r="AD6" s="11">
        <v>20.857281356646098</v>
      </c>
      <c r="AE6" s="11">
        <v>20.108305122235372</v>
      </c>
      <c r="AF6" s="11">
        <v>19.367222745798248</v>
      </c>
      <c r="AG6" s="11">
        <v>18.645111398779239</v>
      </c>
      <c r="AH6" s="11">
        <v>17.925649166039992</v>
      </c>
      <c r="AI6" s="11">
        <v>17.214468486846378</v>
      </c>
      <c r="AJ6" s="11">
        <v>16.510806103136449</v>
      </c>
      <c r="AK6" s="11">
        <v>15.850326185554819</v>
      </c>
      <c r="AL6" s="11">
        <v>15.713031844918655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108.59364669896669</v>
      </c>
      <c r="N7" s="11">
        <v>102.90940622336444</v>
      </c>
      <c r="O7" s="11">
        <v>101.31181556873747</v>
      </c>
      <c r="P7" s="11">
        <v>96.883399227181712</v>
      </c>
      <c r="Q7" s="11">
        <v>100.07892011003239</v>
      </c>
      <c r="R7" s="11">
        <v>106.90011953877494</v>
      </c>
      <c r="S7" s="11">
        <v>104.00945018654981</v>
      </c>
      <c r="T7" s="11">
        <v>107.54536931462739</v>
      </c>
      <c r="U7" s="11">
        <v>107.65292330714749</v>
      </c>
      <c r="V7" s="11">
        <v>111.37093820867175</v>
      </c>
      <c r="W7" s="11">
        <v>98.848369478172501</v>
      </c>
      <c r="X7" s="11">
        <v>92.383475420003549</v>
      </c>
      <c r="Y7" s="11">
        <v>97.64087071651177</v>
      </c>
      <c r="Z7" s="11">
        <v>96.110418806665606</v>
      </c>
      <c r="AA7" s="11">
        <v>94.573024031265234</v>
      </c>
      <c r="AB7" s="11">
        <v>92.538669412313894</v>
      </c>
      <c r="AC7" s="11">
        <v>90.379554941703859</v>
      </c>
      <c r="AD7" s="11">
        <v>88.147336717439032</v>
      </c>
      <c r="AE7" s="11">
        <v>85.842818587790461</v>
      </c>
      <c r="AF7" s="11">
        <v>83.491463609766981</v>
      </c>
      <c r="AG7" s="11">
        <v>81.114037006288896</v>
      </c>
      <c r="AH7" s="11">
        <v>78.665372507254489</v>
      </c>
      <c r="AI7" s="11">
        <v>76.158938291690816</v>
      </c>
      <c r="AJ7" s="11">
        <v>73.593662638982579</v>
      </c>
      <c r="AK7" s="11">
        <v>70.976667985620097</v>
      </c>
      <c r="AL7" s="11">
        <v>68.24612963323024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132.96305607011328</v>
      </c>
      <c r="N8" s="11">
        <v>145.31970541240767</v>
      </c>
      <c r="O8" s="11">
        <v>137.25790049201331</v>
      </c>
      <c r="P8" s="11">
        <v>147.16448508834875</v>
      </c>
      <c r="Q8" s="11">
        <v>144.33358743303424</v>
      </c>
      <c r="R8" s="11">
        <v>145.18198177137077</v>
      </c>
      <c r="S8" s="11">
        <v>141.12130932812536</v>
      </c>
      <c r="T8" s="11">
        <v>153.8624843718753</v>
      </c>
      <c r="U8" s="11">
        <v>155.23691873039931</v>
      </c>
      <c r="V8" s="11">
        <v>150.86391342153013</v>
      </c>
      <c r="W8" s="11">
        <v>147.76591416562994</v>
      </c>
      <c r="X8" s="11">
        <v>147.18590940463952</v>
      </c>
      <c r="Y8" s="11">
        <v>146.7294834757563</v>
      </c>
      <c r="Z8" s="11">
        <v>146.02992720854704</v>
      </c>
      <c r="AA8" s="11">
        <v>145.40169230764866</v>
      </c>
      <c r="AB8" s="11">
        <v>144.10382980787031</v>
      </c>
      <c r="AC8" s="11">
        <v>142.6823326773133</v>
      </c>
      <c r="AD8" s="11">
        <v>141.164422784354</v>
      </c>
      <c r="AE8" s="11">
        <v>139.62028177243823</v>
      </c>
      <c r="AF8" s="11">
        <v>138.02179028468154</v>
      </c>
      <c r="AG8" s="11">
        <v>136.42841416145527</v>
      </c>
      <c r="AH8" s="11">
        <v>134.80405052073934</v>
      </c>
      <c r="AI8" s="11">
        <v>133.15847959927598</v>
      </c>
      <c r="AJ8" s="11">
        <v>131.48208682589157</v>
      </c>
      <c r="AK8" s="11">
        <v>129.75857309849414</v>
      </c>
      <c r="AL8" s="11">
        <v>127.90571518959923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117.72438129480203</v>
      </c>
      <c r="N9" s="11">
        <v>118.97744769397214</v>
      </c>
      <c r="O9" s="11">
        <v>120.50846431382361</v>
      </c>
      <c r="P9" s="11">
        <v>124.28343617919866</v>
      </c>
      <c r="Q9" s="11">
        <v>131.8558398591486</v>
      </c>
      <c r="R9" s="11">
        <v>134.09108563885027</v>
      </c>
      <c r="S9" s="11">
        <v>134.14242979326303</v>
      </c>
      <c r="T9" s="11">
        <v>138.32928356529331</v>
      </c>
      <c r="U9" s="11">
        <v>138.89074776761768</v>
      </c>
      <c r="V9" s="11">
        <v>140.70788835520281</v>
      </c>
      <c r="W9" s="11">
        <v>135.83606113517973</v>
      </c>
      <c r="X9" s="11">
        <v>146.86373352277127</v>
      </c>
      <c r="Y9" s="11">
        <v>142.81543913287385</v>
      </c>
      <c r="Z9" s="11">
        <v>144.00991833831731</v>
      </c>
      <c r="AA9" s="11">
        <v>145.30528974263228</v>
      </c>
      <c r="AB9" s="11">
        <v>145.96645210427587</v>
      </c>
      <c r="AC9" s="11">
        <v>146.54268996598077</v>
      </c>
      <c r="AD9" s="11">
        <v>147.08856964457971</v>
      </c>
      <c r="AE9" s="11">
        <v>147.69515305277906</v>
      </c>
      <c r="AF9" s="11">
        <v>148.31210163110231</v>
      </c>
      <c r="AG9" s="11">
        <v>149.00141009426679</v>
      </c>
      <c r="AH9" s="11">
        <v>149.71167390837101</v>
      </c>
      <c r="AI9" s="11">
        <v>150.4453142727302</v>
      </c>
      <c r="AJ9" s="11">
        <v>151.21907723641374</v>
      </c>
      <c r="AK9" s="11">
        <v>152.02040852875371</v>
      </c>
      <c r="AL9" s="11">
        <v>152.74154907986957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28.954205583817831</v>
      </c>
      <c r="N10" s="11">
        <v>26.687864801356277</v>
      </c>
      <c r="O10" s="11">
        <v>32.662110324586031</v>
      </c>
      <c r="P10" s="11">
        <v>33.227141462394954</v>
      </c>
      <c r="Q10" s="11">
        <v>33.676075353293555</v>
      </c>
      <c r="R10" s="11">
        <v>33.47598914149583</v>
      </c>
      <c r="S10" s="11">
        <v>34.515353332035268</v>
      </c>
      <c r="T10" s="11">
        <v>36.068077529665153</v>
      </c>
      <c r="U10" s="11">
        <v>35.547822948743857</v>
      </c>
      <c r="V10" s="11">
        <v>37.22465062439553</v>
      </c>
      <c r="W10" s="11">
        <v>42.247614606715644</v>
      </c>
      <c r="X10" s="11">
        <v>41.856644599525644</v>
      </c>
      <c r="Y10" s="11">
        <v>40.639466521540328</v>
      </c>
      <c r="Z10" s="11">
        <v>41.531214812726873</v>
      </c>
      <c r="AA10" s="11">
        <v>42.440918571950085</v>
      </c>
      <c r="AB10" s="11">
        <v>43.134711011751726</v>
      </c>
      <c r="AC10" s="11">
        <v>43.834656338021041</v>
      </c>
      <c r="AD10" s="11">
        <v>44.556991060020472</v>
      </c>
      <c r="AE10">
        <v>45.306021846827669</v>
      </c>
      <c r="AF10">
        <v>46.08071733555191</v>
      </c>
      <c r="AG10">
        <v>46.903616521873367</v>
      </c>
      <c r="AH10">
        <v>47.744083478252506</v>
      </c>
      <c r="AI10" s="11">
        <v>48.618667272693862</v>
      </c>
      <c r="AJ10" s="11">
        <v>49.517733459658686</v>
      </c>
      <c r="AK10" s="11">
        <v>50.461225461125387</v>
      </c>
      <c r="AL10" s="11">
        <v>51.39554031937697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31.519787615060107</v>
      </c>
      <c r="N11" s="11">
        <v>28.197612681873046</v>
      </c>
      <c r="O11" s="11">
        <v>32.301977280135887</v>
      </c>
      <c r="P11" s="11">
        <v>33.54153169640685</v>
      </c>
      <c r="Q11" s="11">
        <v>33.740689092085042</v>
      </c>
      <c r="R11" s="11">
        <v>32.266946914692618</v>
      </c>
      <c r="S11" s="11">
        <v>33.109262335681798</v>
      </c>
      <c r="T11" s="11">
        <v>33.981347618148099</v>
      </c>
      <c r="U11" s="11">
        <v>34.034953814335594</v>
      </c>
      <c r="V11" s="11">
        <v>35.015548944210749</v>
      </c>
      <c r="W11" s="11">
        <v>39.958759620599515</v>
      </c>
      <c r="X11" s="11">
        <v>38.404249514052815</v>
      </c>
      <c r="Y11" s="11">
        <v>37.504589260377578</v>
      </c>
      <c r="Z11" s="11">
        <v>38.188116493544861</v>
      </c>
      <c r="AA11" s="11">
        <v>38.93909075692283</v>
      </c>
      <c r="AB11" s="11">
        <v>39.528901291338698</v>
      </c>
      <c r="AC11" s="11">
        <v>40.112762362746778</v>
      </c>
      <c r="AD11" s="11">
        <v>40.724210793278893</v>
      </c>
      <c r="AE11">
        <v>41.385695289426799</v>
      </c>
      <c r="AF11">
        <v>42.067525058087391</v>
      </c>
      <c r="AG11">
        <v>42.793438727020259</v>
      </c>
      <c r="AH11">
        <v>43.563208351825196</v>
      </c>
      <c r="AI11" s="11">
        <v>44.353031366335145</v>
      </c>
      <c r="AJ11" s="11">
        <v>45.17118263658363</v>
      </c>
      <c r="AK11" s="11">
        <v>46.011805461593077</v>
      </c>
      <c r="AL11" s="11">
        <v>46.833130441769235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90.987528570372376</v>
      </c>
      <c r="N12" s="11">
        <v>88.098210557089857</v>
      </c>
      <c r="O12" s="11">
        <v>107.48849420273167</v>
      </c>
      <c r="P12" s="11">
        <v>114.91316876436568</v>
      </c>
      <c r="Q12" s="11">
        <v>119.87551222949961</v>
      </c>
      <c r="R12" s="11">
        <v>120.61443237205403</v>
      </c>
      <c r="S12" s="11">
        <v>122.3731876973463</v>
      </c>
      <c r="T12" s="11">
        <v>131.43112936119653</v>
      </c>
      <c r="U12" s="11">
        <v>129.580186186324</v>
      </c>
      <c r="V12" s="11">
        <v>138.7601572898451</v>
      </c>
      <c r="W12" s="11">
        <v>155.23960531952599</v>
      </c>
      <c r="X12" s="11">
        <v>154.20941990112598</v>
      </c>
      <c r="Y12" s="11">
        <v>151.45462492910175</v>
      </c>
      <c r="Z12" s="11">
        <v>154.94875786567223</v>
      </c>
      <c r="AA12" s="11">
        <v>158.60905507426818</v>
      </c>
      <c r="AB12" s="11">
        <v>161.72249981379812</v>
      </c>
      <c r="AC12" s="11">
        <v>164.73078935717447</v>
      </c>
      <c r="AD12" s="11">
        <v>167.63619052012933</v>
      </c>
      <c r="AE12">
        <v>170.58185830666326</v>
      </c>
      <c r="AF12">
        <v>173.56757073486614</v>
      </c>
      <c r="AG12">
        <v>176.62953174533791</v>
      </c>
      <c r="AH12">
        <v>179.71409383254706</v>
      </c>
      <c r="AI12">
        <v>182.85990578013661</v>
      </c>
      <c r="AJ12">
        <v>186.08051876429315</v>
      </c>
      <c r="AK12">
        <v>189.33055079438051</v>
      </c>
      <c r="AL12">
        <v>192.5659535588288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43.702130993500546</v>
      </c>
      <c r="N13" s="11">
        <v>35.771665593206869</v>
      </c>
      <c r="O13" s="11">
        <v>42.219431181588739</v>
      </c>
      <c r="P13" s="11">
        <v>41.283608666379884</v>
      </c>
      <c r="Q13" s="11">
        <v>51.373960801828311</v>
      </c>
      <c r="R13" s="11">
        <v>54.409557495255584</v>
      </c>
      <c r="S13" s="11">
        <v>64.973018830551752</v>
      </c>
      <c r="T13" s="11">
        <v>68.976242132097084</v>
      </c>
      <c r="U13" s="11">
        <v>71.024810074751002</v>
      </c>
      <c r="V13" s="11">
        <v>72.420044104242209</v>
      </c>
      <c r="W13" s="11">
        <v>72.264784815646834</v>
      </c>
      <c r="X13" s="11">
        <v>76.527555269328545</v>
      </c>
      <c r="Y13" s="11">
        <v>82.339011415985965</v>
      </c>
      <c r="Z13" s="11">
        <v>85.963247492883795</v>
      </c>
      <c r="AA13" s="11">
        <v>89.625211628465678</v>
      </c>
      <c r="AB13" s="11">
        <v>92.857384209977056</v>
      </c>
      <c r="AC13" s="11">
        <v>95.980040338083484</v>
      </c>
      <c r="AD13" s="11">
        <v>99.006063765960349</v>
      </c>
      <c r="AE13">
        <v>101.99341151731394</v>
      </c>
      <c r="AF13">
        <v>104.93403492296542</v>
      </c>
      <c r="AG13">
        <v>107.85851595374972</v>
      </c>
      <c r="AH13">
        <v>110.7314658710313</v>
      </c>
      <c r="AI13">
        <v>113.5630622960612</v>
      </c>
      <c r="AJ13">
        <v>116.3560390301372</v>
      </c>
      <c r="AK13">
        <v>119.08788177863507</v>
      </c>
      <c r="AL13">
        <v>121.70368501452093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6.401933538897028</v>
      </c>
      <c r="N14" s="11">
        <v>5.3428698735108275</v>
      </c>
      <c r="O14" s="11">
        <v>6.1919655181096065</v>
      </c>
      <c r="P14" s="11">
        <v>6.1723678913206488</v>
      </c>
      <c r="Q14" s="11">
        <v>7.8829452811558252</v>
      </c>
      <c r="R14" s="11">
        <v>8.4303082142129284</v>
      </c>
      <c r="S14" s="11">
        <v>9.7045387666232408</v>
      </c>
      <c r="T14" s="11">
        <v>10.277971042162484</v>
      </c>
      <c r="U14" s="11">
        <v>10.599562695634836</v>
      </c>
      <c r="V14" s="11">
        <v>10.805316251542576</v>
      </c>
      <c r="W14" s="11">
        <v>10.638078874266434</v>
      </c>
      <c r="X14" s="11">
        <v>11.144372137304964</v>
      </c>
      <c r="Y14" s="11">
        <v>12.077230759203044</v>
      </c>
      <c r="Z14" s="11">
        <v>12.581808631867847</v>
      </c>
      <c r="AA14" s="11">
        <v>13.087282330519338</v>
      </c>
      <c r="AB14" s="11">
        <v>13.538126805554956</v>
      </c>
      <c r="AC14" s="11">
        <v>13.973739101850711</v>
      </c>
      <c r="AD14" s="11">
        <v>14.393933357591774</v>
      </c>
      <c r="AE14">
        <v>14.808454504525395</v>
      </c>
      <c r="AF14">
        <v>15.211573677179215</v>
      </c>
      <c r="AG14">
        <v>15.610924391227803</v>
      </c>
      <c r="AH14">
        <v>16.001402363939437</v>
      </c>
      <c r="AI14">
        <v>16.386132634229622</v>
      </c>
      <c r="AJ14">
        <v>16.760893304903608</v>
      </c>
      <c r="AK14">
        <v>17.131560705842986</v>
      </c>
      <c r="AL14">
        <v>17.484264917886293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Hertfordshire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Hertfordshire</v>
      </c>
      <c r="W1" s="203" t="str">
        <f>CONCATENATE("Shift-share Figure 1: Levels of Employment, ",C4," - ",F40,", ",Info!B5)</f>
        <v>Shift-share Figure 1: Levels of Employment, 2015 - 2035, Hertfordshire</v>
      </c>
      <c r="AK1" s="203" t="str">
        <f>CONCATENATE("Shift-share Figure 1.1: Net Changes, ",C4,"-",F40,", ",Info!B5)</f>
        <v>Shift-share Figure 1.1: Net Changes, 2015-2035, Hertfordshire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49.573008314387621</v>
      </c>
      <c r="C8" s="141">
        <f t="shared" ref="C8:C33" si="0">B8/B$35*100</f>
        <v>7.3840780985160688</v>
      </c>
      <c r="E8" s="151">
        <v>61.605520642387397</v>
      </c>
      <c r="F8" s="141">
        <f t="shared" ref="F8:F33" si="1">E8/E$35*100</f>
        <v>8.4436812579940366</v>
      </c>
      <c r="H8" s="151">
        <f>E8-B8</f>
        <v>12.032512327999775</v>
      </c>
      <c r="I8" s="141">
        <f>IF(B8&lt;&gt;0,((E8/B8)-1)*100,0)</f>
        <v>24.272306114026108</v>
      </c>
      <c r="K8" s="207">
        <f t="shared" ref="K8:K33" si="2">(($E$35/$B$35)-1)*B8</f>
        <v>4.3015946962905556</v>
      </c>
      <c r="L8" s="141">
        <f>IF(B8&lt;&gt;0,K8/B8*100,0)</f>
        <v>8.6772920235347097</v>
      </c>
      <c r="N8" s="151">
        <f>H8-(K8+Q8)</f>
        <v>8.1194119124856776</v>
      </c>
      <c r="O8" s="141">
        <f>IF(B8&lt;&gt;0,N8/B8*100,0)</f>
        <v>16.37869515804465</v>
      </c>
      <c r="Q8" s="151">
        <v>-0.38849428077645665</v>
      </c>
      <c r="R8" s="141">
        <f>IF(B8&lt;&gt;0,Q8/B8*100,0)</f>
        <v>-0.78368106755325484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23.106859737624248</v>
      </c>
      <c r="C9" s="141">
        <f t="shared" si="0"/>
        <v>3.4418499646420275</v>
      </c>
      <c r="E9" s="151">
        <v>25.583425339470782</v>
      </c>
      <c r="F9" s="141">
        <f t="shared" si="1"/>
        <v>3.506476153462597</v>
      </c>
      <c r="H9" s="151">
        <f t="shared" ref="H9:H32" si="3">E9-B9</f>
        <v>2.4765656018465343</v>
      </c>
      <c r="I9" s="141">
        <f t="shared" ref="I9:I32" si="4">IF(B9&lt;&gt;0,((E9/B9)-1)*100,0)</f>
        <v>10.717880447484651</v>
      </c>
      <c r="K9" s="207">
        <f t="shared" si="2"/>
        <v>2.0050496969022222</v>
      </c>
      <c r="L9" s="141">
        <f t="shared" ref="L9:L32" si="5">IF(B9&lt;&gt;0,K9/B9*100,0)</f>
        <v>8.6772920235347097</v>
      </c>
      <c r="N9" s="151">
        <f t="shared" ref="N9:N31" si="6">H9-(K9+Q9)</f>
        <v>0.17691950486215458</v>
      </c>
      <c r="O9" s="141">
        <f>IF(B9&lt;&gt;0,N9/B9*100,0)</f>
        <v>0.76565793392548942</v>
      </c>
      <c r="Q9" s="151">
        <v>0.29459640008215748</v>
      </c>
      <c r="R9" s="141">
        <f>IF(B9&lt;&gt;0,Q9/B9*100,0)</f>
        <v>1.27493049002446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46.812167165559174</v>
      </c>
      <c r="C10" s="141">
        <f t="shared" si="0"/>
        <v>6.9728408677380171</v>
      </c>
      <c r="E10" s="151">
        <v>55.983119482810579</v>
      </c>
      <c r="F10" s="141">
        <f t="shared" si="1"/>
        <v>7.6730723450100484</v>
      </c>
      <c r="H10" s="151">
        <f t="shared" si="3"/>
        <v>9.1709523172514054</v>
      </c>
      <c r="I10" s="141">
        <f t="shared" si="4"/>
        <v>19.590958659992765</v>
      </c>
      <c r="K10" s="207">
        <f t="shared" si="2"/>
        <v>4.0620284475008006</v>
      </c>
      <c r="L10" s="141">
        <f t="shared" si="5"/>
        <v>8.6772920235347097</v>
      </c>
      <c r="N10" s="151">
        <f t="shared" si="6"/>
        <v>5.8720069241757749</v>
      </c>
      <c r="O10" s="141">
        <f t="shared" ref="O10:O32" si="7">IF(B10&lt;&gt;0,N10/B10*100,0)</f>
        <v>12.543762187741544</v>
      </c>
      <c r="Q10" s="151">
        <v>-0.76308305442517066</v>
      </c>
      <c r="R10" s="141">
        <f t="shared" ref="R10:R32" si="8">IF(B10&lt;&gt;0,Q10/B10*100,0)</f>
        <v>-1.6300955512834898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19.5503541918225</v>
      </c>
      <c r="C11" s="141">
        <f t="shared" si="0"/>
        <v>2.9120956567844645</v>
      </c>
      <c r="E11" s="151">
        <v>24.122422783893665</v>
      </c>
      <c r="F11" s="141">
        <f t="shared" si="1"/>
        <v>3.3062304649630505</v>
      </c>
      <c r="H11" s="151">
        <f>E11-B11</f>
        <v>4.5720685920711652</v>
      </c>
      <c r="I11" s="141">
        <f>IF(B11&lt;&gt;0,((E11/B11)-1)*100,0)</f>
        <v>23.386116421274682</v>
      </c>
      <c r="K11" s="207">
        <f t="shared" si="2"/>
        <v>1.6964413248597976</v>
      </c>
      <c r="L11" s="141">
        <f t="shared" si="5"/>
        <v>8.6772920235347115</v>
      </c>
      <c r="N11" s="151">
        <f t="shared" si="6"/>
        <v>2.7431131093836099</v>
      </c>
      <c r="O11" s="141">
        <f t="shared" si="7"/>
        <v>14.031014898599617</v>
      </c>
      <c r="Q11" s="151">
        <v>0.13251415782775783</v>
      </c>
      <c r="R11" s="141">
        <f>IF(B11&lt;&gt;0,Q11/B11*100,0)</f>
        <v>0.67780949914035682</v>
      </c>
      <c r="T11" s="136"/>
    </row>
    <row r="12" spans="1:97" x14ac:dyDescent="0.2">
      <c r="A12" s="10" t="str">
        <f>name!$D8</f>
        <v>23 Teaching and other educational professionals</v>
      </c>
      <c r="B12" s="151">
        <v>26.597290294311062</v>
      </c>
      <c r="C12" s="141">
        <f t="shared" si="0"/>
        <v>3.9617621649379711</v>
      </c>
      <c r="E12" s="151">
        <v>31.563330972423113</v>
      </c>
      <c r="F12" s="141">
        <f t="shared" si="1"/>
        <v>4.3260847955295132</v>
      </c>
      <c r="H12" s="151">
        <f t="shared" si="3"/>
        <v>4.9660406781120514</v>
      </c>
      <c r="I12" s="141">
        <f t="shared" si="4"/>
        <v>18.671227870059546</v>
      </c>
      <c r="K12" s="207">
        <f t="shared" si="2"/>
        <v>2.3079245491846256</v>
      </c>
      <c r="L12" s="141">
        <f t="shared" si="5"/>
        <v>8.6772920235347115</v>
      </c>
      <c r="N12" s="151">
        <f t="shared" si="6"/>
        <v>2.919292917899742</v>
      </c>
      <c r="O12" s="141">
        <f t="shared" si="7"/>
        <v>10.97590350594532</v>
      </c>
      <c r="Q12" s="151">
        <v>-0.26117678897231639</v>
      </c>
      <c r="R12" s="141">
        <f t="shared" si="8"/>
        <v>-0.98196765942047837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41.302211696065648</v>
      </c>
      <c r="C13" s="141">
        <f t="shared" si="0"/>
        <v>6.1521131594646086</v>
      </c>
      <c r="E13" s="151">
        <v>53.194806331800805</v>
      </c>
      <c r="F13" s="141">
        <f t="shared" si="1"/>
        <v>7.2909048501313443</v>
      </c>
      <c r="H13" s="151">
        <f t="shared" si="3"/>
        <v>11.892594635735158</v>
      </c>
      <c r="I13" s="141">
        <f t="shared" si="4"/>
        <v>28.794086678094331</v>
      </c>
      <c r="K13" s="207">
        <f t="shared" si="2"/>
        <v>3.5839135210461248</v>
      </c>
      <c r="L13" s="141">
        <f t="shared" si="5"/>
        <v>8.6772920235347115</v>
      </c>
      <c r="N13" s="151">
        <f>H13-(K13+Q13)</f>
        <v>8.4341889748104872</v>
      </c>
      <c r="O13" s="141">
        <f>IF(B13&lt;&gt;0,N13/B13*100,0)</f>
        <v>20.420671505138568</v>
      </c>
      <c r="Q13" s="151">
        <v>-0.12550786012145462</v>
      </c>
      <c r="R13" s="141">
        <f t="shared" si="8"/>
        <v>-0.30387685057894903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12.557670670879796</v>
      </c>
      <c r="C14" s="141">
        <f t="shared" si="0"/>
        <v>1.8705102660132267</v>
      </c>
      <c r="E14" s="151">
        <v>16.284497012237388</v>
      </c>
      <c r="F14" s="141">
        <f t="shared" si="1"/>
        <v>2.2319607201482152</v>
      </c>
      <c r="H14" s="151">
        <f t="shared" si="3"/>
        <v>3.7268263413575919</v>
      </c>
      <c r="I14" s="141">
        <f t="shared" si="4"/>
        <v>29.677688155971428</v>
      </c>
      <c r="K14" s="207">
        <f t="shared" si="2"/>
        <v>1.0896657554660103</v>
      </c>
      <c r="L14" s="141">
        <f>IF(B14&lt;&gt;0,K14/B14*100,0)</f>
        <v>8.6772920235347115</v>
      </c>
      <c r="N14" s="151">
        <f t="shared" si="6"/>
        <v>2.7888558762606204</v>
      </c>
      <c r="O14" s="141">
        <f t="shared" si="7"/>
        <v>22.208385212137689</v>
      </c>
      <c r="Q14" s="151">
        <v>-0.15169529036903898</v>
      </c>
      <c r="R14" s="141">
        <f t="shared" si="8"/>
        <v>-1.207989079700966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8.4078943069388536</v>
      </c>
      <c r="C15" s="141">
        <f t="shared" si="0"/>
        <v>1.2523861334533186</v>
      </c>
      <c r="E15" s="151">
        <v>10.449252650548495</v>
      </c>
      <c r="F15" s="141">
        <f t="shared" si="1"/>
        <v>1.432179419075869</v>
      </c>
      <c r="H15" s="151">
        <f t="shared" si="3"/>
        <v>2.041358343609641</v>
      </c>
      <c r="I15" s="141">
        <f t="shared" si="4"/>
        <v>24.279067612980711</v>
      </c>
      <c r="K15" s="207">
        <f t="shared" si="2"/>
        <v>0.72957754204323422</v>
      </c>
      <c r="L15" s="141">
        <f t="shared" si="5"/>
        <v>8.6772920235347115</v>
      </c>
      <c r="N15" s="151">
        <f t="shared" si="6"/>
        <v>1.2300644495429569</v>
      </c>
      <c r="O15" s="141">
        <f t="shared" si="7"/>
        <v>14.629875265294562</v>
      </c>
      <c r="Q15" s="151">
        <v>8.1716352023449845E-2</v>
      </c>
      <c r="R15" s="141">
        <f t="shared" si="8"/>
        <v>0.97190032415144789</v>
      </c>
      <c r="T15" s="11"/>
    </row>
    <row r="16" spans="1:97" x14ac:dyDescent="0.2">
      <c r="A16" s="10" t="str">
        <f>name!$D12</f>
        <v>33 Protective service occupations</v>
      </c>
      <c r="B16" s="151">
        <v>6.2899940957465876</v>
      </c>
      <c r="C16" s="141">
        <f t="shared" si="0"/>
        <v>0.93691727053646956</v>
      </c>
      <c r="E16" s="151">
        <v>6.521006792359529</v>
      </c>
      <c r="F16" s="141">
        <f t="shared" si="1"/>
        <v>0.89377221816729979</v>
      </c>
      <c r="H16" s="151">
        <f t="shared" si="3"/>
        <v>0.23101269661294133</v>
      </c>
      <c r="I16" s="141">
        <f t="shared" si="4"/>
        <v>3.6727013268447406</v>
      </c>
      <c r="K16" s="207">
        <f t="shared" si="2"/>
        <v>0.54580115595102285</v>
      </c>
      <c r="L16" s="141">
        <f t="shared" si="5"/>
        <v>8.6772920235347097</v>
      </c>
      <c r="N16" s="151">
        <f t="shared" si="6"/>
        <v>0.25213575187740922</v>
      </c>
      <c r="O16" s="141">
        <f t="shared" si="7"/>
        <v>4.0085212806146853</v>
      </c>
      <c r="Q16" s="151">
        <v>-0.56692421121549075</v>
      </c>
      <c r="R16" s="141">
        <f t="shared" si="8"/>
        <v>-9.0131119773046464</v>
      </c>
      <c r="T16" s="11"/>
    </row>
    <row r="17" spans="1:20" x14ac:dyDescent="0.2">
      <c r="A17" s="10" t="str">
        <f>name!$D13</f>
        <v>34 Culture, media and sports occupations</v>
      </c>
      <c r="B17" s="151">
        <v>14.871299015461753</v>
      </c>
      <c r="C17" s="141">
        <f t="shared" si="0"/>
        <v>2.2151335392063385</v>
      </c>
      <c r="E17" s="151">
        <v>18.308737728542265</v>
      </c>
      <c r="F17" s="141">
        <f t="shared" si="1"/>
        <v>2.5094040924256635</v>
      </c>
      <c r="H17" s="151">
        <f t="shared" si="3"/>
        <v>3.4374387130805122</v>
      </c>
      <c r="I17" s="141">
        <f t="shared" si="4"/>
        <v>23.114582724122435</v>
      </c>
      <c r="K17" s="207">
        <f t="shared" si="2"/>
        <v>1.2904260432646586</v>
      </c>
      <c r="L17" s="141">
        <f t="shared" si="5"/>
        <v>8.6772920235347115</v>
      </c>
      <c r="N17" s="151">
        <f t="shared" si="6"/>
        <v>1.4799909885423808</v>
      </c>
      <c r="O17" s="141">
        <f t="shared" si="7"/>
        <v>9.951995363711184</v>
      </c>
      <c r="Q17" s="151">
        <v>0.66702168127347283</v>
      </c>
      <c r="R17" s="141">
        <f t="shared" si="8"/>
        <v>4.4852953368765398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42.127242017778784</v>
      </c>
      <c r="C18" s="141">
        <f t="shared" si="0"/>
        <v>6.2750043967794431</v>
      </c>
      <c r="E18" s="151">
        <v>48.368406446952505</v>
      </c>
      <c r="F18" s="141">
        <f t="shared" si="1"/>
        <v>6.629396241384379</v>
      </c>
      <c r="H18" s="151">
        <f t="shared" si="3"/>
        <v>6.2411644291737218</v>
      </c>
      <c r="I18" s="141">
        <f t="shared" si="4"/>
        <v>14.815032103311655</v>
      </c>
      <c r="K18" s="207">
        <f t="shared" si="2"/>
        <v>3.6555038113438814</v>
      </c>
      <c r="L18" s="141">
        <f t="shared" si="5"/>
        <v>8.6772920235347115</v>
      </c>
      <c r="N18" s="151">
        <f t="shared" si="6"/>
        <v>2.9185810239235641</v>
      </c>
      <c r="O18" s="141">
        <f t="shared" si="7"/>
        <v>6.9280135231540845</v>
      </c>
      <c r="Q18" s="151">
        <v>-0.33292040609372353</v>
      </c>
      <c r="R18" s="141">
        <f t="shared" si="8"/>
        <v>-0.79027344337714422</v>
      </c>
      <c r="T18" s="11"/>
    </row>
    <row r="19" spans="1:20" x14ac:dyDescent="0.2">
      <c r="A19" s="10" t="str">
        <f>name!$D15</f>
        <v>41 Administrative occupations</v>
      </c>
      <c r="B19" s="151">
        <v>57.747962637952369</v>
      </c>
      <c r="C19" s="141">
        <f t="shared" si="0"/>
        <v>8.6017669826398127</v>
      </c>
      <c r="E19" s="151">
        <v>60.081739021562306</v>
      </c>
      <c r="F19" s="141">
        <f t="shared" si="1"/>
        <v>8.2348310416680661</v>
      </c>
      <c r="H19" s="151">
        <f t="shared" si="3"/>
        <v>2.333776383609937</v>
      </c>
      <c r="I19" s="141">
        <f t="shared" si="4"/>
        <v>4.0413138005255922</v>
      </c>
      <c r="K19" s="207">
        <f t="shared" si="2"/>
        <v>5.0109593557368459</v>
      </c>
      <c r="L19" s="141">
        <f t="shared" si="5"/>
        <v>8.6772920235347115</v>
      </c>
      <c r="N19" s="151">
        <f t="shared" si="6"/>
        <v>-2.1614565002084074</v>
      </c>
      <c r="O19" s="141">
        <f t="shared" si="7"/>
        <v>-3.7429138647878171</v>
      </c>
      <c r="Q19" s="151">
        <v>-0.51572647191850163</v>
      </c>
      <c r="R19" s="141">
        <f t="shared" si="8"/>
        <v>-0.89306435822129349</v>
      </c>
      <c r="T19" s="11"/>
    </row>
    <row r="20" spans="1:20" x14ac:dyDescent="0.2">
      <c r="A20" s="10" t="str">
        <f>name!$D16</f>
        <v>42 Secretarial and related occupations</v>
      </c>
      <c r="B20" s="151">
        <v>16.944529674936085</v>
      </c>
      <c r="C20" s="141">
        <f t="shared" si="0"/>
        <v>2.523948711541832</v>
      </c>
      <c r="E20" s="151">
        <v>15.773286427972689</v>
      </c>
      <c r="F20" s="141">
        <f t="shared" si="1"/>
        <v>2.1618939601527791</v>
      </c>
      <c r="H20" s="151">
        <f t="shared" si="3"/>
        <v>-1.171243246963396</v>
      </c>
      <c r="I20" s="141">
        <f t="shared" si="4"/>
        <v>-6.9122204595378545</v>
      </c>
      <c r="K20" s="207">
        <f t="shared" si="2"/>
        <v>1.4703263219087008</v>
      </c>
      <c r="L20" s="141">
        <f t="shared" si="5"/>
        <v>8.6772920235347115</v>
      </c>
      <c r="N20" s="151">
        <f t="shared" si="6"/>
        <v>-2.6463459458795029</v>
      </c>
      <c r="O20" s="141">
        <f t="shared" si="7"/>
        <v>-15.617700795755402</v>
      </c>
      <c r="Q20" s="151">
        <v>4.7763770074063447E-3</v>
      </c>
      <c r="R20" s="141">
        <f t="shared" si="8"/>
        <v>2.8188312682832617E-2</v>
      </c>
      <c r="T20" s="11"/>
    </row>
    <row r="21" spans="1:20" x14ac:dyDescent="0.2">
      <c r="A21" s="10" t="str">
        <f>name!$D17</f>
        <v>51 Skilled agricultural and related trades</v>
      </c>
      <c r="B21" s="151">
        <v>6.0153606668459672</v>
      </c>
      <c r="C21" s="141">
        <f t="shared" si="0"/>
        <v>0.89600963235956921</v>
      </c>
      <c r="E21" s="151">
        <v>5.3202136393787374</v>
      </c>
      <c r="F21" s="141">
        <f t="shared" si="1"/>
        <v>0.72919095118300126</v>
      </c>
      <c r="H21" s="151">
        <f t="shared" si="3"/>
        <v>-0.69514702746722978</v>
      </c>
      <c r="I21" s="141">
        <f t="shared" si="4"/>
        <v>-11.55619863823919</v>
      </c>
      <c r="K21" s="207">
        <f t="shared" si="2"/>
        <v>0.52197041133106947</v>
      </c>
      <c r="L21" s="141">
        <f t="shared" si="5"/>
        <v>8.6772920235347115</v>
      </c>
      <c r="N21" s="151">
        <f t="shared" si="6"/>
        <v>-0.89770495496630809</v>
      </c>
      <c r="O21" s="141">
        <f t="shared" si="7"/>
        <v>-14.923543319922022</v>
      </c>
      <c r="Q21" s="151">
        <v>-0.31941248383199111</v>
      </c>
      <c r="R21" s="141">
        <f t="shared" si="8"/>
        <v>-5.3099473418518821</v>
      </c>
      <c r="T21" s="11"/>
    </row>
    <row r="22" spans="1:20" x14ac:dyDescent="0.2">
      <c r="A22" s="10" t="str">
        <f>name!$D18</f>
        <v>52 Skilled metal, electrical and electronic trades</v>
      </c>
      <c r="B22" s="151">
        <v>25.704221754059148</v>
      </c>
      <c r="C22" s="141">
        <f t="shared" si="0"/>
        <v>3.8287363899693378</v>
      </c>
      <c r="E22" s="151">
        <v>22.717643850185542</v>
      </c>
      <c r="F22" s="141">
        <f t="shared" si="1"/>
        <v>3.1136908121772109</v>
      </c>
      <c r="H22" s="151">
        <f t="shared" si="3"/>
        <v>-2.9865779038736058</v>
      </c>
      <c r="I22" s="141">
        <f t="shared" si="4"/>
        <v>-11.61901703326993</v>
      </c>
      <c r="K22" s="207">
        <f t="shared" si="2"/>
        <v>2.2304303839766484</v>
      </c>
      <c r="L22" s="141">
        <f t="shared" si="5"/>
        <v>8.6772920235347115</v>
      </c>
      <c r="N22" s="151">
        <f t="shared" si="6"/>
        <v>-4.8094318616294007</v>
      </c>
      <c r="O22" s="141">
        <f t="shared" si="7"/>
        <v>-18.710669039687641</v>
      </c>
      <c r="Q22" s="151">
        <v>-0.40757642622085338</v>
      </c>
      <c r="R22" s="141">
        <f t="shared" si="8"/>
        <v>-1.5856400171169933</v>
      </c>
      <c r="T22" s="11"/>
    </row>
    <row r="23" spans="1:20" x14ac:dyDescent="0.2">
      <c r="A23" s="10" t="str">
        <f>name!$D19</f>
        <v>53 Skilled construction and building trades</v>
      </c>
      <c r="B23" s="151">
        <v>21.412544320541055</v>
      </c>
      <c r="C23" s="141">
        <f t="shared" si="0"/>
        <v>3.1894755821167879</v>
      </c>
      <c r="E23" s="151">
        <v>19.660066300458574</v>
      </c>
      <c r="F23" s="141">
        <f t="shared" si="1"/>
        <v>2.6946178138113872</v>
      </c>
      <c r="H23" s="151">
        <f t="shared" si="3"/>
        <v>-1.7524780200824814</v>
      </c>
      <c r="I23" s="141">
        <f t="shared" si="4"/>
        <v>-8.1843520968282508</v>
      </c>
      <c r="K23" s="207">
        <f t="shared" si="2"/>
        <v>1.8580290003621438</v>
      </c>
      <c r="L23" s="141">
        <f t="shared" si="5"/>
        <v>8.6772920235347115</v>
      </c>
      <c r="N23" s="151">
        <f t="shared" si="6"/>
        <v>-5.1899926264823542</v>
      </c>
      <c r="O23" s="141">
        <f t="shared" si="7"/>
        <v>-24.238094029319036</v>
      </c>
      <c r="Q23" s="151">
        <v>1.5794856060377289</v>
      </c>
      <c r="R23" s="141">
        <f t="shared" si="8"/>
        <v>7.3764499089560704</v>
      </c>
      <c r="T23" s="11"/>
    </row>
    <row r="24" spans="1:20" x14ac:dyDescent="0.2">
      <c r="A24" s="10" t="str">
        <f>name!$D20</f>
        <v>54 Textiles, printing and other skilled trades</v>
      </c>
      <c r="B24" s="151">
        <v>14.59547142620208</v>
      </c>
      <c r="C24" s="141">
        <f t="shared" si="0"/>
        <v>2.1740480265438418</v>
      </c>
      <c r="E24" s="151">
        <v>12.855015951742541</v>
      </c>
      <c r="F24" s="141">
        <f t="shared" si="1"/>
        <v>1.7619144539500877</v>
      </c>
      <c r="H24" s="151">
        <f t="shared" si="3"/>
        <v>-1.7404554744595391</v>
      </c>
      <c r="I24" s="141">
        <f t="shared" si="4"/>
        <v>-11.924626643679625</v>
      </c>
      <c r="K24" s="207">
        <f t="shared" si="2"/>
        <v>1.266491677863121</v>
      </c>
      <c r="L24" s="141">
        <f t="shared" si="5"/>
        <v>8.6772920235347115</v>
      </c>
      <c r="N24" s="151">
        <f t="shared" si="6"/>
        <v>-2.9724474841900088</v>
      </c>
      <c r="O24" s="141">
        <f t="shared" si="7"/>
        <v>-20.365546253297527</v>
      </c>
      <c r="Q24" s="151">
        <v>-3.4499668132651588E-2</v>
      </c>
      <c r="R24" s="141">
        <f t="shared" si="8"/>
        <v>-0.23637241391680641</v>
      </c>
      <c r="T24" s="11"/>
    </row>
    <row r="25" spans="1:20" x14ac:dyDescent="0.2">
      <c r="A25" s="10" t="str">
        <f>name!$D21</f>
        <v>61 Caring personal service occupations</v>
      </c>
      <c r="B25" s="151">
        <v>41.001680365487196</v>
      </c>
      <c r="C25" s="141">
        <f t="shared" si="0"/>
        <v>6.1073479355756612</v>
      </c>
      <c r="E25" s="151">
        <v>44.77584619423881</v>
      </c>
      <c r="F25" s="141">
        <f t="shared" si="1"/>
        <v>6.1369982653954951</v>
      </c>
      <c r="H25" s="151">
        <f t="shared" si="3"/>
        <v>3.7741658287516131</v>
      </c>
      <c r="I25" s="141">
        <f t="shared" si="4"/>
        <v>9.2049052504894036</v>
      </c>
      <c r="K25" s="207">
        <f t="shared" si="2"/>
        <v>3.5578355398696182</v>
      </c>
      <c r="L25" s="141">
        <f t="shared" si="5"/>
        <v>8.6772920235347115</v>
      </c>
      <c r="N25" s="151">
        <f t="shared" si="6"/>
        <v>-0.32893236385172564</v>
      </c>
      <c r="O25" s="141">
        <f t="shared" si="7"/>
        <v>-0.80224117870203571</v>
      </c>
      <c r="Q25" s="151">
        <v>0.54526265273372043</v>
      </c>
      <c r="R25" s="141">
        <f t="shared" si="8"/>
        <v>1.3298544056567263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14.392403210136704</v>
      </c>
      <c r="C26" s="141">
        <f t="shared" si="0"/>
        <v>2.143800284521741</v>
      </c>
      <c r="E26" s="151">
        <v>17.067944740907755</v>
      </c>
      <c r="F26" s="141">
        <f t="shared" si="1"/>
        <v>2.3393404295348512</v>
      </c>
      <c r="H26" s="151">
        <f t="shared" si="3"/>
        <v>2.6755415307710511</v>
      </c>
      <c r="I26" s="141">
        <f t="shared" si="4"/>
        <v>18.589956741113546</v>
      </c>
      <c r="K26" s="207">
        <f t="shared" si="2"/>
        <v>1.2488708557481458</v>
      </c>
      <c r="L26" s="141">
        <f t="shared" si="5"/>
        <v>8.6772920235347115</v>
      </c>
      <c r="N26" s="151">
        <f t="shared" si="6"/>
        <v>0.98145359047396896</v>
      </c>
      <c r="O26" s="141">
        <f t="shared" si="7"/>
        <v>6.819247460929402</v>
      </c>
      <c r="Q26" s="151">
        <v>0.44521708454893627</v>
      </c>
      <c r="R26" s="141">
        <f t="shared" si="8"/>
        <v>3.0934172566494365</v>
      </c>
      <c r="T26" s="11"/>
    </row>
    <row r="27" spans="1:20" x14ac:dyDescent="0.2">
      <c r="A27" s="10" t="str">
        <f>name!$D23</f>
        <v>63 Community and civil enforcement occupations</v>
      </c>
      <c r="B27" s="151">
        <v>0.67618683526423695</v>
      </c>
      <c r="C27" s="141">
        <f t="shared" si="0"/>
        <v>0.10072046402982603</v>
      </c>
      <c r="E27" s="151">
        <v>0.75658914932820243</v>
      </c>
      <c r="F27" s="141">
        <f t="shared" si="1"/>
        <v>0.10369846003360755</v>
      </c>
      <c r="H27" s="151">
        <f t="shared" si="3"/>
        <v>8.0402314063965474E-2</v>
      </c>
      <c r="I27" s="141">
        <f t="shared" si="4"/>
        <v>11.890547090072555</v>
      </c>
      <c r="K27" s="207">
        <f t="shared" si="2"/>
        <v>5.8674706320575427E-2</v>
      </c>
      <c r="L27" s="141">
        <f t="shared" si="5"/>
        <v>8.6772920235347115</v>
      </c>
      <c r="N27" s="151">
        <f t="shared" si="6"/>
        <v>4.6451764731158841E-2</v>
      </c>
      <c r="O27" s="141">
        <f t="shared" si="7"/>
        <v>6.869664168041167</v>
      </c>
      <c r="Q27" s="151">
        <v>-2.4724156987768794E-2</v>
      </c>
      <c r="R27" s="141">
        <f t="shared" si="8"/>
        <v>-3.656409101503316</v>
      </c>
      <c r="T27" s="172"/>
    </row>
    <row r="28" spans="1:20" x14ac:dyDescent="0.2">
      <c r="A28" s="10" t="str">
        <f>name!$D24</f>
        <v>71 Sales occupations</v>
      </c>
      <c r="B28" s="151">
        <v>49.578462071194664</v>
      </c>
      <c r="C28" s="141">
        <f t="shared" si="0"/>
        <v>7.3848904552312007</v>
      </c>
      <c r="E28" s="151">
        <v>45.874963717691706</v>
      </c>
      <c r="F28" s="141">
        <f t="shared" si="1"/>
        <v>6.2876438233964533</v>
      </c>
      <c r="H28" s="151">
        <f t="shared" si="3"/>
        <v>-3.7034983535029582</v>
      </c>
      <c r="I28" s="141">
        <f t="shared" si="4"/>
        <v>-7.469974256532474</v>
      </c>
      <c r="K28" s="207">
        <f t="shared" si="2"/>
        <v>4.3020679346949562</v>
      </c>
      <c r="L28" s="141">
        <f t="shared" si="5"/>
        <v>8.6772920235347115</v>
      </c>
      <c r="N28" s="151">
        <f>H28-(K28+Q28)</f>
        <v>-5.75223300807962</v>
      </c>
      <c r="O28" s="141">
        <f t="shared" si="7"/>
        <v>-11.602282055097664</v>
      </c>
      <c r="Q28" s="151">
        <v>-2.2533332801182944</v>
      </c>
      <c r="R28" s="141">
        <f t="shared" si="8"/>
        <v>-4.5449842249695198</v>
      </c>
      <c r="T28" s="11"/>
    </row>
    <row r="29" spans="1:20" x14ac:dyDescent="0.2">
      <c r="A29" s="10" t="str">
        <f>name!$D25</f>
        <v>72 Customer service occupations</v>
      </c>
      <c r="B29" s="151">
        <v>10.383176748564924</v>
      </c>
      <c r="C29" s="141">
        <f t="shared" si="0"/>
        <v>1.5466115660333546</v>
      </c>
      <c r="E29" s="151">
        <v>12.185713267651179</v>
      </c>
      <c r="F29" s="141">
        <f t="shared" si="1"/>
        <v>1.6701795173622955</v>
      </c>
      <c r="H29" s="151">
        <f t="shared" si="3"/>
        <v>1.8025365190862548</v>
      </c>
      <c r="I29" s="141">
        <f t="shared" si="4"/>
        <v>17.360164068625593</v>
      </c>
      <c r="K29" s="207">
        <f t="shared" si="2"/>
        <v>0.90097856779273489</v>
      </c>
      <c r="L29" s="141">
        <f t="shared" si="5"/>
        <v>8.6772920235347115</v>
      </c>
      <c r="N29" s="151">
        <f t="shared" si="6"/>
        <v>0.99108312838636803</v>
      </c>
      <c r="O29" s="141">
        <f t="shared" si="7"/>
        <v>9.5450857900819912</v>
      </c>
      <c r="Q29" s="151">
        <v>-8.9525177092848102E-2</v>
      </c>
      <c r="R29" s="141">
        <f t="shared" si="8"/>
        <v>-0.86221374499111292</v>
      </c>
      <c r="T29" s="11"/>
    </row>
    <row r="30" spans="1:20" x14ac:dyDescent="0.2">
      <c r="A30" s="10" t="str">
        <f>name!$D26</f>
        <v>81 Process, plant and machine operatives</v>
      </c>
      <c r="B30" s="151">
        <v>15.178958810260692</v>
      </c>
      <c r="C30" s="141">
        <f t="shared" si="0"/>
        <v>2.2609605735101947</v>
      </c>
      <c r="E30" s="151">
        <v>13.626498826441928</v>
      </c>
      <c r="F30" s="141">
        <f t="shared" si="1"/>
        <v>1.8676542548970918</v>
      </c>
      <c r="H30" s="151">
        <f t="shared" si="3"/>
        <v>-1.552459983818764</v>
      </c>
      <c r="I30" s="141">
        <f t="shared" si="4"/>
        <v>-10.227710630384813</v>
      </c>
      <c r="K30" s="207">
        <f t="shared" si="2"/>
        <v>1.3171225820983703</v>
      </c>
      <c r="L30" s="141">
        <f t="shared" si="5"/>
        <v>8.6772920235347115</v>
      </c>
      <c r="N30" s="151">
        <f t="shared" si="6"/>
        <v>-2.7513296818022601</v>
      </c>
      <c r="O30" s="141">
        <f t="shared" si="7"/>
        <v>-18.125944711981251</v>
      </c>
      <c r="Q30" s="151">
        <v>-0.11825288411487439</v>
      </c>
      <c r="R30" s="141">
        <f t="shared" si="8"/>
        <v>-0.77905794193826816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21.89812010154337</v>
      </c>
      <c r="C31" s="141">
        <f t="shared" si="0"/>
        <v>3.2618038432327952</v>
      </c>
      <c r="E31" s="151">
        <v>23.799830130633243</v>
      </c>
      <c r="F31" s="141">
        <f t="shared" si="1"/>
        <v>3.262015766151992</v>
      </c>
      <c r="H31" s="151">
        <f t="shared" si="3"/>
        <v>1.9017100290898732</v>
      </c>
      <c r="I31" s="141">
        <f t="shared" si="4"/>
        <v>8.6843529045940393</v>
      </c>
      <c r="K31" s="207">
        <f t="shared" si="2"/>
        <v>1.9001638288752738</v>
      </c>
      <c r="L31" s="141">
        <f t="shared" si="5"/>
        <v>8.6772920235347115</v>
      </c>
      <c r="N31" s="151">
        <f t="shared" si="6"/>
        <v>-1.4835831215979125</v>
      </c>
      <c r="O31" s="141">
        <f t="shared" si="7"/>
        <v>-6.7749337144851545</v>
      </c>
      <c r="Q31" s="151">
        <v>1.4851293218125121</v>
      </c>
      <c r="R31" s="141">
        <f t="shared" si="8"/>
        <v>6.7819945955444867</v>
      </c>
      <c r="T31" s="11"/>
    </row>
    <row r="32" spans="1:20" x14ac:dyDescent="0.2">
      <c r="A32" s="10" t="str">
        <f>name!$D28</f>
        <v>91 Elementary trades and related occupations</v>
      </c>
      <c r="B32" s="151">
        <v>10.99340752300126</v>
      </c>
      <c r="C32" s="141">
        <f t="shared" si="0"/>
        <v>1.6375076372981696</v>
      </c>
      <c r="E32" s="151">
        <v>9.5406026419683041</v>
      </c>
      <c r="F32" s="141">
        <f t="shared" si="1"/>
        <v>1.307639427082915</v>
      </c>
      <c r="H32" s="151">
        <f t="shared" si="3"/>
        <v>-1.4528048810329555</v>
      </c>
      <c r="I32" s="141">
        <f t="shared" si="4"/>
        <v>-13.215237204599983</v>
      </c>
      <c r="K32" s="207">
        <f t="shared" si="2"/>
        <v>0.95393007410805308</v>
      </c>
      <c r="L32" s="141">
        <f t="shared" si="5"/>
        <v>8.6772920235347115</v>
      </c>
      <c r="N32" s="151">
        <f>H32-(K32+Q32)</f>
        <v>-2.5606432361038927</v>
      </c>
      <c r="O32" s="141">
        <f t="shared" si="7"/>
        <v>-23.292534464371638</v>
      </c>
      <c r="Q32" s="151">
        <v>0.15390828096288381</v>
      </c>
      <c r="R32" s="141">
        <f t="shared" si="8"/>
        <v>1.4000052362369444</v>
      </c>
      <c r="T32" s="11"/>
    </row>
    <row r="33" spans="1:20" x14ac:dyDescent="0.2">
      <c r="A33" s="10" t="str">
        <f>name!$D29</f>
        <v>92 Elementary administration and service occupations</v>
      </c>
      <c r="B33" s="151">
        <v>73.631522347434242</v>
      </c>
      <c r="C33" s="141">
        <f t="shared" si="0"/>
        <v>10.967680397323937</v>
      </c>
      <c r="E33" s="151">
        <v>73.584519956412109</v>
      </c>
      <c r="F33" s="141">
        <f t="shared" si="1"/>
        <v>10.085528464910752</v>
      </c>
      <c r="H33" s="151">
        <f t="shared" ref="H33" si="9">E33-B33</f>
        <v>-4.7002391022132883E-2</v>
      </c>
      <c r="I33" s="141">
        <f>IF(B33&lt;&gt;0,((E33/B33)-1)*100,0)</f>
        <v>-6.3834604424384267E-2</v>
      </c>
      <c r="K33" s="207">
        <f t="shared" si="2"/>
        <v>6.3892222154610891</v>
      </c>
      <c r="L33" s="141">
        <f t="shared" ref="L33" si="10">IF(B33&lt;&gt;0,K33/B33*100,0)</f>
        <v>8.6772920235347115</v>
      </c>
      <c r="N33" s="151">
        <f>H33-(K33+Q33)</f>
        <v>-7.3994491325515508</v>
      </c>
      <c r="O33" s="141">
        <f t="shared" ref="O33" si="11">IF(B33&lt;&gt;0,N33/B33*100,0)</f>
        <v>-10.049295324408556</v>
      </c>
      <c r="Q33" s="151">
        <v>0.96322452606832865</v>
      </c>
      <c r="R33" s="141">
        <f t="shared" ref="R33" si="12">IF(B33&lt;&gt;0,Q33/B33*100,0)</f>
        <v>1.3081686964494672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671.34999999999991</v>
      </c>
      <c r="C35" s="147">
        <f>B35/B$35*100</f>
        <v>100</v>
      </c>
      <c r="D35" s="145"/>
      <c r="E35" s="152">
        <f>SUM(E8:E33)</f>
        <v>729.60500000000013</v>
      </c>
      <c r="F35" s="147">
        <f t="shared" ref="F35" si="13">E35/E$35*100</f>
        <v>100</v>
      </c>
      <c r="G35" s="145"/>
      <c r="H35" s="152">
        <f>E35-B35</f>
        <v>58.255000000000223</v>
      </c>
      <c r="I35" s="147">
        <f>IF(B35&lt;&gt;0,((E35/B35)-1)*100,0)</f>
        <v>8.6772920235347115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Hertfordshire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61.605520642387397</v>
      </c>
      <c r="C44" s="141">
        <f t="shared" ref="C44:C68" si="15">B44/B$71*100</f>
        <v>8.4436812579940366</v>
      </c>
      <c r="E44" s="151">
        <v>62.635413517954262</v>
      </c>
      <c r="F44" s="141">
        <f t="shared" ref="F44:F68" si="16">E44/E$71*100</f>
        <v>7.8827435967467787</v>
      </c>
      <c r="H44" s="151">
        <f>E44-B44</f>
        <v>1.0298928755668655</v>
      </c>
      <c r="I44" s="141">
        <f>IF(B44&gt;0,((E44/B44)-1)*100,0)</f>
        <v>1.6717541947989911</v>
      </c>
      <c r="K44" s="151">
        <f>(($E$71/$B$71)-1)*B44</f>
        <v>5.4870418286948315</v>
      </c>
      <c r="L44" s="141">
        <f>IF(B44&gt;0,K44/B44*100,0)</f>
        <v>8.9067372071188977</v>
      </c>
      <c r="N44" s="151">
        <f>H44-(K44+Q44)</f>
        <v>-4.2394345908057574</v>
      </c>
      <c r="O44" s="141">
        <f>IF(B44&gt;0,N44/B44*100,0)</f>
        <v>-6.8815822780155749</v>
      </c>
      <c r="Q44" s="151">
        <v>-0.21771436232220892</v>
      </c>
      <c r="R44" s="141">
        <f>IF(B44&gt;0,Q44/B44*100,0)</f>
        <v>-0.35340073430434021</v>
      </c>
      <c r="T44" s="151"/>
    </row>
    <row r="45" spans="1:20" x14ac:dyDescent="0.2">
      <c r="A45" s="135" t="str">
        <f t="shared" si="14"/>
        <v>12 Other managers and proprietors</v>
      </c>
      <c r="B45" s="151">
        <v>25.583425339470782</v>
      </c>
      <c r="C45" s="141">
        <f t="shared" si="15"/>
        <v>3.506476153462597</v>
      </c>
      <c r="E45" s="151">
        <v>30.304754143345701</v>
      </c>
      <c r="F45" s="141">
        <f t="shared" si="16"/>
        <v>3.8138904695818465</v>
      </c>
      <c r="H45" s="151">
        <f t="shared" ref="H45:H71" si="17">E45-B45</f>
        <v>4.7213288038749184</v>
      </c>
      <c r="I45" s="141">
        <f t="shared" ref="I45:I71" si="18">IF(B45&gt;0,((E45/B45)-1)*100,0)</f>
        <v>18.454639053319923</v>
      </c>
      <c r="K45" s="151">
        <f t="shared" ref="K45:K68" si="19">(($E$71/$B$71)-1)*B45</f>
        <v>2.2786484635661282</v>
      </c>
      <c r="L45" s="141">
        <f t="shared" ref="L45:L68" si="20">IF(B45&gt;0,K45/B45*100,0)</f>
        <v>8.9067372071188977</v>
      </c>
      <c r="N45" s="151">
        <f t="shared" ref="N45:N68" si="21">H45-(K45+Q45)</f>
        <v>2.4985430612234514</v>
      </c>
      <c r="O45" s="141">
        <f t="shared" ref="O45:O68" si="22">IF(B45&gt;0,N45/B45*100,0)</f>
        <v>9.7662569732936948</v>
      </c>
      <c r="Q45" s="151">
        <v>-5.5862720914661122E-2</v>
      </c>
      <c r="R45" s="141">
        <f>IF(B45&gt;0,Q45/B45*100,0)</f>
        <v>-0.21835512709267529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55.983119482810579</v>
      </c>
      <c r="C46" s="141">
        <f t="shared" si="15"/>
        <v>7.6730723450100484</v>
      </c>
      <c r="E46" s="151">
        <v>79.113661102923174</v>
      </c>
      <c r="F46" s="141">
        <f t="shared" si="16"/>
        <v>9.9565512614600955</v>
      </c>
      <c r="H46" s="151">
        <f t="shared" si="17"/>
        <v>23.130541620112595</v>
      </c>
      <c r="I46" s="141">
        <f t="shared" si="18"/>
        <v>41.316993111137279</v>
      </c>
      <c r="K46" s="151">
        <f t="shared" si="19"/>
        <v>4.9862693326813181</v>
      </c>
      <c r="L46" s="141">
        <f t="shared" si="20"/>
        <v>8.9067372071188977</v>
      </c>
      <c r="N46" s="151">
        <f t="shared" si="21"/>
        <v>18.183773445131088</v>
      </c>
      <c r="O46" s="141">
        <f t="shared" si="22"/>
        <v>32.480814954790702</v>
      </c>
      <c r="Q46" s="151">
        <v>-3.9501157699809851E-2</v>
      </c>
      <c r="R46" s="141">
        <f t="shared" ref="R46:R68" si="23">IF(B46&gt;0,Q46/B46*100,0)</f>
        <v>-7.055905077232888E-2</v>
      </c>
      <c r="T46" s="151"/>
    </row>
    <row r="47" spans="1:20" x14ac:dyDescent="0.2">
      <c r="A47" s="135" t="str">
        <f t="shared" si="14"/>
        <v>22 Health professionals</v>
      </c>
      <c r="B47" s="151">
        <v>24.122422783893665</v>
      </c>
      <c r="C47" s="141">
        <f t="shared" si="15"/>
        <v>3.3062304649630505</v>
      </c>
      <c r="E47" s="151">
        <v>26.373760148747998</v>
      </c>
      <c r="F47" s="141">
        <f t="shared" si="16"/>
        <v>3.3191700550533665</v>
      </c>
      <c r="H47" s="151">
        <f t="shared" si="17"/>
        <v>2.2513373648543329</v>
      </c>
      <c r="I47" s="141">
        <f t="shared" si="18"/>
        <v>9.332965370118341</v>
      </c>
      <c r="K47" s="151">
        <f t="shared" si="19"/>
        <v>2.1485208053515832</v>
      </c>
      <c r="L47" s="141">
        <f t="shared" si="20"/>
        <v>8.9067372071188977</v>
      </c>
      <c r="N47" s="151">
        <f t="shared" si="21"/>
        <v>-0.63814396003379281</v>
      </c>
      <c r="O47" s="141">
        <f t="shared" si="22"/>
        <v>-2.6454389169394545</v>
      </c>
      <c r="Q47" s="151">
        <v>0.74096051953654263</v>
      </c>
      <c r="R47" s="141">
        <f t="shared" si="23"/>
        <v>3.071667079938901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31.563330972423113</v>
      </c>
      <c r="C48" s="141">
        <f t="shared" si="15"/>
        <v>4.3260847955295132</v>
      </c>
      <c r="E48" s="151">
        <v>33.032537245379061</v>
      </c>
      <c r="F48" s="141">
        <f t="shared" si="16"/>
        <v>4.1571853178660998</v>
      </c>
      <c r="H48" s="151">
        <f t="shared" si="17"/>
        <v>1.4692062729559474</v>
      </c>
      <c r="I48" s="141">
        <f t="shared" si="18"/>
        <v>4.6547884133002038</v>
      </c>
      <c r="K48" s="151">
        <f t="shared" si="19"/>
        <v>2.8112629435268923</v>
      </c>
      <c r="L48" s="141">
        <f t="shared" si="20"/>
        <v>8.9067372071188977</v>
      </c>
      <c r="N48" s="151">
        <f t="shared" si="21"/>
        <v>0.63481331576000799</v>
      </c>
      <c r="O48" s="141">
        <f t="shared" si="22"/>
        <v>2.011236761781082</v>
      </c>
      <c r="Q48" s="151">
        <v>-1.9768699863309529</v>
      </c>
      <c r="R48" s="141">
        <f t="shared" si="23"/>
        <v>-6.2631855555997706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53.194806331800805</v>
      </c>
      <c r="C49" s="141">
        <f t="shared" si="15"/>
        <v>7.2909048501313443</v>
      </c>
      <c r="E49" s="151">
        <v>63.31686599175908</v>
      </c>
      <c r="F49" s="141">
        <f t="shared" si="16"/>
        <v>7.9685052261935505</v>
      </c>
      <c r="H49" s="151">
        <f t="shared" si="17"/>
        <v>10.122059659958275</v>
      </c>
      <c r="I49" s="141">
        <f t="shared" si="18"/>
        <v>19.028285575141069</v>
      </c>
      <c r="K49" s="151">
        <f t="shared" si="19"/>
        <v>4.7379216078093416</v>
      </c>
      <c r="L49" s="141">
        <f t="shared" si="20"/>
        <v>8.9067372071188977</v>
      </c>
      <c r="N49" s="151">
        <f t="shared" si="21"/>
        <v>5.0542494356575896</v>
      </c>
      <c r="O49" s="141">
        <f t="shared" si="22"/>
        <v>9.5013964410959222</v>
      </c>
      <c r="Q49" s="151">
        <v>0.32988861649134388</v>
      </c>
      <c r="R49" s="141">
        <f t="shared" si="23"/>
        <v>0.62015192692623933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16.284497012237388</v>
      </c>
      <c r="C50" s="141">
        <f t="shared" si="15"/>
        <v>2.2319607201482152</v>
      </c>
      <c r="E50" s="151">
        <v>17.202525548765752</v>
      </c>
      <c r="F50" s="141">
        <f t="shared" si="16"/>
        <v>2.1649589345895488</v>
      </c>
      <c r="H50" s="151">
        <f t="shared" si="17"/>
        <v>0.91802853652836447</v>
      </c>
      <c r="I50" s="141">
        <f t="shared" si="18"/>
        <v>5.6374386991412173</v>
      </c>
      <c r="K50" s="151">
        <f t="shared" si="19"/>
        <v>1.4504173543811127</v>
      </c>
      <c r="L50" s="141">
        <f t="shared" si="20"/>
        <v>8.9067372071188977</v>
      </c>
      <c r="N50" s="151">
        <f t="shared" si="21"/>
        <v>-0.61874952276464867</v>
      </c>
      <c r="O50" s="141">
        <f t="shared" si="22"/>
        <v>-3.7996231771830229</v>
      </c>
      <c r="Q50" s="151">
        <v>8.6360704911900468E-2</v>
      </c>
      <c r="R50" s="141">
        <f t="shared" si="23"/>
        <v>0.53032466920533428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10.449252650548495</v>
      </c>
      <c r="C51" s="141">
        <f t="shared" si="15"/>
        <v>1.432179419075869</v>
      </c>
      <c r="E51" s="151">
        <v>19.653911809813284</v>
      </c>
      <c r="F51" s="141">
        <f t="shared" si="16"/>
        <v>2.4734689015092437</v>
      </c>
      <c r="H51" s="151">
        <f t="shared" si="17"/>
        <v>9.2046591592647893</v>
      </c>
      <c r="I51" s="141">
        <f t="shared" si="18"/>
        <v>88.089162613764785</v>
      </c>
      <c r="K51" s="151">
        <f t="shared" si="19"/>
        <v>0.93068747369226035</v>
      </c>
      <c r="L51" s="141">
        <f t="shared" si="20"/>
        <v>8.9067372071188977</v>
      </c>
      <c r="N51" s="151">
        <f t="shared" si="21"/>
        <v>7.9819182807908255</v>
      </c>
      <c r="O51" s="141">
        <f t="shared" si="22"/>
        <v>76.387456095932791</v>
      </c>
      <c r="Q51" s="151">
        <v>0.29205340478170388</v>
      </c>
      <c r="R51" s="141">
        <f t="shared" si="23"/>
        <v>2.7949693107130837</v>
      </c>
      <c r="T51" s="151"/>
    </row>
    <row r="52" spans="1:20" x14ac:dyDescent="0.2">
      <c r="A52" s="135" t="str">
        <f t="shared" si="14"/>
        <v>33 Protective service occupations</v>
      </c>
      <c r="B52" s="151">
        <v>6.521006792359529</v>
      </c>
      <c r="C52" s="141">
        <f t="shared" si="15"/>
        <v>0.89377221816729979</v>
      </c>
      <c r="E52" s="151">
        <v>6.4671455928630381</v>
      </c>
      <c r="F52" s="141">
        <f t="shared" si="16"/>
        <v>0.81389820307895488</v>
      </c>
      <c r="H52" s="151">
        <f t="shared" si="17"/>
        <v>-5.3861199496490819E-2</v>
      </c>
      <c r="I52" s="141">
        <f t="shared" si="18"/>
        <v>-0.82596447468201717</v>
      </c>
      <c r="K52" s="151">
        <f t="shared" si="19"/>
        <v>0.58080893825383673</v>
      </c>
      <c r="L52" s="141">
        <f t="shared" si="20"/>
        <v>8.9067372071188977</v>
      </c>
      <c r="N52" s="151">
        <f t="shared" si="21"/>
        <v>-0.73565905025177392</v>
      </c>
      <c r="O52" s="141">
        <f t="shared" si="22"/>
        <v>-11.281372243220538</v>
      </c>
      <c r="Q52" s="151">
        <v>0.10098891250144637</v>
      </c>
      <c r="R52" s="141">
        <f t="shared" si="23"/>
        <v>1.5486705614196277</v>
      </c>
      <c r="T52" s="151"/>
    </row>
    <row r="53" spans="1:20" x14ac:dyDescent="0.2">
      <c r="A53" s="135" t="str">
        <f t="shared" si="14"/>
        <v>34 Culture, media and sports occupations</v>
      </c>
      <c r="B53" s="151">
        <v>18.308737728542265</v>
      </c>
      <c r="C53" s="141">
        <f t="shared" si="15"/>
        <v>2.5094040924256635</v>
      </c>
      <c r="E53" s="151">
        <v>17.544121875228612</v>
      </c>
      <c r="F53" s="141">
        <f t="shared" si="16"/>
        <v>2.2079492511510495</v>
      </c>
      <c r="H53" s="151">
        <f t="shared" si="17"/>
        <v>-0.76461585331365356</v>
      </c>
      <c r="I53" s="141">
        <f t="shared" si="18"/>
        <v>-4.1762346735769835</v>
      </c>
      <c r="K53" s="151">
        <f t="shared" si="19"/>
        <v>1.6307111554218894</v>
      </c>
      <c r="L53" s="141">
        <f t="shared" si="20"/>
        <v>8.9067372071188977</v>
      </c>
      <c r="N53" s="151">
        <f t="shared" si="21"/>
        <v>-1.7365232068146905</v>
      </c>
      <c r="O53" s="141">
        <f t="shared" si="22"/>
        <v>-9.4846691921723867</v>
      </c>
      <c r="Q53" s="151">
        <v>-0.65880380192085242</v>
      </c>
      <c r="R53" s="141">
        <f t="shared" si="23"/>
        <v>-3.5983026885234985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48.368406446952505</v>
      </c>
      <c r="C54" s="141">
        <f t="shared" si="15"/>
        <v>6.629396241384379</v>
      </c>
      <c r="E54" s="151">
        <v>53.067955145151679</v>
      </c>
      <c r="F54" s="141">
        <f t="shared" si="16"/>
        <v>6.6786672286114808</v>
      </c>
      <c r="H54" s="151">
        <f t="shared" si="17"/>
        <v>4.6995486981991732</v>
      </c>
      <c r="I54" s="141">
        <f t="shared" si="18"/>
        <v>9.7161536701717566</v>
      </c>
      <c r="K54" s="151">
        <f t="shared" si="19"/>
        <v>4.3080468535012146</v>
      </c>
      <c r="L54" s="141">
        <f t="shared" si="20"/>
        <v>8.9067372071188977</v>
      </c>
      <c r="N54" s="151">
        <f t="shared" si="21"/>
        <v>0.89060854297190062</v>
      </c>
      <c r="O54" s="141">
        <f t="shared" si="22"/>
        <v>1.8413022226578115</v>
      </c>
      <c r="Q54" s="151">
        <v>-0.49910669827394222</v>
      </c>
      <c r="R54" s="141">
        <f t="shared" si="23"/>
        <v>-1.0318857596049433</v>
      </c>
      <c r="T54" s="151"/>
    </row>
    <row r="55" spans="1:20" x14ac:dyDescent="0.2">
      <c r="A55" s="135" t="str">
        <f t="shared" si="14"/>
        <v>41 Administrative occupations</v>
      </c>
      <c r="B55" s="151">
        <v>60.081739021562306</v>
      </c>
      <c r="C55" s="141">
        <f t="shared" si="15"/>
        <v>8.2348310416680661</v>
      </c>
      <c r="E55" s="151">
        <v>61.614826124094428</v>
      </c>
      <c r="F55" s="141">
        <f t="shared" si="16"/>
        <v>7.754301421753186</v>
      </c>
      <c r="H55" s="151">
        <f t="shared" si="17"/>
        <v>1.5330871025321215</v>
      </c>
      <c r="I55" s="141">
        <f t="shared" si="18"/>
        <v>2.5516689887786326</v>
      </c>
      <c r="K55" s="151">
        <f t="shared" si="19"/>
        <v>5.3513226041175637</v>
      </c>
      <c r="L55" s="141">
        <f t="shared" si="20"/>
        <v>8.9067372071188977</v>
      </c>
      <c r="N55" s="151">
        <f t="shared" si="21"/>
        <v>-3.869487982116766</v>
      </c>
      <c r="O55" s="141">
        <f t="shared" si="22"/>
        <v>-6.4403728073318138</v>
      </c>
      <c r="Q55" s="151">
        <v>5.1252480531324036E-2</v>
      </c>
      <c r="R55" s="141">
        <f t="shared" si="23"/>
        <v>8.5304588991557656E-2</v>
      </c>
      <c r="T55" s="151"/>
    </row>
    <row r="56" spans="1:20" x14ac:dyDescent="0.2">
      <c r="A56" s="135" t="str">
        <f t="shared" si="14"/>
        <v>42 Secretarial and related occupations</v>
      </c>
      <c r="B56" s="151">
        <v>15.773286427972689</v>
      </c>
      <c r="C56" s="141">
        <f t="shared" si="15"/>
        <v>2.1618939601527791</v>
      </c>
      <c r="E56" s="151">
        <v>10.347137820871966</v>
      </c>
      <c r="F56" s="141">
        <f t="shared" si="16"/>
        <v>1.3021999827422688</v>
      </c>
      <c r="H56" s="151">
        <f t="shared" si="17"/>
        <v>-5.426148607100723</v>
      </c>
      <c r="I56" s="141">
        <f t="shared" si="18"/>
        <v>-34.400875377992712</v>
      </c>
      <c r="K56" s="151">
        <f t="shared" si="19"/>
        <v>1.4048851710656789</v>
      </c>
      <c r="L56" s="141">
        <f t="shared" si="20"/>
        <v>8.9067372071188977</v>
      </c>
      <c r="N56" s="151">
        <f t="shared" si="21"/>
        <v>-7.1037234264982336</v>
      </c>
      <c r="O56" s="141">
        <f t="shared" si="22"/>
        <v>-45.036419384994716</v>
      </c>
      <c r="Q56" s="151">
        <v>0.27268964833183151</v>
      </c>
      <c r="R56" s="141">
        <f t="shared" si="23"/>
        <v>1.7288067998831098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5.3202136393787374</v>
      </c>
      <c r="C57" s="141">
        <f t="shared" si="15"/>
        <v>0.72919095118300126</v>
      </c>
      <c r="E57" s="151">
        <v>6.502021720867118</v>
      </c>
      <c r="F57" s="141">
        <f t="shared" si="16"/>
        <v>0.81828740655447252</v>
      </c>
      <c r="H57" s="151">
        <f t="shared" si="17"/>
        <v>1.1818080814883807</v>
      </c>
      <c r="I57" s="141">
        <f t="shared" si="18"/>
        <v>22.213545575331175</v>
      </c>
      <c r="K57" s="151">
        <f t="shared" si="19"/>
        <v>0.47385744771676042</v>
      </c>
      <c r="L57" s="141">
        <f t="shared" si="20"/>
        <v>8.9067372071188977</v>
      </c>
      <c r="N57" s="151">
        <f t="shared" si="21"/>
        <v>0.85182017307645597</v>
      </c>
      <c r="O57" s="141">
        <f t="shared" si="22"/>
        <v>16.011014421893151</v>
      </c>
      <c r="Q57" s="151">
        <v>-0.14386953930483573</v>
      </c>
      <c r="R57" s="141">
        <f t="shared" si="23"/>
        <v>-2.7042060536808807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22.717643850185542</v>
      </c>
      <c r="C58" s="141">
        <f t="shared" si="15"/>
        <v>3.1136908121772109</v>
      </c>
      <c r="E58" s="151">
        <v>23.05331065347983</v>
      </c>
      <c r="F58" s="141">
        <f t="shared" si="16"/>
        <v>2.9012874144343592</v>
      </c>
      <c r="H58" s="151">
        <f t="shared" si="17"/>
        <v>0.33566680329428777</v>
      </c>
      <c r="I58" s="141">
        <f t="shared" si="18"/>
        <v>1.4775599331862344</v>
      </c>
      <c r="K58" s="151">
        <f t="shared" si="19"/>
        <v>2.0234008373852337</v>
      </c>
      <c r="L58" s="141">
        <f t="shared" si="20"/>
        <v>8.9067372071188977</v>
      </c>
      <c r="N58" s="151">
        <f t="shared" si="21"/>
        <v>-1.386566387340143</v>
      </c>
      <c r="O58" s="141">
        <f t="shared" si="22"/>
        <v>-6.1034779684197691</v>
      </c>
      <c r="Q58" s="151">
        <v>-0.30116764675080288</v>
      </c>
      <c r="R58" s="141">
        <f t="shared" si="23"/>
        <v>-1.3256993055128961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19.660066300458574</v>
      </c>
      <c r="C59" s="141">
        <f t="shared" si="15"/>
        <v>2.6946178138113872</v>
      </c>
      <c r="E59" s="151">
        <v>18.693319588385297</v>
      </c>
      <c r="F59" s="141">
        <f t="shared" si="16"/>
        <v>2.3525771925341648</v>
      </c>
      <c r="H59" s="151">
        <f t="shared" si="17"/>
        <v>-0.96674671207327734</v>
      </c>
      <c r="I59" s="141">
        <f t="shared" si="18"/>
        <v>-4.9173115558146847</v>
      </c>
      <c r="K59" s="151">
        <f t="shared" si="19"/>
        <v>1.7510704401271875</v>
      </c>
      <c r="L59" s="141">
        <f t="shared" si="20"/>
        <v>8.9067372071188977</v>
      </c>
      <c r="N59" s="151">
        <f t="shared" si="21"/>
        <v>-4.6035583443426855</v>
      </c>
      <c r="O59" s="141">
        <f t="shared" si="22"/>
        <v>-23.415782398634672</v>
      </c>
      <c r="Q59" s="151">
        <v>1.8857411921422202</v>
      </c>
      <c r="R59" s="141">
        <f t="shared" si="23"/>
        <v>9.5917336357010914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12.855015951742541</v>
      </c>
      <c r="C60" s="141">
        <f t="shared" si="15"/>
        <v>1.7619144539500877</v>
      </c>
      <c r="E60" s="151">
        <v>14.739142211885715</v>
      </c>
      <c r="F60" s="141">
        <f t="shared" si="16"/>
        <v>1.8549391209651422</v>
      </c>
      <c r="H60" s="151">
        <f t="shared" si="17"/>
        <v>1.8841262601431747</v>
      </c>
      <c r="I60" s="141">
        <f t="shared" si="18"/>
        <v>14.656739962176202</v>
      </c>
      <c r="K60" s="151">
        <f t="shared" si="19"/>
        <v>1.1449624887549223</v>
      </c>
      <c r="L60" s="141">
        <f t="shared" si="20"/>
        <v>8.9067372071188977</v>
      </c>
      <c r="N60" s="151">
        <f t="shared" si="21"/>
        <v>0.68445841246156292</v>
      </c>
      <c r="O60" s="141">
        <f t="shared" si="22"/>
        <v>5.3244462319689481</v>
      </c>
      <c r="Q60" s="151">
        <v>5.4705358926689422E-2</v>
      </c>
      <c r="R60" s="141">
        <f t="shared" si="23"/>
        <v>0.42555652308835856</v>
      </c>
      <c r="T60" s="151"/>
    </row>
    <row r="61" spans="1:20" x14ac:dyDescent="0.2">
      <c r="A61" s="135" t="str">
        <f t="shared" si="14"/>
        <v>61 Caring personal service occupations</v>
      </c>
      <c r="B61" s="151">
        <v>44.77584619423881</v>
      </c>
      <c r="C61" s="141">
        <f t="shared" si="15"/>
        <v>6.1369982653954951</v>
      </c>
      <c r="E61" s="151">
        <v>51.93403375338734</v>
      </c>
      <c r="F61" s="141">
        <f t="shared" si="16"/>
        <v>6.5359618310078975</v>
      </c>
      <c r="H61" s="151">
        <f t="shared" si="17"/>
        <v>7.15818755914853</v>
      </c>
      <c r="I61" s="141">
        <f t="shared" si="18"/>
        <v>15.986716427638514</v>
      </c>
      <c r="K61" s="151">
        <f t="shared" si="19"/>
        <v>3.9880669527845991</v>
      </c>
      <c r="L61" s="141">
        <f t="shared" si="20"/>
        <v>8.9067372071188977</v>
      </c>
      <c r="N61" s="151">
        <f t="shared" si="21"/>
        <v>2.5303528591790378</v>
      </c>
      <c r="O61" s="141">
        <f t="shared" si="22"/>
        <v>5.6511558669428599</v>
      </c>
      <c r="Q61" s="151">
        <v>0.63976774718489282</v>
      </c>
      <c r="R61" s="141">
        <f t="shared" si="23"/>
        <v>1.4288233535767552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17.067944740907755</v>
      </c>
      <c r="C62" s="141">
        <f t="shared" si="15"/>
        <v>2.3393404295348512</v>
      </c>
      <c r="E62" s="151">
        <v>16.664183637641791</v>
      </c>
      <c r="F62" s="141">
        <f t="shared" si="16"/>
        <v>2.0972079449428307</v>
      </c>
      <c r="H62" s="151">
        <f t="shared" si="17"/>
        <v>-0.40376110326596404</v>
      </c>
      <c r="I62" s="141">
        <f t="shared" si="18"/>
        <v>-2.3656105605863953</v>
      </c>
      <c r="K62" s="151">
        <f t="shared" si="19"/>
        <v>1.5201969847289243</v>
      </c>
      <c r="L62" s="141">
        <f t="shared" si="20"/>
        <v>8.9067372071188977</v>
      </c>
      <c r="N62" s="151">
        <f t="shared" si="21"/>
        <v>-1.389155533206808</v>
      </c>
      <c r="O62" s="141">
        <f t="shared" si="22"/>
        <v>-8.1389736977372351</v>
      </c>
      <c r="Q62" s="151">
        <v>-0.53480255478808036</v>
      </c>
      <c r="R62" s="141">
        <f t="shared" si="23"/>
        <v>-3.1333740699680575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0.75658914932820243</v>
      </c>
      <c r="C63" s="141">
        <f t="shared" si="15"/>
        <v>0.10369846003360755</v>
      </c>
      <c r="E63" s="151">
        <v>0.59324054103709623</v>
      </c>
      <c r="F63" s="141">
        <f t="shared" si="16"/>
        <v>7.4660049539711254E-2</v>
      </c>
      <c r="H63" s="151">
        <f t="shared" si="17"/>
        <v>-0.1633486082911062</v>
      </c>
      <c r="I63" s="141">
        <f t="shared" si="18"/>
        <v>-21.590133619567265</v>
      </c>
      <c r="K63" s="151">
        <f t="shared" si="19"/>
        <v>6.7387407268239358E-2</v>
      </c>
      <c r="L63" s="141">
        <f t="shared" si="20"/>
        <v>8.9067372071188959</v>
      </c>
      <c r="N63" s="151">
        <f t="shared" si="21"/>
        <v>-0.24710483581532916</v>
      </c>
      <c r="O63" s="141">
        <f t="shared" si="22"/>
        <v>-32.660372678453129</v>
      </c>
      <c r="Q63" s="151">
        <v>1.6368820255983612E-2</v>
      </c>
      <c r="R63" s="141">
        <f t="shared" si="23"/>
        <v>2.1635018517669682</v>
      </c>
      <c r="T63" s="151"/>
    </row>
    <row r="64" spans="1:20" x14ac:dyDescent="0.2">
      <c r="A64" s="135" t="str">
        <f t="shared" si="14"/>
        <v>71 Sales occupations</v>
      </c>
      <c r="B64" s="151">
        <v>45.874963717691706</v>
      </c>
      <c r="C64" s="141">
        <f t="shared" si="15"/>
        <v>6.2876438233964533</v>
      </c>
      <c r="E64" s="151">
        <v>43.484614065071426</v>
      </c>
      <c r="F64" s="141">
        <f t="shared" si="16"/>
        <v>5.4725920022894128</v>
      </c>
      <c r="H64" s="151">
        <f t="shared" si="17"/>
        <v>-2.3903496526202801</v>
      </c>
      <c r="I64" s="141">
        <f t="shared" si="18"/>
        <v>-5.2105755708716561</v>
      </c>
      <c r="K64" s="151">
        <f t="shared" si="19"/>
        <v>4.0859624621959423</v>
      </c>
      <c r="L64" s="141">
        <f t="shared" si="20"/>
        <v>8.9067372071188995</v>
      </c>
      <c r="N64" s="151">
        <f t="shared" si="21"/>
        <v>-4.7311731931692727</v>
      </c>
      <c r="O64" s="141">
        <f t="shared" si="22"/>
        <v>-10.313192228955797</v>
      </c>
      <c r="Q64" s="151">
        <v>-1.7451389216469499</v>
      </c>
      <c r="R64" s="141">
        <f t="shared" si="23"/>
        <v>-3.8041205490347583</v>
      </c>
      <c r="T64" s="151"/>
    </row>
    <row r="65" spans="1:20" x14ac:dyDescent="0.2">
      <c r="A65" s="135" t="str">
        <f t="shared" si="14"/>
        <v>72 Customer service occupations</v>
      </c>
      <c r="B65" s="151">
        <v>12.185713267651179</v>
      </c>
      <c r="C65" s="141">
        <f t="shared" si="15"/>
        <v>1.6701795173622955</v>
      </c>
      <c r="E65" s="151">
        <v>15.414721298164917</v>
      </c>
      <c r="F65" s="141">
        <f t="shared" si="16"/>
        <v>1.9399615773896841</v>
      </c>
      <c r="H65" s="151">
        <f t="shared" si="17"/>
        <v>3.2290080305137376</v>
      </c>
      <c r="I65" s="141">
        <f t="shared" si="18"/>
        <v>26.498309615454584</v>
      </c>
      <c r="K65" s="151">
        <f t="shared" si="19"/>
        <v>1.0853494575627116</v>
      </c>
      <c r="L65" s="141">
        <f t="shared" si="20"/>
        <v>8.9067372071188977</v>
      </c>
      <c r="N65" s="151">
        <f t="shared" si="21"/>
        <v>2.2325974554710863</v>
      </c>
      <c r="O65" s="141">
        <f t="shared" si="22"/>
        <v>18.321434342278955</v>
      </c>
      <c r="Q65" s="151">
        <v>-8.8938882520060311E-2</v>
      </c>
      <c r="R65" s="141">
        <f t="shared" si="23"/>
        <v>-0.72986193394326815</v>
      </c>
      <c r="T65" s="151"/>
    </row>
    <row r="66" spans="1:20" x14ac:dyDescent="0.2">
      <c r="A66" s="135" t="str">
        <f t="shared" si="14"/>
        <v>81 Process, plant and machine operatives</v>
      </c>
      <c r="B66" s="151">
        <v>13.626498826441928</v>
      </c>
      <c r="C66" s="141">
        <f t="shared" si="15"/>
        <v>1.8676542548970918</v>
      </c>
      <c r="E66" s="151">
        <v>15.098526968242139</v>
      </c>
      <c r="F66" s="141">
        <f t="shared" si="16"/>
        <v>1.9001681332414793</v>
      </c>
      <c r="H66" s="151">
        <f t="shared" si="17"/>
        <v>1.4720281418002106</v>
      </c>
      <c r="I66" s="141">
        <f t="shared" si="18"/>
        <v>10.802687913815179</v>
      </c>
      <c r="K66" s="151">
        <f t="shared" si="19"/>
        <v>1.2136764410023231</v>
      </c>
      <c r="L66" s="141">
        <f t="shared" si="20"/>
        <v>8.9067372071188977</v>
      </c>
      <c r="N66" s="151">
        <f t="shared" si="21"/>
        <v>0.43477861583501953</v>
      </c>
      <c r="O66" s="141">
        <f t="shared" si="22"/>
        <v>3.1906847193304047</v>
      </c>
      <c r="Q66" s="151">
        <v>-0.17642691503713206</v>
      </c>
      <c r="R66" s="141">
        <f t="shared" si="23"/>
        <v>-1.2947340126341143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23.799830130633243</v>
      </c>
      <c r="C67" s="141">
        <f t="shared" si="15"/>
        <v>3.262015766151992</v>
      </c>
      <c r="E67" s="151">
        <v>25.366189186122796</v>
      </c>
      <c r="F67" s="141">
        <f t="shared" si="16"/>
        <v>3.1923660138918097</v>
      </c>
      <c r="H67" s="151">
        <f t="shared" si="17"/>
        <v>1.5663590554895528</v>
      </c>
      <c r="I67" s="141">
        <f t="shared" si="18"/>
        <v>6.5813875430709823</v>
      </c>
      <c r="K67" s="151">
        <f t="shared" si="19"/>
        <v>2.1197883254762053</v>
      </c>
      <c r="L67" s="141">
        <f t="shared" si="20"/>
        <v>8.9067372071188977</v>
      </c>
      <c r="N67" s="151">
        <f t="shared" si="21"/>
        <v>-0.62254865898503464</v>
      </c>
      <c r="O67" s="141">
        <f t="shared" si="22"/>
        <v>-2.615769337713632</v>
      </c>
      <c r="Q67" s="151">
        <v>6.9119388998382311E-2</v>
      </c>
      <c r="R67" s="141">
        <f t="shared" si="23"/>
        <v>0.29041967366572652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9.5406026419683041</v>
      </c>
      <c r="C68" s="141">
        <f t="shared" si="15"/>
        <v>1.307639427082915</v>
      </c>
      <c r="E68" s="151">
        <v>21.45737902579495</v>
      </c>
      <c r="F68" s="141">
        <f t="shared" si="16"/>
        <v>2.7004374621087059</v>
      </c>
      <c r="H68" s="151">
        <f t="shared" si="17"/>
        <v>11.916776383826646</v>
      </c>
      <c r="I68" s="141">
        <f t="shared" si="18"/>
        <v>124.90590826417774</v>
      </c>
      <c r="K68" s="151">
        <f t="shared" si="19"/>
        <v>0.84975640529555951</v>
      </c>
      <c r="L68" s="141">
        <f t="shared" si="20"/>
        <v>8.9067372071188977</v>
      </c>
      <c r="N68" s="151">
        <f t="shared" si="21"/>
        <v>10.923655897755026</v>
      </c>
      <c r="O68" s="141">
        <f t="shared" si="22"/>
        <v>114.49649783864582</v>
      </c>
      <c r="Q68" s="151">
        <v>0.14336408077605964</v>
      </c>
      <c r="R68" s="141">
        <f t="shared" si="23"/>
        <v>1.5026732184129876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73.584519956412109</v>
      </c>
      <c r="C69" s="141">
        <f t="shared" ref="C69" si="25">B69/B$71*100</f>
        <v>10.085528464910752</v>
      </c>
      <c r="E69" s="151">
        <v>60.913701283021631</v>
      </c>
      <c r="F69" s="141">
        <f t="shared" ref="F69" si="26">E69/E$71*100</f>
        <v>7.666064000762864</v>
      </c>
      <c r="H69" s="151">
        <f t="shared" ref="H69" si="27">E69-B69</f>
        <v>-12.670818673390478</v>
      </c>
      <c r="I69" s="141">
        <f t="shared" ref="I69" si="28">IF(B69&gt;0,((E69/B69)-1)*100,0)</f>
        <v>-17.219407941909594</v>
      </c>
      <c r="K69" s="151">
        <f t="shared" ref="K69" si="29">(($E$71/$B$71)-1)*B69</f>
        <v>6.5539798176375879</v>
      </c>
      <c r="L69" s="141">
        <f t="shared" ref="L69" si="30">IF(B69&gt;0,K69/B69*100,0)</f>
        <v>8.9067372071188977</v>
      </c>
      <c r="N69" s="151">
        <f t="shared" ref="N69" si="31">H69-(K69+Q69)</f>
        <v>-20.97974080317222</v>
      </c>
      <c r="O69" s="141">
        <f t="shared" ref="O69" si="32">IF(B69&gt;0,N69/B69*100,0)</f>
        <v>-28.511079253625084</v>
      </c>
      <c r="Q69" s="151">
        <v>1.7549423121441547</v>
      </c>
      <c r="R69" s="141">
        <f t="shared" ref="R69" si="33">IF(B69&gt;0,Q69/B69*100,0)</f>
        <v>2.3849341045965882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729.60500000000013</v>
      </c>
      <c r="C71" s="147">
        <f>B71/B$71*100</f>
        <v>100</v>
      </c>
      <c r="D71" s="145"/>
      <c r="E71" s="152">
        <f>SUM(E44:E69)</f>
        <v>794.58900000000006</v>
      </c>
      <c r="F71" s="147">
        <f>E71/E$71*100</f>
        <v>100</v>
      </c>
      <c r="G71" s="145"/>
      <c r="H71" s="152">
        <f t="shared" si="17"/>
        <v>64.983999999999924</v>
      </c>
      <c r="I71" s="147">
        <f t="shared" si="18"/>
        <v>8.9067372071188977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Hertfordshire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Hertfordshire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Hertfordshire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Hertfordshire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61.605520642387368</v>
      </c>
      <c r="C7" s="11">
        <f t="shared" si="2"/>
        <v>62.635413517954362</v>
      </c>
      <c r="D7" s="11">
        <f t="shared" si="2"/>
        <v>1.0298928755669876</v>
      </c>
      <c r="E7" s="11">
        <f t="shared" si="2"/>
        <v>30.302266233600335</v>
      </c>
      <c r="F7" s="11">
        <f t="shared" si="2"/>
        <v>31.332159109167328</v>
      </c>
      <c r="G7" s="200">
        <f>IF(B7&gt;0,(1+(E7/B7))^(1/($C$6-$B$6))-1,0)</f>
        <v>2.70277503455989E-2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41.609840041103013</v>
      </c>
      <c r="R7" s="11">
        <v>38.636518321756775</v>
      </c>
      <c r="S7" s="345">
        <f>R7-Q7</f>
        <v>-2.973321719346238</v>
      </c>
      <c r="T7" s="345">
        <v>17.647138771412596</v>
      </c>
      <c r="U7" s="345">
        <f>SUM(S7:T7)</f>
        <v>14.673817052066358</v>
      </c>
      <c r="V7" s="346">
        <f>IF(Q7&gt;0,(1+(T7/Q7))^(1/($C$6-$B$6))-1,0)</f>
        <v>2.3849754788775268E-2</v>
      </c>
      <c r="X7" s="10" t="str">
        <f>name!B4</f>
        <v>Agriculture</v>
      </c>
      <c r="Y7" s="11">
        <v>2.8579999999999939</v>
      </c>
      <c r="Z7" s="11">
        <v>2.9299999999999939</v>
      </c>
      <c r="AA7" s="345">
        <f>Z7-Y7</f>
        <v>7.2000000000000064E-2</v>
      </c>
      <c r="AB7" s="11">
        <v>1.5024372368399914</v>
      </c>
      <c r="AC7" s="345">
        <f>SUM(AA7:AB7)</f>
        <v>1.5744372368399915</v>
      </c>
      <c r="AD7" s="348">
        <f>IF(Y7&gt;0,(1+(AB7/Y7))^(1/($C$6-$B$6))-1,0)</f>
        <v>2.8563687023669404E-2</v>
      </c>
    </row>
    <row r="8" spans="1:30" x14ac:dyDescent="0.2">
      <c r="A8" s="10" t="str">
        <f>name!D5</f>
        <v>12 Other managers and proprietors</v>
      </c>
      <c r="B8" s="11">
        <f t="shared" si="2"/>
        <v>25.583425339470832</v>
      </c>
      <c r="C8" s="11">
        <f t="shared" si="2"/>
        <v>30.304754143345715</v>
      </c>
      <c r="D8" s="11">
        <f t="shared" si="2"/>
        <v>4.7213288038748846</v>
      </c>
      <c r="E8" s="11">
        <f t="shared" si="2"/>
        <v>15.645610199905104</v>
      </c>
      <c r="F8" s="11">
        <f t="shared" si="2"/>
        <v>20.366939003779986</v>
      </c>
      <c r="G8" s="200">
        <f t="shared" ref="G8:G33" si="3">IF(B8&gt;0,(1+(E8/B8))^(1/($C$6-$B$6))-1,0)</f>
        <v>3.2324653185749952E-2</v>
      </c>
      <c r="H8" s="11"/>
      <c r="I8" s="10" t="str">
        <f>name!E4</f>
        <v>Managers, directors and senior officials</v>
      </c>
      <c r="J8" s="11">
        <f t="array" ref="J8:J16">MMULT(aggregation!$B$13:$AA$21,B7:B32)</f>
        <v>87.188945981858197</v>
      </c>
      <c r="K8" s="11">
        <f t="array" ref="K8:K16">MMULT(aggregation!$B$13:$AA$21,C7:C32)</f>
        <v>92.94016766130008</v>
      </c>
      <c r="L8" s="11">
        <f t="array" ref="L8:L16">MMULT(aggregation!$B$13:$AA$21,D7:D32)</f>
        <v>5.7512216794418727</v>
      </c>
      <c r="M8" s="11">
        <f t="array" ref="M8:M16">MMULT(aggregation!$B$13:$AA$21,E7:E32)</f>
        <v>45.947876433505442</v>
      </c>
      <c r="N8" s="11">
        <f t="array" ref="N8:N16">MMULT(aggregation!$B$13:$AA$21,F7:F32)</f>
        <v>51.699098112947311</v>
      </c>
      <c r="O8" s="11"/>
      <c r="P8" s="10" t="str">
        <f>name!D5</f>
        <v>12 Other managers and proprietors</v>
      </c>
      <c r="Q8" s="11">
        <v>14.507323259145094</v>
      </c>
      <c r="R8" s="11">
        <v>18.575304353910198</v>
      </c>
      <c r="S8" s="345">
        <f t="shared" ref="S8:S31" si="4">R8-Q8</f>
        <v>4.0679810947651038</v>
      </c>
      <c r="T8" s="345">
        <v>8.6394384036811172</v>
      </c>
      <c r="U8" s="345">
        <f t="shared" ref="U8:U31" si="5">SUM(S8:T8)</f>
        <v>12.707419498446221</v>
      </c>
      <c r="V8" s="346">
        <f t="shared" ref="V8:V33" si="6">IF(Q8&gt;0,(1+(T8/Q8))^(1/($C$6-$B$6))-1,0)</f>
        <v>3.1636889720386696E-2</v>
      </c>
      <c r="X8" s="10" t="str">
        <f>name!B5</f>
        <v>Mining and quarrying</v>
      </c>
      <c r="Y8" s="11">
        <v>0.14800000000000021</v>
      </c>
      <c r="Z8" s="11">
        <v>9.999999999999995E-2</v>
      </c>
      <c r="AA8" s="345">
        <f t="shared" ref="AA8:AA29" si="7">Z8-Y8</f>
        <v>-4.8000000000000265E-2</v>
      </c>
      <c r="AB8" s="11">
        <v>4.6871628613107084E-2</v>
      </c>
      <c r="AC8" s="345">
        <f t="shared" ref="AC8:AC29" si="8">SUM(AA8:AB8)</f>
        <v>-1.1283713868931802E-3</v>
      </c>
      <c r="AD8" s="348">
        <f t="shared" ref="AD8:AD29" si="9">IF(Y8&gt;0,(1+(AB8/Y8))^(1/($C$6-$B$6))-1,0)</f>
        <v>1.8511163020791033E-2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55.983119482810622</v>
      </c>
      <c r="C9" s="11">
        <f t="shared" si="2"/>
        <v>79.113661102923089</v>
      </c>
      <c r="D9" s="11">
        <f t="shared" si="2"/>
        <v>23.130541620112485</v>
      </c>
      <c r="E9" s="11">
        <f t="shared" si="2"/>
        <v>26.420937558822082</v>
      </c>
      <c r="F9" s="11">
        <f t="shared" si="2"/>
        <v>49.551479178934571</v>
      </c>
      <c r="G9" s="200">
        <f t="shared" si="3"/>
        <v>2.6107274792161572E-2</v>
      </c>
      <c r="H9" s="11"/>
      <c r="I9" s="10" t="str">
        <f>name!E5</f>
        <v>Professional occupations</v>
      </c>
      <c r="J9" s="11">
        <v>164.86367957092807</v>
      </c>
      <c r="K9" s="11">
        <v>201.83682448880921</v>
      </c>
      <c r="L9" s="11">
        <v>36.973144917881143</v>
      </c>
      <c r="M9" s="11">
        <v>83.260470940951166</v>
      </c>
      <c r="N9" s="11">
        <v>120.23361585883231</v>
      </c>
      <c r="O9" s="11"/>
      <c r="P9" s="10" t="str">
        <f>name!D6</f>
        <v>21 Science, research, engineering and technology professionals</v>
      </c>
      <c r="Q9" s="11">
        <v>43.896855391217493</v>
      </c>
      <c r="R9" s="11">
        <v>59.055221676178419</v>
      </c>
      <c r="S9" s="345">
        <f t="shared" si="4"/>
        <v>15.158366284960927</v>
      </c>
      <c r="T9" s="345">
        <v>17.660366703550672</v>
      </c>
      <c r="U9" s="345">
        <f t="shared" si="5"/>
        <v>32.818732988511599</v>
      </c>
      <c r="V9" s="346">
        <f t="shared" si="6"/>
        <v>2.2797615510064873E-2</v>
      </c>
      <c r="X9" s="10" t="str">
        <f>name!B6</f>
        <v>Food drink and tobacco</v>
      </c>
      <c r="Y9" s="11">
        <v>3.2860000000000009</v>
      </c>
      <c r="Z9" s="11">
        <v>3.7559999999999998</v>
      </c>
      <c r="AA9" s="345">
        <f t="shared" si="7"/>
        <v>0.46999999999999886</v>
      </c>
      <c r="AB9" s="11">
        <v>1.5561631943577383</v>
      </c>
      <c r="AC9" s="345">
        <f t="shared" si="8"/>
        <v>2.0261631943577374</v>
      </c>
      <c r="AD9" s="348">
        <f t="shared" si="9"/>
        <v>2.6182941233485968E-2</v>
      </c>
    </row>
    <row r="10" spans="1:30" x14ac:dyDescent="0.2">
      <c r="A10" s="10" t="str">
        <f>name!D7</f>
        <v>22 Health professionals</v>
      </c>
      <c r="B10" s="11">
        <f t="shared" si="2"/>
        <v>24.122422783893647</v>
      </c>
      <c r="C10" s="11">
        <f t="shared" si="2"/>
        <v>26.373760148747998</v>
      </c>
      <c r="D10" s="11">
        <f t="shared" si="2"/>
        <v>2.2513373648543498</v>
      </c>
      <c r="E10" s="11">
        <f t="shared" si="2"/>
        <v>13.132468376882706</v>
      </c>
      <c r="F10" s="11">
        <f t="shared" si="2"/>
        <v>15.383805741737055</v>
      </c>
      <c r="G10" s="200">
        <f t="shared" si="3"/>
        <v>2.9399986623256602E-2</v>
      </c>
      <c r="H10" s="11"/>
      <c r="I10" s="10" t="str">
        <f>name!E6</f>
        <v>Associate professional occupations</v>
      </c>
      <c r="J10" s="11">
        <v>99.931900630640172</v>
      </c>
      <c r="K10" s="11">
        <v>113.93565997182247</v>
      </c>
      <c r="L10" s="11">
        <v>14.003759341182308</v>
      </c>
      <c r="M10" s="11">
        <v>49.789657679455345</v>
      </c>
      <c r="N10" s="11">
        <v>63.793417020637648</v>
      </c>
      <c r="O10" s="11"/>
      <c r="P10" s="10" t="str">
        <f>name!D7</f>
        <v>22 Health professionals</v>
      </c>
      <c r="Q10" s="11">
        <v>6.8088647147076209</v>
      </c>
      <c r="R10" s="11">
        <v>7.8340293487785679</v>
      </c>
      <c r="S10" s="345">
        <f t="shared" si="4"/>
        <v>1.025164634070947</v>
      </c>
      <c r="T10" s="345">
        <v>2.7578335075968923</v>
      </c>
      <c r="U10" s="345">
        <f t="shared" si="5"/>
        <v>3.7829981416678393</v>
      </c>
      <c r="V10" s="346">
        <f t="shared" si="6"/>
        <v>2.2929785759185695E-2</v>
      </c>
      <c r="X10" s="10" t="str">
        <f>name!B7</f>
        <v>Engineering</v>
      </c>
      <c r="Y10" s="11">
        <v>6.8979999999999961</v>
      </c>
      <c r="Z10" s="11">
        <v>5.9100000000000037</v>
      </c>
      <c r="AA10" s="345">
        <f t="shared" si="7"/>
        <v>-0.98799999999999244</v>
      </c>
      <c r="AB10" s="11">
        <v>2.7191613166312369</v>
      </c>
      <c r="AC10" s="345">
        <f t="shared" si="8"/>
        <v>1.7311613166312445</v>
      </c>
      <c r="AD10" s="348">
        <f t="shared" si="9"/>
        <v>2.2401741869108482E-2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31.563330972423085</v>
      </c>
      <c r="C11" s="11">
        <f t="shared" si="2"/>
        <v>33.032537245379046</v>
      </c>
      <c r="D11" s="11">
        <f t="shared" si="2"/>
        <v>1.4692062729559621</v>
      </c>
      <c r="E11" s="11">
        <f t="shared" si="2"/>
        <v>15.979427137666715</v>
      </c>
      <c r="F11" s="11">
        <f t="shared" si="2"/>
        <v>17.448633410622676</v>
      </c>
      <c r="G11" s="200">
        <f t="shared" si="3"/>
        <v>2.7685201747732702E-2</v>
      </c>
      <c r="H11" s="11"/>
      <c r="I11" s="10" t="str">
        <f>name!E7</f>
        <v>Administrative and secretarial occupations</v>
      </c>
      <c r="J11" s="11">
        <v>75.855025449534992</v>
      </c>
      <c r="K11" s="11">
        <v>71.961963944966357</v>
      </c>
      <c r="L11" s="11">
        <v>-3.893061504568633</v>
      </c>
      <c r="M11" s="11">
        <v>38.479123734214234</v>
      </c>
      <c r="N11" s="11">
        <v>34.586062229645606</v>
      </c>
      <c r="O11" s="11"/>
      <c r="P11" s="10" t="str">
        <f>name!D8</f>
        <v>23 Teaching and other educational professionals</v>
      </c>
      <c r="Q11" s="11">
        <v>10.331096532872397</v>
      </c>
      <c r="R11" s="11">
        <v>11.226823160529472</v>
      </c>
      <c r="S11" s="345">
        <f t="shared" si="4"/>
        <v>0.89572662765707456</v>
      </c>
      <c r="T11" s="345">
        <v>4.4885135231713811</v>
      </c>
      <c r="U11" s="345">
        <f t="shared" si="5"/>
        <v>5.3842401508284556</v>
      </c>
      <c r="V11" s="346">
        <f t="shared" si="6"/>
        <v>2.4344461920877025E-2</v>
      </c>
      <c r="X11" s="10" t="str">
        <f>name!B8</f>
        <v>Rest of manufacturing</v>
      </c>
      <c r="Y11" s="11">
        <v>27.472999999999974</v>
      </c>
      <c r="Z11" s="11">
        <v>23.354000000000006</v>
      </c>
      <c r="AA11" s="345">
        <f t="shared" si="7"/>
        <v>-4.1189999999999678</v>
      </c>
      <c r="AB11" s="11">
        <v>10.684309677897192</v>
      </c>
      <c r="AC11" s="345">
        <f t="shared" si="8"/>
        <v>6.5653096778972238</v>
      </c>
      <c r="AD11" s="348">
        <f t="shared" si="9"/>
        <v>2.2142494589082018E-2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53.19480633180072</v>
      </c>
      <c r="C12" s="11">
        <f t="shared" si="2"/>
        <v>63.316865991759066</v>
      </c>
      <c r="D12" s="11">
        <f t="shared" si="2"/>
        <v>10.122059659958348</v>
      </c>
      <c r="E12" s="11">
        <f t="shared" si="2"/>
        <v>27.727637867579663</v>
      </c>
      <c r="F12" s="11">
        <f t="shared" si="2"/>
        <v>37.849697527538012</v>
      </c>
      <c r="G12" s="200">
        <f t="shared" si="3"/>
        <v>2.8363492762883968E-2</v>
      </c>
      <c r="H12" s="11"/>
      <c r="I12" s="10" t="str">
        <f>name!E8</f>
        <v>Skilled trades occupations</v>
      </c>
      <c r="J12" s="11">
        <v>60.552939741765414</v>
      </c>
      <c r="K12" s="11">
        <v>62.987794174617953</v>
      </c>
      <c r="L12" s="11">
        <v>2.4348544328525339</v>
      </c>
      <c r="M12" s="11">
        <v>26.575213004135378</v>
      </c>
      <c r="N12" s="11">
        <v>29.01006743698791</v>
      </c>
      <c r="O12" s="11"/>
      <c r="P12" s="10" t="str">
        <f>name!D9</f>
        <v>24 Business, media and public service professionals</v>
      </c>
      <c r="Q12" s="11">
        <v>30.990705413735899</v>
      </c>
      <c r="R12" s="11">
        <v>36.164669913268988</v>
      </c>
      <c r="S12" s="345">
        <f t="shared" si="4"/>
        <v>5.1739644995330885</v>
      </c>
      <c r="T12" s="345">
        <v>14.31568644552604</v>
      </c>
      <c r="U12" s="345">
        <f t="shared" si="5"/>
        <v>19.489650945059129</v>
      </c>
      <c r="V12" s="346">
        <f t="shared" si="6"/>
        <v>2.5640592769435644E-2</v>
      </c>
      <c r="X12" s="10" t="str">
        <f>name!B9</f>
        <v>Electricity and gas</v>
      </c>
      <c r="Y12" s="11">
        <v>1.0910000000000022</v>
      </c>
      <c r="Z12" s="11">
        <v>0.98300000000000021</v>
      </c>
      <c r="AA12" s="345">
        <f t="shared" si="7"/>
        <v>-0.10800000000000198</v>
      </c>
      <c r="AB12" s="11">
        <v>0.42618987419926541</v>
      </c>
      <c r="AC12" s="345">
        <f t="shared" si="8"/>
        <v>0.31818987419926342</v>
      </c>
      <c r="AD12" s="348">
        <f t="shared" si="9"/>
        <v>2.2227779662420843E-2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16.284497012237413</v>
      </c>
      <c r="C13" s="11">
        <f t="shared" si="2"/>
        <v>17.202525548765774</v>
      </c>
      <c r="D13" s="11">
        <f t="shared" si="2"/>
        <v>0.91802853652836369</v>
      </c>
      <c r="E13" s="11">
        <f t="shared" si="2"/>
        <v>6.6732954521689916</v>
      </c>
      <c r="F13" s="11">
        <f t="shared" si="2"/>
        <v>7.5913239886973543</v>
      </c>
      <c r="G13" s="200">
        <f t="shared" si="3"/>
        <v>2.3160389208209065E-2</v>
      </c>
      <c r="H13" s="11"/>
      <c r="I13" s="10" t="str">
        <f>name!E9</f>
        <v>Caring, leisure and other service occupations</v>
      </c>
      <c r="J13" s="11">
        <v>62.600380084474772</v>
      </c>
      <c r="K13" s="11">
        <v>69.191457932066129</v>
      </c>
      <c r="L13" s="11">
        <v>6.5910778475913743</v>
      </c>
      <c r="M13" s="11">
        <v>36.369027841914246</v>
      </c>
      <c r="N13" s="11">
        <v>42.960105689505617</v>
      </c>
      <c r="O13" s="11"/>
      <c r="P13" s="10" t="str">
        <f>name!D10</f>
        <v>31 Science, engineering and technology associate professionals</v>
      </c>
      <c r="Q13" s="11">
        <v>11.745914017254989</v>
      </c>
      <c r="R13" s="11">
        <v>11.3964652032274</v>
      </c>
      <c r="S13" s="345">
        <f t="shared" si="4"/>
        <v>-0.34944881402758909</v>
      </c>
      <c r="T13" s="345">
        <v>4.0868997831036689</v>
      </c>
      <c r="U13" s="345">
        <f t="shared" si="5"/>
        <v>3.7374509690760798</v>
      </c>
      <c r="V13" s="346">
        <f t="shared" si="6"/>
        <v>2.0104709250089225E-2</v>
      </c>
      <c r="X13" s="10" t="str">
        <f>name!B10</f>
        <v>Water and sewerage</v>
      </c>
      <c r="Y13" s="11">
        <v>4.1919999999999931</v>
      </c>
      <c r="Z13" s="11">
        <v>4.7499999999999947</v>
      </c>
      <c r="AA13" s="345">
        <f t="shared" si="7"/>
        <v>0.55800000000000161</v>
      </c>
      <c r="AB13" s="11">
        <v>1.9918467876872348</v>
      </c>
      <c r="AC13" s="345">
        <f t="shared" si="8"/>
        <v>2.5498467876872364</v>
      </c>
      <c r="AD13" s="348">
        <f t="shared" si="9"/>
        <v>2.6256284883134029E-2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10.449252650548503</v>
      </c>
      <c r="C14" s="11">
        <f t="shared" si="2"/>
        <v>19.653911809813287</v>
      </c>
      <c r="D14" s="11">
        <f t="shared" si="2"/>
        <v>9.2046591592647857</v>
      </c>
      <c r="E14" s="11">
        <f t="shared" si="2"/>
        <v>10.022184090317667</v>
      </c>
      <c r="F14" s="11">
        <f t="shared" si="2"/>
        <v>19.226843249582455</v>
      </c>
      <c r="G14" s="200">
        <f t="shared" si="3"/>
        <v>4.5853545222603209E-2</v>
      </c>
      <c r="H14" s="11"/>
      <c r="I14" s="10" t="str">
        <f>name!E10</f>
        <v>Sales and customer service occupations</v>
      </c>
      <c r="J14" s="11">
        <v>58.060676985342866</v>
      </c>
      <c r="K14" s="11">
        <v>58.899335363236368</v>
      </c>
      <c r="L14" s="11">
        <v>0.83865837789350106</v>
      </c>
      <c r="M14" s="11">
        <v>26.961569345648819</v>
      </c>
      <c r="N14" s="11">
        <v>27.800227723542314</v>
      </c>
      <c r="O14" s="11"/>
      <c r="P14" s="10" t="str">
        <f>name!D11</f>
        <v>32 Health and social care associate professionals</v>
      </c>
      <c r="Q14" s="11">
        <v>1.9175439751309771</v>
      </c>
      <c r="R14" s="11">
        <v>2.9627034160758181</v>
      </c>
      <c r="S14" s="345">
        <f t="shared" si="4"/>
        <v>1.045159440944841</v>
      </c>
      <c r="T14" s="345">
        <v>1.2561941836898201</v>
      </c>
      <c r="U14" s="345">
        <f t="shared" si="5"/>
        <v>2.3013536246346611</v>
      </c>
      <c r="V14" s="346">
        <f t="shared" si="6"/>
        <v>3.4161543697336372E-2</v>
      </c>
      <c r="X14" s="10" t="str">
        <f>name!B11</f>
        <v>Construction</v>
      </c>
      <c r="Y14" s="11">
        <v>66.662999999999869</v>
      </c>
      <c r="Z14" s="11">
        <v>82.682000000000002</v>
      </c>
      <c r="AA14" s="345">
        <f t="shared" si="7"/>
        <v>16.019000000000133</v>
      </c>
      <c r="AB14" s="11">
        <v>31.137497901528</v>
      </c>
      <c r="AC14" s="345">
        <f t="shared" si="8"/>
        <v>47.156497901528134</v>
      </c>
      <c r="AD14" s="348">
        <f t="shared" si="9"/>
        <v>2.5881222782529578E-2</v>
      </c>
    </row>
    <row r="15" spans="1:30" x14ac:dyDescent="0.2">
      <c r="A15" s="10" t="str">
        <f>name!D12</f>
        <v>33 Protective service occupations</v>
      </c>
      <c r="B15" s="11">
        <f t="shared" si="2"/>
        <v>6.5210067923595263</v>
      </c>
      <c r="C15" s="11">
        <f t="shared" si="2"/>
        <v>6.4671455928630417</v>
      </c>
      <c r="D15" s="11">
        <f t="shared" si="2"/>
        <v>-5.38611994964837E-2</v>
      </c>
      <c r="E15" s="11">
        <f t="shared" si="2"/>
        <v>2.0919665907366087</v>
      </c>
      <c r="F15" s="11">
        <f t="shared" si="2"/>
        <v>2.038105391240125</v>
      </c>
      <c r="G15" s="200">
        <f t="shared" si="3"/>
        <v>1.8722496557240342E-2</v>
      </c>
      <c r="H15" s="11"/>
      <c r="I15" s="10" t="str">
        <f>name!E11</f>
        <v>Process, plant and machine operatives</v>
      </c>
      <c r="J15" s="11">
        <v>37.426328957075206</v>
      </c>
      <c r="K15" s="11">
        <v>40.464716154364943</v>
      </c>
      <c r="L15" s="11">
        <v>3.0383871972897403</v>
      </c>
      <c r="M15" s="11">
        <v>19.180331339957579</v>
      </c>
      <c r="N15" s="11">
        <v>22.218718537247319</v>
      </c>
      <c r="O15" s="11"/>
      <c r="P15" s="10" t="str">
        <f>name!D12</f>
        <v>33 Protective service occupations</v>
      </c>
      <c r="Q15" s="11">
        <v>4.7034974259582691</v>
      </c>
      <c r="R15" s="11">
        <v>4.1700706203938864</v>
      </c>
      <c r="S15" s="345">
        <f t="shared" si="4"/>
        <v>-0.53342680556438271</v>
      </c>
      <c r="T15" s="345">
        <v>1.1502946748934424</v>
      </c>
      <c r="U15" s="345">
        <f t="shared" si="5"/>
        <v>0.61686786932905968</v>
      </c>
      <c r="V15" s="346">
        <f t="shared" si="6"/>
        <v>1.4692442129490058E-2</v>
      </c>
      <c r="X15" s="10" t="str">
        <f>name!B12</f>
        <v>Wholesale and retail trade</v>
      </c>
      <c r="Y15" s="11">
        <v>112.03900000000016</v>
      </c>
      <c r="Z15" s="11">
        <v>114.93400000000024</v>
      </c>
      <c r="AA15" s="345">
        <f t="shared" si="7"/>
        <v>2.8950000000000813</v>
      </c>
      <c r="AB15" s="11">
        <v>52.529901567539895</v>
      </c>
      <c r="AC15" s="345">
        <f t="shared" si="8"/>
        <v>55.424901567539976</v>
      </c>
      <c r="AD15" s="348">
        <f t="shared" si="9"/>
        <v>2.5963482630467549E-2</v>
      </c>
    </row>
    <row r="16" spans="1:30" x14ac:dyDescent="0.2">
      <c r="A16" s="10" t="str">
        <f>name!D13</f>
        <v>34 Culture, media and sports occupations</v>
      </c>
      <c r="B16" s="11">
        <f t="shared" si="2"/>
        <v>18.308737728542258</v>
      </c>
      <c r="C16" s="11">
        <f t="shared" si="2"/>
        <v>17.544121875228626</v>
      </c>
      <c r="D16" s="11">
        <f t="shared" si="2"/>
        <v>-0.76461585331363247</v>
      </c>
      <c r="E16" s="11">
        <f t="shared" si="2"/>
        <v>7.7485370342847322</v>
      </c>
      <c r="F16" s="11">
        <f t="shared" si="2"/>
        <v>6.9839211809711008</v>
      </c>
      <c r="G16" s="200">
        <f t="shared" si="3"/>
        <v>2.3806869565609734E-2</v>
      </c>
      <c r="H16" s="11"/>
      <c r="I16" s="10" t="str">
        <f>name!E12</f>
        <v>Elementary occupations</v>
      </c>
      <c r="J16" s="11">
        <v>83.125122598380344</v>
      </c>
      <c r="K16" s="11">
        <v>82.371080308816673</v>
      </c>
      <c r="L16" s="11">
        <v>-0.75404228956368335</v>
      </c>
      <c r="M16" s="11">
        <v>39.850745159895475</v>
      </c>
      <c r="N16" s="11">
        <v>39.096702870331796</v>
      </c>
      <c r="O16" s="11"/>
      <c r="P16" s="10" t="str">
        <f>name!D13</f>
        <v>34 Culture, media and sports occupations</v>
      </c>
      <c r="Q16" s="11">
        <v>9.9737858888354403</v>
      </c>
      <c r="R16" s="11">
        <v>9.4908325487436791</v>
      </c>
      <c r="S16" s="345">
        <f t="shared" si="4"/>
        <v>-0.48295334009176116</v>
      </c>
      <c r="T16" s="345">
        <v>3.6764195499674308</v>
      </c>
      <c r="U16" s="345">
        <f t="shared" si="5"/>
        <v>3.1934662098756696</v>
      </c>
      <c r="V16" s="346">
        <f t="shared" si="6"/>
        <v>2.1139971287509107E-2</v>
      </c>
      <c r="X16" s="10" t="str">
        <f>name!B13</f>
        <v>Transport and storage</v>
      </c>
      <c r="Y16" s="11">
        <v>29.308000000000039</v>
      </c>
      <c r="Z16" s="11">
        <v>32.313000000000017</v>
      </c>
      <c r="AA16" s="345">
        <f t="shared" si="7"/>
        <v>3.0049999999999777</v>
      </c>
      <c r="AB16" s="11">
        <v>14.800513081036991</v>
      </c>
      <c r="AC16" s="345">
        <f t="shared" si="8"/>
        <v>17.80551308103697</v>
      </c>
      <c r="AD16" s="348">
        <f t="shared" si="9"/>
        <v>2.7627573899610125E-2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48.36840644695247</v>
      </c>
      <c r="C17" s="11">
        <f t="shared" si="10"/>
        <v>53.06795514515175</v>
      </c>
      <c r="D17" s="11">
        <f t="shared" si="10"/>
        <v>4.6995486981992727</v>
      </c>
      <c r="E17" s="11">
        <f t="shared" si="10"/>
        <v>23.253674511947342</v>
      </c>
      <c r="F17" s="11">
        <f t="shared" si="10"/>
        <v>27.953223210146611</v>
      </c>
      <c r="G17" s="200">
        <f t="shared" si="3"/>
        <v>2.6515891460467955E-2</v>
      </c>
      <c r="H17" s="11"/>
      <c r="O17" s="11"/>
      <c r="P17" s="10" t="str">
        <f>name!D14</f>
        <v>35 Business and public service associate professionals</v>
      </c>
      <c r="Q17" s="11">
        <v>26.005504842816794</v>
      </c>
      <c r="R17" s="11">
        <v>26.955550346937326</v>
      </c>
      <c r="S17" s="345">
        <f t="shared" si="4"/>
        <v>0.95004550412053135</v>
      </c>
      <c r="T17" s="345">
        <v>10.236555387064511</v>
      </c>
      <c r="U17" s="345">
        <f t="shared" si="5"/>
        <v>11.186600891185043</v>
      </c>
      <c r="V17" s="346">
        <f t="shared" si="6"/>
        <v>2.2374100837914135E-2</v>
      </c>
      <c r="X17" s="10" t="str">
        <f>name!B14</f>
        <v>Accommodation and food</v>
      </c>
      <c r="Y17" s="11">
        <v>40.759</v>
      </c>
      <c r="Z17" s="11">
        <v>47.390000000000157</v>
      </c>
      <c r="AA17" s="345">
        <f t="shared" si="7"/>
        <v>6.6310000000001565</v>
      </c>
      <c r="AB17" s="11">
        <v>21.933671673734459</v>
      </c>
      <c r="AC17" s="345">
        <f t="shared" si="8"/>
        <v>28.564671673734615</v>
      </c>
      <c r="AD17" s="348">
        <f t="shared" si="9"/>
        <v>2.912047102689197E-2</v>
      </c>
    </row>
    <row r="18" spans="1:30" x14ac:dyDescent="0.2">
      <c r="A18" s="10" t="str">
        <f>name!D15</f>
        <v>41 Administrative occupations</v>
      </c>
      <c r="B18" s="11">
        <f t="shared" si="10"/>
        <v>60.081739021562306</v>
      </c>
      <c r="C18" s="11">
        <f t="shared" si="10"/>
        <v>61.614826124094392</v>
      </c>
      <c r="D18" s="11">
        <f t="shared" si="10"/>
        <v>1.5330871025320874</v>
      </c>
      <c r="E18" s="11">
        <f t="shared" si="10"/>
        <v>31.44312421274023</v>
      </c>
      <c r="F18" s="11">
        <f t="shared" si="10"/>
        <v>32.976211315272323</v>
      </c>
      <c r="G18" s="200">
        <f t="shared" si="3"/>
        <v>2.845771312553147E-2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17.073921886896034</v>
      </c>
      <c r="R18" s="11">
        <v>20.469394748139415</v>
      </c>
      <c r="S18" s="345">
        <f t="shared" si="4"/>
        <v>3.3954728612433804</v>
      </c>
      <c r="T18" s="345">
        <v>7.0495292966637644</v>
      </c>
      <c r="U18" s="345">
        <f t="shared" si="5"/>
        <v>10.445002157907144</v>
      </c>
      <c r="V18" s="346">
        <f t="shared" si="6"/>
        <v>2.3309666496062587E-2</v>
      </c>
      <c r="X18" s="10" t="str">
        <f>name!B15</f>
        <v>Media</v>
      </c>
      <c r="Y18" s="11">
        <v>9.3279999999999959</v>
      </c>
      <c r="Z18" s="11">
        <v>8.9049999999999745</v>
      </c>
      <c r="AA18" s="345">
        <f t="shared" si="7"/>
        <v>-0.42300000000002136</v>
      </c>
      <c r="AB18" s="11">
        <v>4.2816946951382446</v>
      </c>
      <c r="AC18" s="345">
        <f t="shared" si="8"/>
        <v>3.8586946951382233</v>
      </c>
      <c r="AD18" s="348">
        <f t="shared" si="9"/>
        <v>2.5503915807896904E-2</v>
      </c>
    </row>
    <row r="19" spans="1:30" x14ac:dyDescent="0.2">
      <c r="A19" s="10" t="str">
        <f>name!D16</f>
        <v>42 Secretarial and related occupations</v>
      </c>
      <c r="B19" s="11">
        <f t="shared" si="10"/>
        <v>15.773286427972682</v>
      </c>
      <c r="C19" s="11">
        <f t="shared" si="10"/>
        <v>10.347137820871961</v>
      </c>
      <c r="D19" s="11">
        <f t="shared" si="10"/>
        <v>-5.4261486071007203</v>
      </c>
      <c r="E19" s="11">
        <f t="shared" si="10"/>
        <v>7.0359995214740056</v>
      </c>
      <c r="F19" s="11">
        <f t="shared" si="10"/>
        <v>1.6098509143732855</v>
      </c>
      <c r="G19" s="200">
        <f t="shared" si="3"/>
        <v>2.489482440293167E-2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1.215901783651465</v>
      </c>
      <c r="K19" s="11">
        <f t="array" ref="K19:K27">MMULT(aggregation!$B$13:$AA$21,C36:C61)</f>
        <v>1.9249744699666334</v>
      </c>
      <c r="L19" s="11">
        <f t="array" ref="L19:L27">MMULT(aggregation!$B$13:$AA$21,D36:D61)</f>
        <v>0.70907268631516818</v>
      </c>
      <c r="M19" s="11">
        <f t="array" ref="M19:M27">MMULT(aggregation!$B$13:$AA$21,E36:E61)</f>
        <v>0.88948567726607841</v>
      </c>
      <c r="N19" s="11">
        <f t="array" ref="N19:N27">MMULT(aggregation!$B$13:$AA$21,F36:F61)</f>
        <v>1.5985583635812466</v>
      </c>
      <c r="O19" s="11"/>
      <c r="P19" s="10" t="str">
        <f>name!D16</f>
        <v>42 Secretarial and related occupations</v>
      </c>
      <c r="Q19" s="11">
        <v>0.77668357601922566</v>
      </c>
      <c r="R19" s="11">
        <v>0.83386395575674166</v>
      </c>
      <c r="S19" s="345">
        <f t="shared" si="4"/>
        <v>5.7180379737515996E-2</v>
      </c>
      <c r="T19" s="345">
        <v>0.24557721656264747</v>
      </c>
      <c r="U19" s="345">
        <f t="shared" si="5"/>
        <v>0.30275759630016347</v>
      </c>
      <c r="V19" s="346">
        <f t="shared" si="6"/>
        <v>1.8484691193553004E-2</v>
      </c>
      <c r="X19" s="10" t="str">
        <f>name!B16</f>
        <v>Information technology</v>
      </c>
      <c r="Y19" s="11">
        <v>27.015999999999917</v>
      </c>
      <c r="Z19" s="11">
        <v>29.669999999999995</v>
      </c>
      <c r="AA19" s="345">
        <f t="shared" si="7"/>
        <v>2.6540000000000781</v>
      </c>
      <c r="AB19" s="11">
        <v>12.29482711536234</v>
      </c>
      <c r="AC19" s="345">
        <f t="shared" si="8"/>
        <v>14.948827115362418</v>
      </c>
      <c r="AD19" s="348">
        <f t="shared" si="9"/>
        <v>2.5319952980478622E-2</v>
      </c>
    </row>
    <row r="20" spans="1:30" x14ac:dyDescent="0.2">
      <c r="A20" s="10" t="str">
        <f>name!D17</f>
        <v>51 Skilled agricultural and related trades</v>
      </c>
      <c r="B20" s="11">
        <f t="shared" si="10"/>
        <v>5.32021363937874</v>
      </c>
      <c r="C20" s="11">
        <f t="shared" si="10"/>
        <v>6.5020217208671189</v>
      </c>
      <c r="D20" s="11">
        <f t="shared" si="10"/>
        <v>1.1818080814883791</v>
      </c>
      <c r="E20" s="11">
        <f t="shared" si="10"/>
        <v>3.1996258734984617</v>
      </c>
      <c r="F20" s="11">
        <f t="shared" si="10"/>
        <v>4.3814339549868411</v>
      </c>
      <c r="G20" s="200">
        <f t="shared" si="3"/>
        <v>3.189020365080264E-2</v>
      </c>
      <c r="H20" s="11"/>
      <c r="I20" s="11" t="str">
        <f t="shared" si="11"/>
        <v>Professional occupations</v>
      </c>
      <c r="J20" s="11">
        <v>7.3882403173577522</v>
      </c>
      <c r="K20" s="11">
        <v>11.655953886864737</v>
      </c>
      <c r="L20" s="11">
        <v>4.2677135695069861</v>
      </c>
      <c r="M20" s="11">
        <v>4.5270820584568785</v>
      </c>
      <c r="N20" s="11">
        <v>8.7947956279638646</v>
      </c>
      <c r="O20" s="11"/>
      <c r="P20" s="10" t="str">
        <f>name!D17</f>
        <v>51 Skilled agricultural and related trades</v>
      </c>
      <c r="Q20" s="11">
        <v>4.0294437509010805</v>
      </c>
      <c r="R20" s="11">
        <v>4.6861351027817228</v>
      </c>
      <c r="S20" s="345">
        <f t="shared" si="4"/>
        <v>0.65669135188064232</v>
      </c>
      <c r="T20" s="345">
        <v>2.1683800019107964</v>
      </c>
      <c r="U20" s="345">
        <f t="shared" si="5"/>
        <v>2.8250713537914387</v>
      </c>
      <c r="V20" s="346">
        <f t="shared" si="6"/>
        <v>2.9120607972500157E-2</v>
      </c>
      <c r="X20" s="10" t="str">
        <f>name!B17</f>
        <v>Finance and insurance</v>
      </c>
      <c r="Y20" s="11">
        <v>16.655999999999963</v>
      </c>
      <c r="Z20" s="11">
        <v>14.597999999999997</v>
      </c>
      <c r="AA20" s="345">
        <f t="shared" si="7"/>
        <v>-2.0579999999999661</v>
      </c>
      <c r="AB20" s="11">
        <v>7.7349264527885788</v>
      </c>
      <c r="AC20" s="345">
        <f t="shared" si="8"/>
        <v>5.6769264527886127</v>
      </c>
      <c r="AD20" s="348">
        <f t="shared" si="9"/>
        <v>2.5755463807025647E-2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22.717643850185592</v>
      </c>
      <c r="C21" s="11">
        <f t="shared" si="10"/>
        <v>23.053310653479805</v>
      </c>
      <c r="D21" s="11">
        <f t="shared" si="10"/>
        <v>0.33566680329421339</v>
      </c>
      <c r="E21" s="11">
        <f t="shared" si="10"/>
        <v>8.839346161848729</v>
      </c>
      <c r="F21" s="11">
        <f t="shared" si="10"/>
        <v>9.1750129651429422</v>
      </c>
      <c r="G21" s="200">
        <f t="shared" si="3"/>
        <v>2.2152006992687712E-2</v>
      </c>
      <c r="H21" s="11"/>
      <c r="I21" s="11" t="str">
        <f t="shared" si="11"/>
        <v>Associate professional occupations</v>
      </c>
      <c r="J21" s="11">
        <v>1.2805348266588581</v>
      </c>
      <c r="K21" s="11">
        <v>2.30468241286537</v>
      </c>
      <c r="L21" s="11">
        <v>1.0241475862065119</v>
      </c>
      <c r="M21" s="11">
        <v>0.90784605924579931</v>
      </c>
      <c r="N21" s="11">
        <v>1.9319936454523112</v>
      </c>
      <c r="O21" s="11"/>
      <c r="P21" s="10" t="str">
        <f>name!D18</f>
        <v>52 Skilled metal, electrical and electronic trades</v>
      </c>
      <c r="Q21" s="11">
        <v>22.11895369947176</v>
      </c>
      <c r="R21" s="11">
        <v>21.781837385169101</v>
      </c>
      <c r="S21" s="345">
        <f t="shared" si="4"/>
        <v>-0.33711631430265854</v>
      </c>
      <c r="T21" s="345">
        <v>8.2202558339269682</v>
      </c>
      <c r="U21" s="345">
        <f t="shared" si="5"/>
        <v>7.8831395196243097</v>
      </c>
      <c r="V21" s="346">
        <f t="shared" si="6"/>
        <v>2.129054699398214E-2</v>
      </c>
      <c r="X21" s="10" t="str">
        <f>name!B18</f>
        <v>Real estate</v>
      </c>
      <c r="Y21" s="11">
        <v>11.395000000000021</v>
      </c>
      <c r="Z21" s="11">
        <v>13.190000000000014</v>
      </c>
      <c r="AA21" s="345">
        <f t="shared" si="7"/>
        <v>1.7949999999999928</v>
      </c>
      <c r="AB21" s="11">
        <v>6.0129383140759716</v>
      </c>
      <c r="AC21" s="345">
        <f t="shared" si="8"/>
        <v>7.8079383140759644</v>
      </c>
      <c r="AD21" s="348">
        <f t="shared" si="9"/>
        <v>2.8652929624006784E-2</v>
      </c>
    </row>
    <row r="22" spans="1:30" x14ac:dyDescent="0.2">
      <c r="A22" s="10" t="str">
        <f>name!D19</f>
        <v>53 Skilled construction and building trades</v>
      </c>
      <c r="B22" s="11">
        <f t="shared" si="10"/>
        <v>19.660066300458539</v>
      </c>
      <c r="C22" s="11">
        <f t="shared" si="10"/>
        <v>18.693319588385293</v>
      </c>
      <c r="D22" s="11">
        <f t="shared" si="10"/>
        <v>-0.9667467120732478</v>
      </c>
      <c r="E22" s="11">
        <f t="shared" si="10"/>
        <v>8.336150891094162</v>
      </c>
      <c r="F22" s="11">
        <f t="shared" si="10"/>
        <v>7.3694041790209148</v>
      </c>
      <c r="G22" s="200">
        <f t="shared" si="3"/>
        <v>2.3845183888767885E-2</v>
      </c>
      <c r="H22" s="11"/>
      <c r="I22" s="11" t="str">
        <f t="shared" si="11"/>
        <v>Administrative and secretarial occupations</v>
      </c>
      <c r="J22" s="11">
        <v>0.34062515248739117</v>
      </c>
      <c r="K22" s="11">
        <v>0.76477749609308643</v>
      </c>
      <c r="L22" s="11">
        <v>0.42415234360569531</v>
      </c>
      <c r="M22" s="11">
        <v>0.31500748775970161</v>
      </c>
      <c r="N22" s="11">
        <v>0.73915983136539687</v>
      </c>
      <c r="O22" s="11"/>
      <c r="P22" s="10" t="str">
        <f>name!D19</f>
        <v>53 Skilled construction and building trades</v>
      </c>
      <c r="Q22" s="11">
        <v>19.152931805897406</v>
      </c>
      <c r="R22" s="11">
        <v>18.276524457047323</v>
      </c>
      <c r="S22" s="345">
        <f t="shared" si="4"/>
        <v>-0.87640734885008342</v>
      </c>
      <c r="T22" s="345">
        <v>8.1387011543582446</v>
      </c>
      <c r="U22" s="345">
        <f t="shared" si="5"/>
        <v>7.2622938055081612</v>
      </c>
      <c r="V22" s="346">
        <f t="shared" si="6"/>
        <v>2.38891730274291E-2</v>
      </c>
      <c r="X22" s="10" t="str">
        <f>name!B19</f>
        <v>Professional services</v>
      </c>
      <c r="Y22" s="11">
        <v>91.499999999999929</v>
      </c>
      <c r="Z22" s="11">
        <v>104.63099999999983</v>
      </c>
      <c r="AA22" s="345">
        <f t="shared" si="7"/>
        <v>13.130999999999901</v>
      </c>
      <c r="AB22" s="11">
        <v>47.028776834622327</v>
      </c>
      <c r="AC22" s="345">
        <f t="shared" si="8"/>
        <v>60.159776834622228</v>
      </c>
      <c r="AD22" s="348">
        <f t="shared" si="9"/>
        <v>2.8035062336811745E-2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12.855015951742546</v>
      </c>
      <c r="C23" s="11">
        <f t="shared" si="10"/>
        <v>14.739142211885737</v>
      </c>
      <c r="D23" s="11">
        <f t="shared" si="10"/>
        <v>1.8841262601431894</v>
      </c>
      <c r="E23" s="11">
        <f t="shared" si="10"/>
        <v>6.2000900776940231</v>
      </c>
      <c r="F23" s="11">
        <f t="shared" si="10"/>
        <v>8.0842163378372121</v>
      </c>
      <c r="G23" s="200">
        <f t="shared" si="3"/>
        <v>2.6587369470469469E-2</v>
      </c>
      <c r="H23" s="11"/>
      <c r="I23" s="11" t="str">
        <f t="shared" si="11"/>
        <v>Skilled trades occupations</v>
      </c>
      <c r="J23" s="11">
        <v>8.428230985061283E-2</v>
      </c>
      <c r="K23" s="11">
        <v>0.176225597354699</v>
      </c>
      <c r="L23" s="11">
        <v>9.1943287504086174E-2</v>
      </c>
      <c r="M23" s="11">
        <v>7.2499278211368617E-2</v>
      </c>
      <c r="N23" s="11">
        <v>0.16444256571545479</v>
      </c>
      <c r="O23" s="11"/>
      <c r="P23" s="10" t="str">
        <f>name!D20</f>
        <v>54 Textiles, printing and other skilled trades</v>
      </c>
      <c r="Q23" s="11">
        <v>7.100349531370135</v>
      </c>
      <c r="R23" s="11">
        <v>7.938050296165617</v>
      </c>
      <c r="S23" s="345">
        <f t="shared" si="4"/>
        <v>0.83770076479548194</v>
      </c>
      <c r="T23" s="345">
        <v>2.5114555898416926</v>
      </c>
      <c r="U23" s="345">
        <f t="shared" si="5"/>
        <v>3.3491563546371745</v>
      </c>
      <c r="V23" s="346">
        <f t="shared" si="6"/>
        <v>2.0395062721465962E-2</v>
      </c>
      <c r="X23" s="10" t="str">
        <f>name!B20</f>
        <v>Support services</v>
      </c>
      <c r="Y23" s="11">
        <v>94.336000000000027</v>
      </c>
      <c r="Z23" s="11">
        <v>106.90199999999999</v>
      </c>
      <c r="AA23" s="345">
        <f t="shared" si="7"/>
        <v>12.56599999999996</v>
      </c>
      <c r="AB23" s="11">
        <v>47.505974753376677</v>
      </c>
      <c r="AC23" s="345">
        <f t="shared" si="8"/>
        <v>60.071974753376637</v>
      </c>
      <c r="AD23" s="348">
        <f t="shared" si="9"/>
        <v>2.7563069619768843E-2</v>
      </c>
    </row>
    <row r="24" spans="1:30" x14ac:dyDescent="0.2">
      <c r="A24" s="10" t="str">
        <f>name!D21</f>
        <v>61 Caring personal service occupations</v>
      </c>
      <c r="B24" s="11">
        <f t="shared" si="10"/>
        <v>44.775846194238817</v>
      </c>
      <c r="C24" s="11">
        <f t="shared" si="10"/>
        <v>51.934033753387233</v>
      </c>
      <c r="D24" s="11">
        <f t="shared" si="10"/>
        <v>7.1581875591484287</v>
      </c>
      <c r="E24" s="11">
        <f t="shared" si="10"/>
        <v>27.619015686287593</v>
      </c>
      <c r="F24" s="11">
        <f t="shared" si="10"/>
        <v>34.77720324543602</v>
      </c>
      <c r="G24" s="200">
        <f t="shared" si="3"/>
        <v>3.2549615845602231E-2</v>
      </c>
      <c r="H24" s="11"/>
      <c r="I24" s="11" t="str">
        <f t="shared" si="11"/>
        <v>Caring, leisure and other service occupations</v>
      </c>
      <c r="J24" s="11">
        <v>4.7056647828696653E-2</v>
      </c>
      <c r="K24" s="11">
        <v>9.8760681501984249E-2</v>
      </c>
      <c r="L24" s="11">
        <v>5.1704033673287589E-2</v>
      </c>
      <c r="M24" s="11">
        <v>4.2397713585530232E-2</v>
      </c>
      <c r="N24" s="11">
        <v>9.4101747258817814E-2</v>
      </c>
      <c r="O24" s="11"/>
      <c r="P24" s="10" t="str">
        <f>name!D21</f>
        <v>61 Caring personal service occupations</v>
      </c>
      <c r="Q24" s="11">
        <v>6.4084798624082264</v>
      </c>
      <c r="R24" s="11">
        <v>9.3407116456362633</v>
      </c>
      <c r="S24" s="345">
        <f t="shared" si="4"/>
        <v>2.9322317832280369</v>
      </c>
      <c r="T24" s="345">
        <v>3.6786626973672671</v>
      </c>
      <c r="U24" s="345">
        <f t="shared" si="5"/>
        <v>6.610894480595304</v>
      </c>
      <c r="V24" s="346">
        <f t="shared" si="6"/>
        <v>3.0704587396616301E-2</v>
      </c>
      <c r="X24" s="10" t="str">
        <f>name!B21</f>
        <v>Public admin. and defence</v>
      </c>
      <c r="Y24" s="11">
        <v>14.715000000000011</v>
      </c>
      <c r="Z24" s="11">
        <v>16.976000000000024</v>
      </c>
      <c r="AA24" s="345">
        <f t="shared" si="7"/>
        <v>2.2610000000000134</v>
      </c>
      <c r="AB24" s="11">
        <v>7.9173511477449843</v>
      </c>
      <c r="AC24" s="345">
        <f t="shared" si="8"/>
        <v>10.178351147744998</v>
      </c>
      <c r="AD24" s="348">
        <f t="shared" si="9"/>
        <v>2.9116703103418295E-2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17.067944740907752</v>
      </c>
      <c r="C25" s="11">
        <f t="shared" si="10"/>
        <v>16.664183637641806</v>
      </c>
      <c r="D25" s="11">
        <f t="shared" si="10"/>
        <v>-0.40376110326594811</v>
      </c>
      <c r="E25" s="11">
        <f t="shared" si="10"/>
        <v>8.4743608424319703</v>
      </c>
      <c r="F25" s="11">
        <f t="shared" si="10"/>
        <v>8.0705997391660222</v>
      </c>
      <c r="G25" s="200">
        <f t="shared" si="3"/>
        <v>2.7240005625249086E-2</v>
      </c>
      <c r="H25" s="11"/>
      <c r="I25" s="11" t="str">
        <f t="shared" si="11"/>
        <v>Sales and customer service occupations</v>
      </c>
      <c r="J25" s="11">
        <v>0.15012021696923444</v>
      </c>
      <c r="K25" s="11">
        <v>0.27963019093944808</v>
      </c>
      <c r="L25" s="11">
        <v>0.12950997397021363</v>
      </c>
      <c r="M25" s="11">
        <v>0.10787263670456639</v>
      </c>
      <c r="N25" s="11">
        <v>0.23738261067478</v>
      </c>
      <c r="O25" s="11"/>
      <c r="P25" s="10" t="str">
        <f>name!D22</f>
        <v>62 Leisure, travel and related personal service occupations</v>
      </c>
      <c r="Q25" s="11">
        <v>4.4928748763418609</v>
      </c>
      <c r="R25" s="11">
        <v>4.8749650523976751</v>
      </c>
      <c r="S25" s="345">
        <f t="shared" si="4"/>
        <v>0.38209017605581419</v>
      </c>
      <c r="T25" s="345">
        <v>1.9898899626113242</v>
      </c>
      <c r="U25" s="345">
        <f t="shared" si="5"/>
        <v>2.3719801386671384</v>
      </c>
      <c r="V25" s="346">
        <f t="shared" si="6"/>
        <v>2.4744815111893192E-2</v>
      </c>
      <c r="X25" s="10" t="str">
        <f>name!B22</f>
        <v>Education</v>
      </c>
      <c r="Y25" s="11">
        <v>56.942000000000036</v>
      </c>
      <c r="Z25" s="11">
        <v>57.015999999999984</v>
      </c>
      <c r="AA25" s="345">
        <f t="shared" si="7"/>
        <v>7.3999999999948329E-2</v>
      </c>
      <c r="AB25" s="11">
        <v>30.397430416994695</v>
      </c>
      <c r="AC25" s="345">
        <f t="shared" si="8"/>
        <v>30.471430416994643</v>
      </c>
      <c r="AD25" s="348">
        <f t="shared" si="9"/>
        <v>2.8928450484676738E-2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0.75658914932820154</v>
      </c>
      <c r="C26" s="11">
        <f t="shared" si="10"/>
        <v>0.59324054103709534</v>
      </c>
      <c r="D26" s="11">
        <f t="shared" si="10"/>
        <v>-0.16334860829110626</v>
      </c>
      <c r="E26" s="11">
        <f t="shared" si="10"/>
        <v>0.27565131319468461</v>
      </c>
      <c r="F26" s="11">
        <f t="shared" si="10"/>
        <v>0.11230270490357837</v>
      </c>
      <c r="G26" s="200">
        <f t="shared" si="3"/>
        <v>2.092706690813495E-2</v>
      </c>
      <c r="H26" s="11"/>
      <c r="I26" s="11" t="str">
        <f t="shared" si="11"/>
        <v>Process, plant and machine operatives</v>
      </c>
      <c r="J26" s="11">
        <v>8.4392071095742011E-2</v>
      </c>
      <c r="K26" s="11">
        <v>0.19945533410493543</v>
      </c>
      <c r="L26" s="11">
        <v>0.11506326300919341</v>
      </c>
      <c r="M26" s="11">
        <v>9.1153332128595527E-2</v>
      </c>
      <c r="N26" s="11">
        <v>0.20621659513778895</v>
      </c>
      <c r="O26" s="11"/>
      <c r="P26" s="10" t="str">
        <f>name!D23</f>
        <v>63 Community and civil enforcement occupations</v>
      </c>
      <c r="Q26" s="11">
        <v>0.59464194249476798</v>
      </c>
      <c r="R26" s="11">
        <v>0.36478125131453393</v>
      </c>
      <c r="S26" s="345">
        <f t="shared" si="4"/>
        <v>-0.22986069118023406</v>
      </c>
      <c r="T26" s="345">
        <v>0.13979929421068993</v>
      </c>
      <c r="U26" s="345">
        <f t="shared" si="5"/>
        <v>-9.0061396969544127E-2</v>
      </c>
      <c r="V26" s="346">
        <f t="shared" si="6"/>
        <v>1.4176246034731443E-2</v>
      </c>
      <c r="X26" s="10" t="str">
        <f>name!B23</f>
        <v>Health and social work</v>
      </c>
      <c r="Y26" s="11">
        <v>66.924000000000035</v>
      </c>
      <c r="Z26" s="11">
        <v>77.338000000000079</v>
      </c>
      <c r="AA26" s="345">
        <f t="shared" si="7"/>
        <v>10.414000000000044</v>
      </c>
      <c r="AB26" s="11">
        <v>40.766067156529274</v>
      </c>
      <c r="AC26" s="345">
        <f t="shared" si="8"/>
        <v>51.180067156529319</v>
      </c>
      <c r="AD26" s="348">
        <f t="shared" si="9"/>
        <v>3.2221539126131127E-2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45.874963717691706</v>
      </c>
      <c r="C27" s="11">
        <f t="shared" si="12"/>
        <v>43.484614065071455</v>
      </c>
      <c r="D27" s="11">
        <f t="shared" si="12"/>
        <v>-2.3903496526202499</v>
      </c>
      <c r="E27" s="11">
        <f t="shared" si="12"/>
        <v>20.449724433629051</v>
      </c>
      <c r="F27" s="11">
        <f t="shared" si="12"/>
        <v>18.059374781008795</v>
      </c>
      <c r="G27" s="200">
        <f t="shared" si="3"/>
        <v>2.4880662360730499E-2</v>
      </c>
      <c r="H27" s="11"/>
      <c r="I27" s="11" t="str">
        <f t="shared" si="11"/>
        <v>Elementary occupations</v>
      </c>
      <c r="J27" s="11">
        <v>4.6925548366649458E-2</v>
      </c>
      <c r="K27" s="11">
        <v>7.9804848195392269E-2</v>
      </c>
      <c r="L27" s="11">
        <v>3.2879299828742811E-2</v>
      </c>
      <c r="M27" s="11">
        <v>3.7817831849781366E-2</v>
      </c>
      <c r="N27" s="11">
        <v>7.0697131678524178E-2</v>
      </c>
      <c r="O27" s="11"/>
      <c r="P27" s="10" t="str">
        <f>name!D24</f>
        <v>71 Sales occupations</v>
      </c>
      <c r="Q27" s="11">
        <v>19.35843112195483</v>
      </c>
      <c r="R27" s="11">
        <v>19.38163603127931</v>
      </c>
      <c r="S27" s="345">
        <f t="shared" si="4"/>
        <v>2.3204909324480383E-2</v>
      </c>
      <c r="T27" s="345">
        <v>6.5429931914581214</v>
      </c>
      <c r="U27" s="345">
        <f t="shared" si="5"/>
        <v>6.5661981007826018</v>
      </c>
      <c r="V27" s="346">
        <f t="shared" si="6"/>
        <v>1.9600952695402629E-2</v>
      </c>
      <c r="X27" s="10" t="str">
        <f>name!B24</f>
        <v>Arts and entertainment</v>
      </c>
      <c r="Y27" s="11">
        <v>21.710000000000004</v>
      </c>
      <c r="Z27" s="11">
        <v>21.766000000000027</v>
      </c>
      <c r="AA27" s="345">
        <f t="shared" si="7"/>
        <v>5.6000000000022254E-2</v>
      </c>
      <c r="AB27" s="11">
        <v>10.501762707368867</v>
      </c>
      <c r="AC27" s="345">
        <f t="shared" si="8"/>
        <v>10.557762707368889</v>
      </c>
      <c r="AD27" s="348">
        <f t="shared" si="9"/>
        <v>2.665291480956955E-2</v>
      </c>
    </row>
    <row r="28" spans="1:30" x14ac:dyDescent="0.2">
      <c r="A28" s="10" t="str">
        <f>name!D25</f>
        <v>72 Customer service occupations</v>
      </c>
      <c r="B28" s="11">
        <f t="shared" si="12"/>
        <v>12.185713267651161</v>
      </c>
      <c r="C28" s="11">
        <f t="shared" si="12"/>
        <v>15.414721298164912</v>
      </c>
      <c r="D28" s="11">
        <f t="shared" si="12"/>
        <v>3.229008030513751</v>
      </c>
      <c r="E28" s="11">
        <f t="shared" si="12"/>
        <v>6.5118449120197672</v>
      </c>
      <c r="F28" s="11">
        <f t="shared" si="12"/>
        <v>9.74085294253352</v>
      </c>
      <c r="G28" s="200">
        <f t="shared" si="3"/>
        <v>2.8953137802501638E-2</v>
      </c>
      <c r="H28" s="11"/>
      <c r="O28" s="11"/>
      <c r="P28" s="10" t="str">
        <f>name!D25</f>
        <v>72 Customer service occupations</v>
      </c>
      <c r="Q28" s="11">
        <v>4.1822728068084309</v>
      </c>
      <c r="R28" s="11">
        <v>6.0545495180627622</v>
      </c>
      <c r="S28" s="345">
        <f t="shared" si="4"/>
        <v>1.8722767112543313</v>
      </c>
      <c r="T28" s="345">
        <v>1.8334584550319382</v>
      </c>
      <c r="U28" s="345">
        <f t="shared" si="5"/>
        <v>3.7057351662862694</v>
      </c>
      <c r="V28" s="346">
        <f t="shared" si="6"/>
        <v>2.4530923440066355E-2</v>
      </c>
      <c r="X28" s="10" t="str">
        <f>name!B25</f>
        <v>Other services</v>
      </c>
      <c r="Y28" s="11">
        <v>24.367999999999981</v>
      </c>
      <c r="Z28" s="11">
        <v>24.495000000000008</v>
      </c>
      <c r="AA28" s="345">
        <f t="shared" si="7"/>
        <v>0.12700000000002731</v>
      </c>
      <c r="AB28" s="11">
        <v>12.643701945610626</v>
      </c>
      <c r="AC28" s="345">
        <f t="shared" si="8"/>
        <v>12.770701945610654</v>
      </c>
      <c r="AD28" s="348">
        <f t="shared" si="9"/>
        <v>2.8256060753917733E-2</v>
      </c>
    </row>
    <row r="29" spans="1:30" x14ac:dyDescent="0.2">
      <c r="A29" s="10" t="str">
        <f>name!D26</f>
        <v>81 Process, plant and machine operatives</v>
      </c>
      <c r="B29" s="11">
        <f t="shared" si="12"/>
        <v>13.626498826441942</v>
      </c>
      <c r="C29" s="11">
        <f t="shared" si="12"/>
        <v>15.09852696824216</v>
      </c>
      <c r="D29" s="11">
        <f t="shared" si="12"/>
        <v>1.472028141800219</v>
      </c>
      <c r="E29" s="11">
        <f t="shared" si="12"/>
        <v>6.0036652209372123</v>
      </c>
      <c r="F29" s="11">
        <f t="shared" si="12"/>
        <v>7.4756933627374309</v>
      </c>
      <c r="G29" s="200">
        <f t="shared" si="3"/>
        <v>2.4635290377692964E-2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10.488858618378906</v>
      </c>
      <c r="R29" s="11">
        <v>11.147272089236335</v>
      </c>
      <c r="S29" s="345">
        <f t="shared" si="4"/>
        <v>0.65841347085742896</v>
      </c>
      <c r="T29" s="345">
        <v>4.0181464906293209</v>
      </c>
      <c r="U29" s="345">
        <f t="shared" si="5"/>
        <v>4.6765599614867499</v>
      </c>
      <c r="V29" s="346">
        <f t="shared" si="6"/>
        <v>2.1856634164293176E-2</v>
      </c>
      <c r="X29" s="231" t="str">
        <f>name!B3</f>
        <v>All industries</v>
      </c>
      <c r="Y29" s="34">
        <f>SUM(Y7:Y28)</f>
        <v>729.60500000000002</v>
      </c>
      <c r="Z29" s="34">
        <f>SUM(Z7:Z28)</f>
        <v>794.5890000000004</v>
      </c>
      <c r="AA29" s="349">
        <f t="shared" si="7"/>
        <v>64.984000000000378</v>
      </c>
      <c r="AB29" s="34">
        <f>SUM(AB7:AB28)</f>
        <v>366.41401547967769</v>
      </c>
      <c r="AC29" s="349">
        <f t="shared" si="8"/>
        <v>431.39801547967807</v>
      </c>
      <c r="AD29" s="350">
        <f t="shared" si="9"/>
        <v>2.750044625136594E-2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23.799830130633264</v>
      </c>
      <c r="C30" s="11">
        <f t="shared" si="12"/>
        <v>25.366189186122785</v>
      </c>
      <c r="D30" s="11">
        <f t="shared" si="12"/>
        <v>1.566359055489521</v>
      </c>
      <c r="E30" s="11">
        <f t="shared" si="12"/>
        <v>13.176666119020368</v>
      </c>
      <c r="F30" s="11">
        <f t="shared" si="12"/>
        <v>14.743025174509887</v>
      </c>
      <c r="G30" s="200">
        <f t="shared" si="3"/>
        <v>2.9809261483962901E-2</v>
      </c>
      <c r="H30" s="11"/>
      <c r="I30" s="11" t="str">
        <f>I19</f>
        <v>Managers, directors and senior officials</v>
      </c>
      <c r="J30" s="11">
        <f t="array" ref="J30:J38">MMULT(aggregation!$B$13:$AA$21,B65:B90)</f>
        <v>9.2257152638790032</v>
      </c>
      <c r="K30" s="11">
        <f t="array" ref="K30:K38">MMULT(aggregation!$B$13:$AA$21,C65:C90)</f>
        <v>14.632759081509896</v>
      </c>
      <c r="L30" s="11">
        <f t="array" ref="L30:L38">MMULT(aggregation!$B$13:$AA$21,D65:D90)</f>
        <v>5.4070438176308917</v>
      </c>
      <c r="M30" s="11">
        <f t="array" ref="M30:M38">MMULT(aggregation!$B$13:$AA$21,E65:E90)</f>
        <v>6.7415221103353868</v>
      </c>
      <c r="N30" s="11">
        <f t="array" ref="N30:N38">MMULT(aggregation!$B$13:$AA$21,F65:F90)</f>
        <v>12.148565927966278</v>
      </c>
      <c r="O30" s="11"/>
      <c r="P30" s="10" t="str">
        <f>name!D27</f>
        <v>82 Transport and mobile machine drivers and operatives</v>
      </c>
      <c r="Q30" s="11">
        <v>21.841449829410493</v>
      </c>
      <c r="R30" s="11">
        <v>22.38804837111303</v>
      </c>
      <c r="S30" s="345">
        <f t="shared" si="4"/>
        <v>0.54659854170253652</v>
      </c>
      <c r="T30" s="345">
        <v>11.513910441724555</v>
      </c>
      <c r="U30" s="345">
        <f t="shared" si="5"/>
        <v>12.060508983427091</v>
      </c>
      <c r="V30" s="346">
        <f t="shared" si="6"/>
        <v>2.8629427914868666E-2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9.5406026419682952</v>
      </c>
      <c r="C31" s="11">
        <f t="shared" si="12"/>
        <v>21.45737902579495</v>
      </c>
      <c r="D31" s="11">
        <f t="shared" si="12"/>
        <v>11.916776383826654</v>
      </c>
      <c r="E31" s="11">
        <f t="shared" si="12"/>
        <v>8.3072933024793993</v>
      </c>
      <c r="F31" s="11">
        <f t="shared" si="12"/>
        <v>20.224069686306052</v>
      </c>
      <c r="G31" s="200">
        <f t="shared" si="3"/>
        <v>4.2639277098297068E-2</v>
      </c>
      <c r="H31" s="11"/>
      <c r="I31" s="11" t="str">
        <f>I20</f>
        <v>Professional occupations</v>
      </c>
      <c r="J31" s="11">
        <v>39.65082482214271</v>
      </c>
      <c r="K31" s="11">
        <v>63.557751306314451</v>
      </c>
      <c r="L31" s="11">
        <v>23.906926484171738</v>
      </c>
      <c r="M31" s="11">
        <v>25.689132138463318</v>
      </c>
      <c r="N31" s="11">
        <v>49.596058622635063</v>
      </c>
      <c r="O31" s="11"/>
      <c r="P31" s="10" t="str">
        <f>name!D28</f>
        <v>91 Elementary trades and related occupations</v>
      </c>
      <c r="Q31" s="11">
        <v>7.756043410582973</v>
      </c>
      <c r="R31" s="11">
        <v>12.703755580477443</v>
      </c>
      <c r="S31" s="345">
        <f t="shared" si="4"/>
        <v>4.9477121698944702</v>
      </c>
      <c r="T31" s="345">
        <v>3.7476091689584656</v>
      </c>
      <c r="U31" s="345">
        <f t="shared" si="5"/>
        <v>8.6953213388529349</v>
      </c>
      <c r="V31" s="346">
        <f t="shared" si="6"/>
        <v>2.66278348565121E-2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73.584519956412052</v>
      </c>
      <c r="C32" s="11">
        <f t="shared" si="12"/>
        <v>60.913701283021723</v>
      </c>
      <c r="D32" s="11">
        <f t="shared" si="12"/>
        <v>-12.670818673390338</v>
      </c>
      <c r="E32" s="11">
        <f t="shared" si="12"/>
        <v>31.543451857416077</v>
      </c>
      <c r="F32" s="11">
        <f t="shared" si="12"/>
        <v>18.872633184025744</v>
      </c>
      <c r="G32" s="200">
        <f t="shared" ref="G32" si="13">IF(B32&gt;0,(1+(E32/B32))^(1/($C$6-$B$6))-1,0)</f>
        <v>2.4067982956555323E-2</v>
      </c>
      <c r="H32" s="11"/>
      <c r="I32" s="11" t="str">
        <f>I21</f>
        <v>Associate professional occupations</v>
      </c>
      <c r="J32" s="11">
        <v>12.129440295678254</v>
      </c>
      <c r="K32" s="11">
        <v>21.009115801496534</v>
      </c>
      <c r="L32" s="11">
        <v>8.8796755058182804</v>
      </c>
      <c r="M32" s="11">
        <v>8.510003032291122</v>
      </c>
      <c r="N32" s="11">
        <v>17.389678538109401</v>
      </c>
      <c r="O32" s="11"/>
      <c r="P32" s="10" t="str">
        <f>name!D29</f>
        <v>92 Elementary administration and service occupations</v>
      </c>
      <c r="Q32" s="11">
        <v>35.891456723300571</v>
      </c>
      <c r="R32" s="11">
        <v>32.855135438907347</v>
      </c>
      <c r="S32" s="345">
        <f t="shared" ref="S32" si="14">R32-Q32</f>
        <v>-3.0363212843932246</v>
      </c>
      <c r="T32" s="345">
        <v>13.744357467076178</v>
      </c>
      <c r="U32" s="345">
        <f>SUM(S32:T32)</f>
        <v>10.708036182682953</v>
      </c>
      <c r="V32" s="346">
        <f t="shared" ref="V32" si="15">IF(Q32&gt;0,(1+(T32/Q32))^(1/($C$6-$B$6))-1,0)</f>
        <v>2.1849502085449224E-2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729.60500000000002</v>
      </c>
      <c r="C33" s="11">
        <f>SUM(C62,C91,C120,C149,C178,C207,C236,C265,C294)</f>
        <v>794.58900000000028</v>
      </c>
      <c r="D33" s="11">
        <f t="shared" si="12"/>
        <v>64.984000000000151</v>
      </c>
      <c r="E33" s="11">
        <f t="shared" si="12"/>
        <v>366.41401547967774</v>
      </c>
      <c r="F33" s="11">
        <f t="shared" si="12"/>
        <v>431.39801547967784</v>
      </c>
      <c r="G33" s="200">
        <f t="shared" si="3"/>
        <v>2.750044625136594E-2</v>
      </c>
      <c r="H33" s="11"/>
      <c r="I33" s="11" t="str">
        <f>I22</f>
        <v>Administrative and secretarial occupations</v>
      </c>
      <c r="J33" s="11">
        <v>4.2024742125070471</v>
      </c>
      <c r="K33" s="11">
        <v>8.2915644318388946</v>
      </c>
      <c r="L33" s="11">
        <v>4.0890902193318475</v>
      </c>
      <c r="M33" s="11">
        <v>3.5782647577795128</v>
      </c>
      <c r="N33" s="11">
        <v>7.6673549771113603</v>
      </c>
      <c r="O33" s="11"/>
      <c r="P33" s="10" t="str">
        <f>name!D3</f>
        <v>All occupations</v>
      </c>
      <c r="Q33" s="11">
        <f>SUM(Q7:Q32)</f>
        <v>383.75772494501467</v>
      </c>
      <c r="R33" s="11">
        <f>SUM(R7:R32)</f>
        <v>419.56484983328505</v>
      </c>
      <c r="S33" s="345">
        <f>R33-Q33</f>
        <v>35.80712488827038</v>
      </c>
      <c r="T33" s="11">
        <f>SUM(T7:T32)</f>
        <v>161.45806719598957</v>
      </c>
      <c r="U33" s="345">
        <f>SUM(S33:T33)</f>
        <v>197.26519208425995</v>
      </c>
      <c r="V33" s="346">
        <f t="shared" si="6"/>
        <v>2.3687545890079598E-2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1.061526961625558</v>
      </c>
      <c r="K34" s="11">
        <v>2.1631138216759553</v>
      </c>
      <c r="L34" s="11">
        <v>1.1015868600503973</v>
      </c>
      <c r="M34" s="11">
        <v>0.90032908310998327</v>
      </c>
      <c r="N34" s="11">
        <v>2.0019159431603804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2.1391394432919157</v>
      </c>
      <c r="K35" s="11">
        <v>4.4164522936147144</v>
      </c>
      <c r="L35" s="11">
        <v>2.2773128503227995</v>
      </c>
      <c r="M35" s="11">
        <v>1.9918535856345545</v>
      </c>
      <c r="N35" s="11">
        <v>4.2691664359573531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0.91918908652191356</v>
      </c>
      <c r="C36" s="11">
        <v>1.3826688736120558</v>
      </c>
      <c r="D36" s="11">
        <f>C36-B36</f>
        <v>0.46347978709014226</v>
      </c>
      <c r="E36" s="11">
        <v>0.62154641847667436</v>
      </c>
      <c r="F36" s="11">
        <f>SUM(D36:E36)</f>
        <v>1.0850262055668165</v>
      </c>
      <c r="G36" s="200">
        <f>IF(B36&gt;0,(1+(E36/B36))^(1/($C$6-$B$6))-1,0)</f>
        <v>3.5034633585057762E-2</v>
      </c>
      <c r="I36" s="11" t="str">
        <f t="shared" si="17"/>
        <v>Sales and customer service occupations</v>
      </c>
      <c r="J36" s="11">
        <v>1.8550045851491155</v>
      </c>
      <c r="K36" s="11">
        <v>3.6939094693220325</v>
      </c>
      <c r="L36" s="11">
        <v>1.838904884172917</v>
      </c>
      <c r="M36" s="11">
        <v>1.3921207446244219</v>
      </c>
      <c r="N36" s="11">
        <v>3.2310256287973385</v>
      </c>
      <c r="P36" s="10" t="str">
        <f>name!D4</f>
        <v>11 Corporate managers and directors</v>
      </c>
      <c r="Q36" s="11">
        <v>19.995680601284334</v>
      </c>
      <c r="R36" s="11">
        <v>23.998895196197573</v>
      </c>
      <c r="S36" s="345">
        <f>R36-Q36</f>
        <v>4.0032145949132385</v>
      </c>
      <c r="T36" s="345">
        <v>12.655127462187743</v>
      </c>
      <c r="U36" s="345">
        <f>SUM(S36:T36)</f>
        <v>16.658342057100981</v>
      </c>
      <c r="V36" s="346">
        <f>IF(Q36&gt;0,(1+(T36/Q36))^(1/($C$6-$B$6))-1,0)</f>
        <v>3.3230417221599362E-2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0.29671269712955145</v>
      </c>
      <c r="C37" s="11">
        <v>0.54230559635457742</v>
      </c>
      <c r="D37" s="11">
        <f t="shared" ref="D37:D60" si="25">C37-B37</f>
        <v>0.24559289922502597</v>
      </c>
      <c r="E37" s="11">
        <v>0.267939258789404</v>
      </c>
      <c r="F37" s="11">
        <f t="shared" ref="F37:F60" si="26">SUM(D37:E37)</f>
        <v>0.51353215801442997</v>
      </c>
      <c r="G37" s="200">
        <f t="shared" ref="G37:G62" si="27">IF(B37&gt;0,(1+(E37/B37))^(1/($C$6-$B$6))-1,0)</f>
        <v>4.3829693736322728E-2</v>
      </c>
      <c r="I37" s="11" t="str">
        <f t="shared" si="17"/>
        <v>Process, plant and machine operatives</v>
      </c>
      <c r="J37" s="11">
        <v>0.53973340982156026</v>
      </c>
      <c r="K37" s="11">
        <v>1.1176760296048416</v>
      </c>
      <c r="L37" s="11">
        <v>0.57794261978328121</v>
      </c>
      <c r="M37" s="11">
        <v>0.50584419527658442</v>
      </c>
      <c r="N37" s="11">
        <v>1.0837868150598657</v>
      </c>
      <c r="P37" s="10" t="str">
        <f>name!D5</f>
        <v>12 Other managers and proprietors</v>
      </c>
      <c r="Q37" s="11">
        <v>11.076102080325734</v>
      </c>
      <c r="R37" s="11">
        <v>11.729449789435511</v>
      </c>
      <c r="S37" s="345">
        <f t="shared" ref="S37:S60" si="28">R37-Q37</f>
        <v>0.65334770910977724</v>
      </c>
      <c r="T37" s="345">
        <v>7.0061717962239891</v>
      </c>
      <c r="U37" s="345">
        <f t="shared" ref="U37:U60" si="29">SUM(S37:T37)</f>
        <v>7.6595195053337664</v>
      </c>
      <c r="V37" s="346">
        <f t="shared" ref="V37:V62" si="30">IF(Q37&gt;0,(1+(T37/Q37))^(1/($C$6-$B$6))-1,0)</f>
        <v>3.3215881050201013E-2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2.7077519248998669</v>
      </c>
      <c r="C38" s="11">
        <v>4.7549439478888411</v>
      </c>
      <c r="D38" s="11">
        <f t="shared" si="25"/>
        <v>2.0471920229889742</v>
      </c>
      <c r="E38" s="11">
        <v>1.5515119560514203</v>
      </c>
      <c r="F38" s="11">
        <f t="shared" si="26"/>
        <v>3.5987039790403945</v>
      </c>
      <c r="G38" s="200">
        <f t="shared" si="27"/>
        <v>3.0659106684062243E-2</v>
      </c>
      <c r="I38" s="11" t="str">
        <f t="shared" si="17"/>
        <v>Elementary occupations</v>
      </c>
      <c r="J38" s="11">
        <v>1.4609258215515522</v>
      </c>
      <c r="K38" s="11">
        <v>2.8213427791436771</v>
      </c>
      <c r="L38" s="11">
        <v>1.3604169575921248</v>
      </c>
      <c r="M38" s="11">
        <v>1.2727693953688966</v>
      </c>
      <c r="N38" s="11">
        <v>2.6331863529610211</v>
      </c>
      <c r="P38" s="10" t="str">
        <f>name!D6</f>
        <v>21 Science, research, engineering and technology professionals</v>
      </c>
      <c r="Q38" s="11">
        <v>12.086264091593133</v>
      </c>
      <c r="R38" s="11">
        <v>20.058439426744666</v>
      </c>
      <c r="S38" s="345">
        <f t="shared" si="28"/>
        <v>7.9721753351515332</v>
      </c>
      <c r="T38" s="345">
        <v>8.7605708552714123</v>
      </c>
      <c r="U38" s="345">
        <f t="shared" si="29"/>
        <v>16.732746190422944</v>
      </c>
      <c r="V38" s="346">
        <f t="shared" si="30"/>
        <v>3.7010618116310123E-2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1.2629236391849541</v>
      </c>
      <c r="C39" s="11">
        <v>2.1420567023594503</v>
      </c>
      <c r="D39" s="11">
        <f t="shared" si="25"/>
        <v>0.87913306317449624</v>
      </c>
      <c r="E39" s="11">
        <v>0.8902022381882766</v>
      </c>
      <c r="F39" s="11">
        <f t="shared" si="26"/>
        <v>1.7693353013627728</v>
      </c>
      <c r="G39" s="200">
        <f t="shared" si="27"/>
        <v>3.6206125345755735E-2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17.313558069186033</v>
      </c>
      <c r="R39" s="11">
        <v>18.539730799969433</v>
      </c>
      <c r="S39" s="345">
        <f t="shared" si="28"/>
        <v>1.2261727307834001</v>
      </c>
      <c r="T39" s="345">
        <v>10.374634869285817</v>
      </c>
      <c r="U39" s="345">
        <f t="shared" si="29"/>
        <v>11.600807600069217</v>
      </c>
      <c r="V39" s="346">
        <f t="shared" si="30"/>
        <v>3.179610869053473E-2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2.563773467702076</v>
      </c>
      <c r="C40" s="11">
        <v>3.3256945796399298</v>
      </c>
      <c r="D40" s="11">
        <f>C40-B40</f>
        <v>0.76192111193785372</v>
      </c>
      <c r="E40" s="11">
        <v>1.4965746423168882</v>
      </c>
      <c r="F40" s="11">
        <f>SUM(D40:E40)</f>
        <v>2.2584957542547421</v>
      </c>
      <c r="G40" s="200">
        <f>IF(B40&gt;0,(1+(E40/B40))^(1/($C$6-$B$6))-1,0)</f>
        <v>3.1127195564128352E-2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21.232234439550709</v>
      </c>
      <c r="R40" s="11">
        <v>21.805714084849562</v>
      </c>
      <c r="S40" s="345">
        <f t="shared" si="28"/>
        <v>0.57347964529885331</v>
      </c>
      <c r="T40" s="345">
        <v>11.490913614495332</v>
      </c>
      <c r="U40" s="345">
        <f t="shared" si="29"/>
        <v>12.064393259794185</v>
      </c>
      <c r="V40" s="346">
        <f t="shared" si="30"/>
        <v>2.9257305963394709E-2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0.8537912855708556</v>
      </c>
      <c r="C41" s="11">
        <v>1.4332586569765171</v>
      </c>
      <c r="D41" s="11">
        <f t="shared" si="25"/>
        <v>0.57946737140566151</v>
      </c>
      <c r="E41" s="11">
        <v>0.5887932219002936</v>
      </c>
      <c r="F41" s="11">
        <f t="shared" si="26"/>
        <v>1.1682605933059551</v>
      </c>
      <c r="G41" s="200">
        <f t="shared" si="27"/>
        <v>3.5585521007645005E-2</v>
      </c>
      <c r="I41" s="11" t="str">
        <f>I30</f>
        <v>Managers, directors and senior officials</v>
      </c>
      <c r="J41" s="11">
        <f t="array" ref="J41:J49">MMULT(aggregation!$B$13:$AA$21,B94:B119)</f>
        <v>23.324655637390585</v>
      </c>
      <c r="K41" s="11">
        <f t="array" ref="K41:K49">MMULT(aggregation!$B$13:$AA$21,C94:C119)</f>
        <v>26.813577322123777</v>
      </c>
      <c r="L41" s="11">
        <f t="array" ref="L41:L49">MMULT(aggregation!$B$13:$AA$21,D94:D119)</f>
        <v>3.4889216847331923</v>
      </c>
      <c r="M41" s="11">
        <f t="array" ref="M41:M49">MMULT(aggregation!$B$13:$AA$21,E94:E119)</f>
        <v>14.091788279909288</v>
      </c>
      <c r="N41" s="11">
        <f t="array" ref="N41:N49">MMULT(aggregation!$B$13:$AA$21,F94:F119)</f>
        <v>17.58070996464248</v>
      </c>
      <c r="P41" s="10" t="str">
        <f>name!D9</f>
        <v>24 Business, media and public service professionals</v>
      </c>
      <c r="Q41" s="11">
        <v>22.204100918064807</v>
      </c>
      <c r="R41" s="11">
        <v>27.152196078490022</v>
      </c>
      <c r="S41" s="345">
        <f t="shared" si="28"/>
        <v>4.9480951604252148</v>
      </c>
      <c r="T41" s="345">
        <v>13.411951422053622</v>
      </c>
      <c r="U41" s="345">
        <f t="shared" si="29"/>
        <v>18.360046582478837</v>
      </c>
      <c r="V41" s="346">
        <f t="shared" si="30"/>
        <v>3.2002713538286987E-2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0.36816103964563673</v>
      </c>
      <c r="C42" s="11">
        <v>0.65698745967537397</v>
      </c>
      <c r="D42" s="11">
        <f t="shared" si="25"/>
        <v>0.28882642002973724</v>
      </c>
      <c r="E42" s="11">
        <v>0.24113277348541229</v>
      </c>
      <c r="F42" s="11">
        <f t="shared" si="26"/>
        <v>0.52995919351514953</v>
      </c>
      <c r="G42" s="200">
        <f t="shared" si="27"/>
        <v>3.4155698459031214E-2</v>
      </c>
      <c r="I42" s="11" t="str">
        <f>I31</f>
        <v>Professional occupations</v>
      </c>
      <c r="J42" s="11">
        <v>59.244365484132032</v>
      </c>
      <c r="K42" s="11">
        <v>66.329810374811089</v>
      </c>
      <c r="L42" s="11">
        <v>7.0854448906790592</v>
      </c>
      <c r="M42" s="11">
        <v>29.574617288403594</v>
      </c>
      <c r="N42" s="11">
        <v>36.660062179082658</v>
      </c>
      <c r="P42" s="10" t="str">
        <f>name!D10</f>
        <v>31 Science, engineering and technology associate professionals</v>
      </c>
      <c r="Q42" s="11">
        <v>4.5385829949824199</v>
      </c>
      <c r="R42" s="11">
        <v>5.8060603455383548</v>
      </c>
      <c r="S42" s="345">
        <f t="shared" si="28"/>
        <v>1.2674773505559349</v>
      </c>
      <c r="T42" s="345">
        <v>2.5863956690653214</v>
      </c>
      <c r="U42" s="345">
        <f t="shared" si="29"/>
        <v>3.8538730196212563</v>
      </c>
      <c r="V42" s="346">
        <f t="shared" si="30"/>
        <v>3.052267562653288E-2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4.4889327396615789E-2</v>
      </c>
      <c r="C43" s="11">
        <v>0.13501257244559028</v>
      </c>
      <c r="D43" s="11">
        <f t="shared" si="25"/>
        <v>9.0123245048974496E-2</v>
      </c>
      <c r="E43" s="11">
        <v>5.9055015552033026E-2</v>
      </c>
      <c r="F43" s="11">
        <f t="shared" si="26"/>
        <v>0.14917826060100753</v>
      </c>
      <c r="G43" s="200">
        <f t="shared" si="27"/>
        <v>5.7573396116956665E-2</v>
      </c>
      <c r="I43" s="11" t="str">
        <f>I32</f>
        <v>Associate professional occupations</v>
      </c>
      <c r="J43" s="11">
        <v>30.147509160400219</v>
      </c>
      <c r="K43" s="11">
        <v>36.615354977857251</v>
      </c>
      <c r="L43" s="11">
        <v>6.4678458174570315</v>
      </c>
      <c r="M43" s="11">
        <v>16.850831466024331</v>
      </c>
      <c r="N43" s="11">
        <v>23.318677283481364</v>
      </c>
      <c r="P43" s="10" t="str">
        <f>name!D11</f>
        <v>32 Health and social care associate professionals</v>
      </c>
      <c r="Q43" s="11">
        <v>8.5317086754175282</v>
      </c>
      <c r="R43" s="11">
        <v>16.691208393737472</v>
      </c>
      <c r="S43" s="345">
        <f t="shared" si="28"/>
        <v>8.1594997183199443</v>
      </c>
      <c r="T43" s="345">
        <v>8.7659899066278477</v>
      </c>
      <c r="U43" s="345">
        <f t="shared" si="29"/>
        <v>16.925489624947794</v>
      </c>
      <c r="V43" s="346">
        <f t="shared" si="30"/>
        <v>4.8246659693268912E-2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2.7530787375043459E-2</v>
      </c>
      <c r="C44" s="11">
        <v>4.7877528944369606E-2</v>
      </c>
      <c r="D44" s="11">
        <f t="shared" si="25"/>
        <v>2.0346741569326147E-2</v>
      </c>
      <c r="E44" s="11">
        <v>1.4759120370594311E-2</v>
      </c>
      <c r="F44" s="11">
        <f t="shared" si="26"/>
        <v>3.5105861939920456E-2</v>
      </c>
      <c r="G44" s="200">
        <f t="shared" si="27"/>
        <v>2.9029614899954925E-2</v>
      </c>
      <c r="I44" s="11" t="str">
        <f>I33</f>
        <v>Administrative and secretarial occupations</v>
      </c>
      <c r="J44" s="11">
        <v>14.55989694346999</v>
      </c>
      <c r="K44" s="11">
        <v>20.11863629056182</v>
      </c>
      <c r="L44" s="11">
        <v>5.55873934709183</v>
      </c>
      <c r="M44" s="11">
        <v>10.025450149136649</v>
      </c>
      <c r="N44" s="11">
        <v>15.584189496228479</v>
      </c>
      <c r="P44" s="10" t="str">
        <f>name!D12</f>
        <v>33 Protective service occupations</v>
      </c>
      <c r="Q44" s="11">
        <v>1.8175093664012563</v>
      </c>
      <c r="R44" s="11">
        <v>2.2970749724691548</v>
      </c>
      <c r="S44" s="345">
        <f t="shared" si="28"/>
        <v>0.47956560606789855</v>
      </c>
      <c r="T44" s="345">
        <v>0.94167191584316634</v>
      </c>
      <c r="U44" s="345">
        <f t="shared" si="29"/>
        <v>1.4212375219110649</v>
      </c>
      <c r="V44" s="346">
        <f t="shared" si="30"/>
        <v>2.8222031504933076E-2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0.25213155113370594</v>
      </c>
      <c r="C45" s="11">
        <v>0.43116376209514695</v>
      </c>
      <c r="D45" s="11">
        <f t="shared" ref="D45:D46" si="31">C45-B45</f>
        <v>0.17903221096144101</v>
      </c>
      <c r="E45" s="11">
        <v>0.18921777968482997</v>
      </c>
      <c r="F45" s="11">
        <f t="shared" ref="F45:F46" si="32">SUM(D45:E45)</f>
        <v>0.36824999064627095</v>
      </c>
      <c r="G45" s="200">
        <f t="shared" si="27"/>
        <v>3.8031067423229148E-2</v>
      </c>
      <c r="I45" s="11" t="str">
        <f t="shared" ref="I45:I49" si="33">I34</f>
        <v>Skilled trades occupations</v>
      </c>
      <c r="J45" s="11">
        <v>3.9408314125320762</v>
      </c>
      <c r="K45" s="11">
        <v>6.0901213904826932</v>
      </c>
      <c r="L45" s="11">
        <v>2.1492899779506169</v>
      </c>
      <c r="M45" s="11">
        <v>2.8113956250261016</v>
      </c>
      <c r="N45" s="11">
        <v>4.960685602976719</v>
      </c>
      <c r="P45" s="10" t="str">
        <f>name!D13</f>
        <v>34 Culture, media and sports occupations</v>
      </c>
      <c r="Q45" s="11">
        <v>8.334951839706811</v>
      </c>
      <c r="R45" s="11">
        <v>8.0532893264849417</v>
      </c>
      <c r="S45" s="345">
        <f t="shared" si="28"/>
        <v>-0.2816625132218693</v>
      </c>
      <c r="T45" s="345">
        <v>4.072117484317304</v>
      </c>
      <c r="U45" s="345">
        <f t="shared" si="29"/>
        <v>3.7904549710954347</v>
      </c>
      <c r="V45" s="346">
        <f t="shared" si="30"/>
        <v>2.6875378690386809E-2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0.58782212110785614</v>
      </c>
      <c r="C46" s="11">
        <v>1.0336410897048893</v>
      </c>
      <c r="D46" s="11">
        <f t="shared" si="31"/>
        <v>0.44581896859703318</v>
      </c>
      <c r="E46" s="11">
        <v>0.40368137015292976</v>
      </c>
      <c r="F46" s="11">
        <f t="shared" si="32"/>
        <v>0.84950033874996289</v>
      </c>
      <c r="G46" s="200">
        <f t="shared" si="27"/>
        <v>3.5467696654666536E-2</v>
      </c>
      <c r="I46" s="11" t="str">
        <f t="shared" si="33"/>
        <v>Caring, leisure and other service occupations</v>
      </c>
      <c r="J46" s="11">
        <v>8.2408624735817995</v>
      </c>
      <c r="K46" s="11">
        <v>12.290846583524701</v>
      </c>
      <c r="L46" s="11">
        <v>4.0499841099429013</v>
      </c>
      <c r="M46" s="11">
        <v>6.4661105730247019</v>
      </c>
      <c r="N46" s="11">
        <v>10.516094682967605</v>
      </c>
      <c r="P46" s="10" t="str">
        <f>name!D14</f>
        <v>35 Business and public service associate professionals</v>
      </c>
      <c r="Q46" s="11">
        <v>22.362901604135704</v>
      </c>
      <c r="R46" s="11">
        <v>26.112404798214445</v>
      </c>
      <c r="S46" s="345">
        <f t="shared" si="28"/>
        <v>3.7495031940787413</v>
      </c>
      <c r="T46" s="345">
        <v>13.017119124882827</v>
      </c>
      <c r="U46" s="345">
        <f t="shared" si="29"/>
        <v>16.766622318961566</v>
      </c>
      <c r="V46" s="346">
        <f t="shared" si="30"/>
        <v>3.105538623104187E-2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0.31059520742452018</v>
      </c>
      <c r="C47" s="11">
        <v>0.68143744007546936</v>
      </c>
      <c r="D47" s="11">
        <f t="shared" si="25"/>
        <v>0.37084223265094918</v>
      </c>
      <c r="E47" s="11">
        <v>0.27990328050862312</v>
      </c>
      <c r="F47" s="11">
        <f t="shared" si="26"/>
        <v>0.6507455131595723</v>
      </c>
      <c r="G47" s="200">
        <f t="shared" si="27"/>
        <v>4.3762291042451995E-2</v>
      </c>
      <c r="I47" s="11" t="str">
        <f t="shared" si="33"/>
        <v>Sales and customer service occupations</v>
      </c>
      <c r="J47" s="11">
        <v>8.4049699318655851</v>
      </c>
      <c r="K47" s="11">
        <v>12.217085748357114</v>
      </c>
      <c r="L47" s="11">
        <v>3.8121158164915285</v>
      </c>
      <c r="M47" s="11">
        <v>5.3946270198711641</v>
      </c>
      <c r="N47" s="11">
        <v>9.2067428363626931</v>
      </c>
      <c r="P47" s="10" t="str">
        <f>name!D15</f>
        <v>41 Administrative occupations</v>
      </c>
      <c r="Q47" s="11">
        <v>43.007817134666276</v>
      </c>
      <c r="R47" s="11">
        <v>41.145431375954999</v>
      </c>
      <c r="S47" s="345">
        <f t="shared" si="28"/>
        <v>-1.8623857587112767</v>
      </c>
      <c r="T47" s="345">
        <v>24.393594916076466</v>
      </c>
      <c r="U47" s="345">
        <f t="shared" si="29"/>
        <v>22.53120915736519</v>
      </c>
      <c r="V47" s="346">
        <f t="shared" si="30"/>
        <v>3.0405353250116729E-2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3.0029945062870964E-2</v>
      </c>
      <c r="C48" s="11">
        <v>8.3340056017617112E-2</v>
      </c>
      <c r="D48" s="11">
        <f t="shared" si="25"/>
        <v>5.3310110954746151E-2</v>
      </c>
      <c r="E48" s="11">
        <v>3.5104207251078483E-2</v>
      </c>
      <c r="F48" s="11">
        <f t="shared" si="26"/>
        <v>8.8414318205824627E-2</v>
      </c>
      <c r="G48" s="200">
        <f t="shared" si="27"/>
        <v>5.2972304702742612E-2</v>
      </c>
      <c r="I48" s="11" t="str">
        <f t="shared" si="33"/>
        <v>Process, plant and machine operatives</v>
      </c>
      <c r="J48" s="11">
        <v>1.8003172776489207</v>
      </c>
      <c r="K48" s="11">
        <v>3.5612402924265156</v>
      </c>
      <c r="L48" s="11">
        <v>1.7609230147775952</v>
      </c>
      <c r="M48" s="11">
        <v>1.6415174314705325</v>
      </c>
      <c r="N48" s="11">
        <v>3.4024404462481277</v>
      </c>
      <c r="P48" s="10" t="str">
        <f>name!D16</f>
        <v>42 Secretarial and related occupations</v>
      </c>
      <c r="Q48" s="11">
        <v>14.99660285195346</v>
      </c>
      <c r="R48" s="11">
        <v>9.5132738651152255</v>
      </c>
      <c r="S48" s="345">
        <f t="shared" si="28"/>
        <v>-5.4833289868382344</v>
      </c>
      <c r="T48" s="345">
        <v>6.7904223049113588</v>
      </c>
      <c r="U48" s="345">
        <f t="shared" si="29"/>
        <v>1.3070933180731243</v>
      </c>
      <c r="V48" s="346">
        <f t="shared" si="30"/>
        <v>2.5211973365951712E-2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1.4512580313844692E-2</v>
      </c>
      <c r="C49" s="11">
        <v>3.2280473360449174E-2</v>
      </c>
      <c r="D49" s="11">
        <f t="shared" si="25"/>
        <v>1.7767893046604484E-2</v>
      </c>
      <c r="E49" s="11">
        <v>1.5237903756554759E-2</v>
      </c>
      <c r="F49" s="11">
        <f t="shared" si="26"/>
        <v>3.3005796803159244E-2</v>
      </c>
      <c r="G49" s="200">
        <f t="shared" si="27"/>
        <v>4.9018852853151662E-2</v>
      </c>
      <c r="I49" s="11" t="str">
        <f t="shared" si="33"/>
        <v>Elementary occupations</v>
      </c>
      <c r="J49" s="11">
        <v>5.576196998504674</v>
      </c>
      <c r="K49" s="11">
        <v>8.5292805786840766</v>
      </c>
      <c r="L49" s="11">
        <v>2.9530835801794035</v>
      </c>
      <c r="M49" s="11">
        <v>4.5048554592590131</v>
      </c>
      <c r="N49" s="11">
        <v>7.4579390394384157</v>
      </c>
      <c r="P49" s="10" t="str">
        <f>name!D17</f>
        <v>51 Skilled agricultural and related trades</v>
      </c>
      <c r="Q49" s="11">
        <v>1.2907698884776584</v>
      </c>
      <c r="R49" s="11">
        <v>1.8158866180853908</v>
      </c>
      <c r="S49" s="345">
        <f t="shared" si="28"/>
        <v>0.52511672960773237</v>
      </c>
      <c r="T49" s="345">
        <v>1.0312458715876649</v>
      </c>
      <c r="U49" s="345">
        <f t="shared" si="29"/>
        <v>1.5563626011953973</v>
      </c>
      <c r="V49" s="346">
        <f t="shared" si="30"/>
        <v>3.9922773861607697E-2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1.968464531624485E-2</v>
      </c>
      <c r="C50" s="11">
        <v>3.213476766428261E-2</v>
      </c>
      <c r="D50" s="11">
        <f t="shared" si="25"/>
        <v>1.2450122348037759E-2</v>
      </c>
      <c r="E50" s="11">
        <v>1.2208996771899379E-2</v>
      </c>
      <c r="F50" s="11">
        <f t="shared" si="26"/>
        <v>2.4659119119937137E-2</v>
      </c>
      <c r="G50" s="200">
        <f t="shared" si="27"/>
        <v>3.2694272018232162E-2</v>
      </c>
      <c r="O50" s="71"/>
      <c r="P50" s="10" t="str">
        <f>name!D18</f>
        <v>52 Skilled metal, electrical and electronic trades</v>
      </c>
      <c r="Q50" s="11">
        <v>0.59869015071382148</v>
      </c>
      <c r="R50" s="11">
        <v>1.271473268310723</v>
      </c>
      <c r="S50" s="345">
        <f t="shared" si="28"/>
        <v>0.67278311759690157</v>
      </c>
      <c r="T50" s="345">
        <v>0.61909032792176144</v>
      </c>
      <c r="U50" s="345">
        <f t="shared" si="29"/>
        <v>1.2918734455186631</v>
      </c>
      <c r="V50" s="346">
        <f t="shared" si="30"/>
        <v>4.8474308146776446E-2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7.313855991582666E-3</v>
      </c>
      <c r="C51" s="11">
        <v>1.4904369924360927E-2</v>
      </c>
      <c r="D51" s="11">
        <f t="shared" ref="D51" si="34">C51-B51</f>
        <v>7.590513932778261E-3</v>
      </c>
      <c r="E51" s="11">
        <v>6.4078484657143688E-3</v>
      </c>
      <c r="F51" s="11">
        <f t="shared" ref="F51" si="35">SUM(D51:E51)</f>
        <v>1.399836239849263E-2</v>
      </c>
      <c r="G51" s="200">
        <f t="shared" si="27"/>
        <v>4.2839430396308886E-2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0.50713449456116422</v>
      </c>
      <c r="R51" s="11">
        <v>0.41679513133797735</v>
      </c>
      <c r="S51" s="345">
        <f t="shared" si="28"/>
        <v>-9.0339363223186864E-2</v>
      </c>
      <c r="T51" s="345">
        <v>0.19744973673591834</v>
      </c>
      <c r="U51" s="345">
        <f t="shared" si="29"/>
        <v>0.10711037351273148</v>
      </c>
      <c r="V51" s="346">
        <f t="shared" si="30"/>
        <v>2.2164164479814286E-2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4.2771228228940632E-2</v>
      </c>
      <c r="C52" s="11">
        <v>9.6905986405606312E-2</v>
      </c>
      <c r="D52" s="11">
        <f t="shared" si="25"/>
        <v>5.413475817666568E-2</v>
      </c>
      <c r="E52" s="11">
        <v>3.8644529217200109E-2</v>
      </c>
      <c r="F52" s="11">
        <f t="shared" si="26"/>
        <v>9.2779287393865789E-2</v>
      </c>
      <c r="G52" s="200">
        <f t="shared" si="27"/>
        <v>4.384764654874429E-2</v>
      </c>
      <c r="I52" s="11" t="str">
        <f>I41</f>
        <v>Managers, directors and senior officials</v>
      </c>
      <c r="J52" s="11">
        <f t="array" ref="J52:J60">MMULT(aggregation!$B$13:$AA$21,B123:B148)</f>
        <v>4.7718929332982594</v>
      </c>
      <c r="K52" s="11">
        <f t="array" ref="K52:K60">MMULT(aggregation!$B$13:$AA$21,C123:C148)</f>
        <v>5.2481820082831945</v>
      </c>
      <c r="L52" s="11">
        <f t="array" ref="L52:L60">MMULT(aggregation!$B$13:$AA$21,D123:D148)</f>
        <v>0.47628907498493511</v>
      </c>
      <c r="M52" s="11">
        <f t="array" ref="M52:M60">MMULT(aggregation!$B$13:$AA$21,E123:E148)</f>
        <v>2.7164738318277362</v>
      </c>
      <c r="N52" s="11">
        <f t="array" ref="N52:N60">MMULT(aggregation!$B$13:$AA$21,F123:F148)</f>
        <v>3.1927629068126713</v>
      </c>
      <c r="P52" s="10" t="str">
        <f>name!D20</f>
        <v>54 Textiles, printing and other skilled trades</v>
      </c>
      <c r="Q52" s="11">
        <v>5.7546664203724047</v>
      </c>
      <c r="R52" s="11">
        <v>6.8010919157201144</v>
      </c>
      <c r="S52" s="345">
        <f t="shared" si="28"/>
        <v>1.0464254953477097</v>
      </c>
      <c r="T52" s="345">
        <v>3.6886344878523305</v>
      </c>
      <c r="U52" s="345">
        <f t="shared" si="29"/>
        <v>4.7350599832000402</v>
      </c>
      <c r="V52" s="346">
        <f t="shared" si="30"/>
        <v>3.3570832479746571E-2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2.9867686744955671E-2</v>
      </c>
      <c r="C53" s="11">
        <v>6.3251366615524829E-2</v>
      </c>
      <c r="D53" s="11">
        <f t="shared" si="25"/>
        <v>3.3383679870569158E-2</v>
      </c>
      <c r="E53" s="11">
        <v>2.7700819959492085E-2</v>
      </c>
      <c r="F53" s="11">
        <f t="shared" si="26"/>
        <v>6.1084499830061242E-2</v>
      </c>
      <c r="G53" s="200">
        <f t="shared" si="27"/>
        <v>4.4717553302388469E-2</v>
      </c>
      <c r="I53" s="11" t="str">
        <f>I42</f>
        <v>Professional occupations</v>
      </c>
      <c r="J53" s="11">
        <v>7.3716200258942486</v>
      </c>
      <c r="K53" s="11">
        <v>6.1097679902974917</v>
      </c>
      <c r="L53" s="11">
        <v>-1.2618520355967568</v>
      </c>
      <c r="M53" s="11">
        <v>2.3001357810220622</v>
      </c>
      <c r="N53" s="11">
        <v>1.0382837454253051</v>
      </c>
      <c r="P53" s="10" t="str">
        <f>name!D21</f>
        <v>61 Caring personal service occupations</v>
      </c>
      <c r="Q53" s="11">
        <v>38.367366331830581</v>
      </c>
      <c r="R53" s="11">
        <v>42.593322107751064</v>
      </c>
      <c r="S53" s="345">
        <f t="shared" si="28"/>
        <v>4.2259557759204824</v>
      </c>
      <c r="T53" s="345">
        <v>23.940352988920331</v>
      </c>
      <c r="U53" s="345">
        <f t="shared" si="29"/>
        <v>28.166308764840814</v>
      </c>
      <c r="V53" s="346">
        <f t="shared" si="30"/>
        <v>3.2853338771887897E-2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1.5525427347981156E-2</v>
      </c>
      <c r="C54" s="11">
        <v>3.257563273823838E-2</v>
      </c>
      <c r="D54" s="11">
        <f t="shared" ref="D54:D55" si="36">C54-B54</f>
        <v>1.7050205390257225E-2</v>
      </c>
      <c r="E54" s="11">
        <v>1.3325540269016195E-2</v>
      </c>
      <c r="F54" s="11">
        <f t="shared" ref="F54:F55" si="37">SUM(D54:E54)</f>
        <v>3.037574565927342E-2</v>
      </c>
      <c r="G54" s="200">
        <f t="shared" si="27"/>
        <v>4.2176128731040707E-2</v>
      </c>
      <c r="I54" s="11" t="str">
        <f>I43</f>
        <v>Associate professional occupations</v>
      </c>
      <c r="J54" s="11">
        <v>7.2020107051661304</v>
      </c>
      <c r="K54" s="11">
        <v>8.3508697382990125</v>
      </c>
      <c r="L54" s="11">
        <v>1.148859033132883</v>
      </c>
      <c r="M54" s="11">
        <v>3.5599922727818454</v>
      </c>
      <c r="N54" s="11">
        <v>4.7088513059147283</v>
      </c>
      <c r="P54" s="10" t="str">
        <f>name!D22</f>
        <v>62 Leisure, travel and related personal service occupations</v>
      </c>
      <c r="Q54" s="11">
        <v>12.575069864565888</v>
      </c>
      <c r="R54" s="11">
        <v>11.789218585244129</v>
      </c>
      <c r="S54" s="345">
        <f t="shared" si="28"/>
        <v>-0.78585127932175958</v>
      </c>
      <c r="T54" s="345">
        <v>6.4844708798206474</v>
      </c>
      <c r="U54" s="345">
        <f t="shared" si="29"/>
        <v>5.6986196004988878</v>
      </c>
      <c r="V54" s="346">
        <f t="shared" si="30"/>
        <v>2.8111305898239847E-2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1.6635337357598285E-3</v>
      </c>
      <c r="C55" s="11">
        <v>2.9336821482210331E-3</v>
      </c>
      <c r="D55" s="11">
        <f t="shared" si="36"/>
        <v>1.2701484124612045E-3</v>
      </c>
      <c r="E55" s="11">
        <v>1.3713533570219498E-3</v>
      </c>
      <c r="F55" s="11">
        <f t="shared" si="37"/>
        <v>2.6415017694831544E-3</v>
      </c>
      <c r="G55" s="200">
        <f t="shared" si="27"/>
        <v>4.0896132907700666E-2</v>
      </c>
      <c r="I55" s="11" t="str">
        <f>I44</f>
        <v>Administrative and secretarial occupations</v>
      </c>
      <c r="J55" s="11">
        <v>5.9228867077545697</v>
      </c>
      <c r="K55" s="11">
        <v>7.5360085756700546</v>
      </c>
      <c r="L55" s="11">
        <v>1.6131218679154848</v>
      </c>
      <c r="M55" s="11">
        <v>3.9807469713993751</v>
      </c>
      <c r="N55" s="11">
        <v>5.5938688393148599</v>
      </c>
      <c r="P55" s="10" t="str">
        <f>name!D23</f>
        <v>63 Community and civil enforcement occupations</v>
      </c>
      <c r="Q55" s="11">
        <v>0.16194720683343425</v>
      </c>
      <c r="R55" s="11">
        <v>0.22845928972256224</v>
      </c>
      <c r="S55" s="345">
        <f t="shared" si="28"/>
        <v>6.6512082889127994E-2</v>
      </c>
      <c r="T55" s="345">
        <v>0.13585201898399471</v>
      </c>
      <c r="U55" s="345">
        <f t="shared" si="29"/>
        <v>0.2023641018731227</v>
      </c>
      <c r="V55" s="346">
        <f t="shared" si="30"/>
        <v>4.1445801501264867E-2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0.11032524459255086</v>
      </c>
      <c r="C56" s="11">
        <v>0.19243949832784893</v>
      </c>
      <c r="D56" s="11">
        <f t="shared" si="25"/>
        <v>8.2114253735298071E-2</v>
      </c>
      <c r="E56" s="11">
        <v>7.7221045265559007E-2</v>
      </c>
      <c r="F56" s="11">
        <f t="shared" si="26"/>
        <v>0.15933529900085708</v>
      </c>
      <c r="G56" s="200">
        <f t="shared" si="27"/>
        <v>3.6005923481832847E-2</v>
      </c>
      <c r="I56" s="11" t="str">
        <f t="shared" ref="I56:I60" si="38">I45</f>
        <v>Skilled trades occupations</v>
      </c>
      <c r="J56" s="11">
        <v>1.7620306410931537</v>
      </c>
      <c r="K56" s="11">
        <v>2.6567932539780204</v>
      </c>
      <c r="L56" s="11">
        <v>0.89476261288486669</v>
      </c>
      <c r="M56" s="11">
        <v>1.2341167886284032</v>
      </c>
      <c r="N56" s="11">
        <v>2.1288794015132697</v>
      </c>
      <c r="P56" s="10" t="str">
        <f>name!D24</f>
        <v>71 Sales occupations</v>
      </c>
      <c r="Q56" s="11">
        <v>26.516532595736898</v>
      </c>
      <c r="R56" s="11">
        <v>24.102978033792144</v>
      </c>
      <c r="S56" s="345">
        <f t="shared" si="28"/>
        <v>-2.4135545619447534</v>
      </c>
      <c r="T56" s="345">
        <v>13.906731242170926</v>
      </c>
      <c r="U56" s="345">
        <f t="shared" si="29"/>
        <v>11.493176680226172</v>
      </c>
      <c r="V56" s="346">
        <f t="shared" si="30"/>
        <v>2.8507926004154527E-2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3.9794972376683599E-2</v>
      </c>
      <c r="C57" s="11">
        <v>8.719069261159916E-2</v>
      </c>
      <c r="D57" s="11">
        <f t="shared" si="25"/>
        <v>4.7395720234915562E-2</v>
      </c>
      <c r="E57" s="11">
        <v>3.0651591439007378E-2</v>
      </c>
      <c r="F57" s="11">
        <f t="shared" si="26"/>
        <v>7.8047311673922939E-2</v>
      </c>
      <c r="G57" s="200">
        <f t="shared" si="27"/>
        <v>3.8808370555736049E-2</v>
      </c>
      <c r="I57" s="11" t="str">
        <f t="shared" si="38"/>
        <v>Caring, leisure and other service occupations</v>
      </c>
      <c r="J57" s="11">
        <v>6.2651598550734642</v>
      </c>
      <c r="K57" s="11">
        <v>7.047330291200284</v>
      </c>
      <c r="L57" s="11">
        <v>0.7821704361268198</v>
      </c>
      <c r="M57" s="11">
        <v>3.7542627555531691</v>
      </c>
      <c r="N57" s="11">
        <v>4.536433191679988</v>
      </c>
      <c r="P57" s="10" t="str">
        <f>name!D25</f>
        <v>72 Customer service occupations</v>
      </c>
      <c r="Q57" s="11">
        <v>8.0034404608427252</v>
      </c>
      <c r="R57" s="11">
        <v>9.3601717801021493</v>
      </c>
      <c r="S57" s="345">
        <f t="shared" si="28"/>
        <v>1.3567313192594241</v>
      </c>
      <c r="T57" s="345">
        <v>4.6783864569878286</v>
      </c>
      <c r="U57" s="345">
        <f t="shared" si="29"/>
        <v>6.0351177762472528</v>
      </c>
      <c r="V57" s="346">
        <f t="shared" si="30"/>
        <v>3.1162253329190204E-2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3.2608786882263263E-2</v>
      </c>
      <c r="C58" s="11">
        <v>9.3140326633064624E-2</v>
      </c>
      <c r="D58" s="11">
        <f t="shared" ref="D58:D59" si="39">C58-B58</f>
        <v>6.0531539750801361E-2</v>
      </c>
      <c r="E58" s="11">
        <v>3.6038429046550635E-2</v>
      </c>
      <c r="F58" s="11">
        <f t="shared" ref="F58:F59" si="40">SUM(D58:E58)</f>
        <v>9.6569968797351996E-2</v>
      </c>
      <c r="G58" s="200">
        <f t="shared" si="27"/>
        <v>5.0878610210366215E-2</v>
      </c>
      <c r="I58" s="11" t="str">
        <f t="shared" si="38"/>
        <v>Sales and customer service occupations</v>
      </c>
      <c r="J58" s="11">
        <v>2.6608929699112993</v>
      </c>
      <c r="K58" s="11">
        <v>3.5222510310713719</v>
      </c>
      <c r="L58" s="11">
        <v>0.86135806116007307</v>
      </c>
      <c r="M58" s="11">
        <v>1.6151868683827355</v>
      </c>
      <c r="N58" s="11">
        <v>2.4765449295428086</v>
      </c>
      <c r="P58" s="10" t="str">
        <f>name!D26</f>
        <v>81 Process, plant and machine operatives</v>
      </c>
      <c r="Q58" s="11">
        <v>3.1376402080630297</v>
      </c>
      <c r="R58" s="11">
        <v>3.9512548790058202</v>
      </c>
      <c r="S58" s="345">
        <f t="shared" si="28"/>
        <v>0.8136146709427905</v>
      </c>
      <c r="T58" s="345">
        <v>1.9855187303078918</v>
      </c>
      <c r="U58" s="345">
        <f t="shared" si="29"/>
        <v>2.7991334012506823</v>
      </c>
      <c r="V58" s="346">
        <f t="shared" si="30"/>
        <v>3.3226760506649411E-2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5.1783284213478747E-2</v>
      </c>
      <c r="C59" s="11">
        <v>0.1063150074718708</v>
      </c>
      <c r="D59" s="11">
        <f t="shared" si="39"/>
        <v>5.4531723258392048E-2</v>
      </c>
      <c r="E59" s="11">
        <v>5.5114903082044892E-2</v>
      </c>
      <c r="F59" s="11">
        <f t="shared" si="40"/>
        <v>0.10964662634043694</v>
      </c>
      <c r="G59" s="200">
        <f t="shared" si="27"/>
        <v>4.9507105705253629E-2</v>
      </c>
      <c r="I59" s="11" t="str">
        <f t="shared" si="38"/>
        <v>Process, plant and machine operatives</v>
      </c>
      <c r="J59" s="11">
        <v>0.81426684137301308</v>
      </c>
      <c r="K59" s="11">
        <v>1.4084262549167974</v>
      </c>
      <c r="L59" s="11">
        <v>0.59415941354378432</v>
      </c>
      <c r="M59" s="11">
        <v>0.68571584391621476</v>
      </c>
      <c r="N59" s="11">
        <v>1.2798752574599992</v>
      </c>
      <c r="P59" s="10" t="str">
        <f>name!D27</f>
        <v>82 Transport and mobile machine drivers and operatives</v>
      </c>
      <c r="Q59" s="11">
        <v>1.9583803012227881</v>
      </c>
      <c r="R59" s="11">
        <v>2.9781408150097519</v>
      </c>
      <c r="S59" s="345">
        <f t="shared" si="28"/>
        <v>1.0197605137869639</v>
      </c>
      <c r="T59" s="345">
        <v>1.6627556772958112</v>
      </c>
      <c r="U59" s="345">
        <f t="shared" si="29"/>
        <v>2.6825161910827751</v>
      </c>
      <c r="V59" s="346">
        <f t="shared" si="30"/>
        <v>4.1829187006712232E-2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4.7041688332306674E-4</v>
      </c>
      <c r="C60" s="11">
        <v>7.4875747900931527E-3</v>
      </c>
      <c r="D60" s="11">
        <f t="shared" si="25"/>
        <v>7.0171579067700857E-3</v>
      </c>
      <c r="E60" s="11">
        <v>3.2989753383461801E-3</v>
      </c>
      <c r="F60" s="11">
        <f t="shared" si="26"/>
        <v>1.0316133245116266E-2</v>
      </c>
      <c r="G60" s="200">
        <f t="shared" si="27"/>
        <v>0.14882151921668529</v>
      </c>
      <c r="I60" s="11" t="str">
        <f t="shared" si="38"/>
        <v>Elementary occupations</v>
      </c>
      <c r="J60" s="11">
        <v>3.1879989410354685</v>
      </c>
      <c r="K60" s="11">
        <v>4.9535012980530615</v>
      </c>
      <c r="L60" s="11">
        <v>1.7655023570175927</v>
      </c>
      <c r="M60" s="11">
        <v>2.4989763547348307</v>
      </c>
      <c r="N60" s="11">
        <v>4.2644787117524237</v>
      </c>
      <c r="P60" s="10" t="str">
        <f>name!D28</f>
        <v>91 Elementary trades and related occupations</v>
      </c>
      <c r="Q60" s="11">
        <v>1.7845592313853182</v>
      </c>
      <c r="R60" s="11">
        <v>8.7536234453174959</v>
      </c>
      <c r="S60" s="345">
        <f t="shared" si="28"/>
        <v>6.9690642139321781</v>
      </c>
      <c r="T60" s="345">
        <v>4.5596841335209346</v>
      </c>
      <c r="U60" s="345">
        <f t="shared" si="29"/>
        <v>11.528748347453114</v>
      </c>
      <c r="V60" s="346">
        <f t="shared" si="30"/>
        <v>8.8236423638363704E-2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4.645513148332639E-2</v>
      </c>
      <c r="C61" s="11">
        <v>7.2317273405299115E-2</v>
      </c>
      <c r="D61" s="11">
        <f t="shared" ref="D61" si="41">C61-B61</f>
        <v>2.5862141921972726E-2</v>
      </c>
      <c r="E61" s="11">
        <v>3.4518856511435186E-2</v>
      </c>
      <c r="F61" s="11">
        <f t="shared" ref="F61" si="42">SUM(D61:E61)</f>
        <v>6.0380998433407912E-2</v>
      </c>
      <c r="G61" s="200">
        <f t="shared" ref="G61" si="43">IF(B61&gt;0,(1+(E61/B61))^(1/($C$6-$B$6))-1,0)</f>
        <v>3.7737368275199579E-2</v>
      </c>
      <c r="P61" s="10" t="str">
        <f>name!D29</f>
        <v>92 Elementary administration and service occupations</v>
      </c>
      <c r="Q61" s="11">
        <v>37.693063233111516</v>
      </c>
      <c r="R61" s="11">
        <v>28.058565844114366</v>
      </c>
      <c r="S61" s="345">
        <f t="shared" ref="S61" si="44">R61-Q61</f>
        <v>-9.6344973889971506</v>
      </c>
      <c r="T61" s="345">
        <v>17.799094390339899</v>
      </c>
      <c r="U61" s="345">
        <f t="shared" ref="U61" si="45">SUM(S61:T61)</f>
        <v>8.1645970013427487</v>
      </c>
      <c r="V61" s="346">
        <f t="shared" ref="V61" si="46">IF(Q61&gt;0,(1+(T61/Q61))^(1/($C$6-$B$6))-1,0)</f>
        <v>2.6119667788766288E-2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10.6380788742664</v>
      </c>
      <c r="C62" s="11">
        <f t="shared" ref="C62:F62" si="47">SUM(C36:C61)</f>
        <v>17.484264917886293</v>
      </c>
      <c r="D62" s="11">
        <f t="shared" si="47"/>
        <v>6.8461860436198831</v>
      </c>
      <c r="E62" s="11">
        <f t="shared" si="47"/>
        <v>6.9911620752082992</v>
      </c>
      <c r="F62" s="11">
        <f t="shared" si="47"/>
        <v>13.837348118828187</v>
      </c>
      <c r="G62" s="200">
        <f t="shared" si="27"/>
        <v>3.4248009755230457E-2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345.84727505498552</v>
      </c>
      <c r="R62" s="11">
        <f>SUM(R36:R61)</f>
        <v>375.024150166715</v>
      </c>
      <c r="S62" s="345">
        <f>R62-Q62</f>
        <v>29.176875111729487</v>
      </c>
      <c r="T62" s="11">
        <f>SUM(T36:T61)</f>
        <v>204.95594828368814</v>
      </c>
      <c r="U62" s="345">
        <f>SUM(S62:T62)</f>
        <v>234.13282339541763</v>
      </c>
      <c r="V62" s="346">
        <f t="shared" si="30"/>
        <v>3.1511658764303174E-2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7.0306287627509096</v>
      </c>
      <c r="K63" s="11">
        <f t="array" ref="K63:K71">MMULT(aggregation!$B$13:$AA$21,C152:C177)</f>
        <v>7.8860574944050681</v>
      </c>
      <c r="L63" s="11">
        <f t="array" ref="L63:L71">MMULT(aggregation!$B$13:$AA$21,D152:D177)</f>
        <v>0.855428731654158</v>
      </c>
      <c r="M63" s="11">
        <f t="array" ref="M63:M71">MMULT(aggregation!$B$13:$AA$21,E152:E177)</f>
        <v>3.9157052097245515</v>
      </c>
      <c r="N63" s="11">
        <f t="array" ref="N63:N71">MMULT(aggregation!$B$13:$AA$21,F152:F177)</f>
        <v>4.7711339413787091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8.9310346291400702</v>
      </c>
      <c r="K64" s="11">
        <v>10.158865209830592</v>
      </c>
      <c r="L64" s="11">
        <v>1.2278305806905228</v>
      </c>
      <c r="M64" s="11">
        <v>4.0579690961319486</v>
      </c>
      <c r="N64" s="11">
        <v>5.2857996768224718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6.7168756862340739</v>
      </c>
      <c r="C65" s="11">
        <v>10.165782645423592</v>
      </c>
      <c r="D65" s="11">
        <f>C65-B65</f>
        <v>3.4489069591895181</v>
      </c>
      <c r="E65" s="11">
        <v>4.5807775593252664</v>
      </c>
      <c r="F65" s="11">
        <f>SUM(D65:E65)</f>
        <v>8.0296845185147845</v>
      </c>
      <c r="G65" s="200">
        <f>IF(B65&gt;0,(1+(E65/B65))^(1/($C$6-$B$6))-1,0)</f>
        <v>3.5272620896801721E-2</v>
      </c>
      <c r="I65" s="11" t="str">
        <f>I54</f>
        <v>Associate professional occupations</v>
      </c>
      <c r="J65" s="11">
        <v>6.8554219117545454</v>
      </c>
      <c r="K65" s="11">
        <v>7.4800692966210045</v>
      </c>
      <c r="L65" s="11">
        <v>0.62464738486645954</v>
      </c>
      <c r="M65" s="11">
        <v>3.1922727936471849</v>
      </c>
      <c r="N65" s="11">
        <v>3.8169201785136448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2.5088395776449302</v>
      </c>
      <c r="C66" s="11">
        <v>4.4669764360863038</v>
      </c>
      <c r="D66" s="11">
        <f t="shared" ref="D66:D89" si="50">C66-B66</f>
        <v>1.9581368584413736</v>
      </c>
      <c r="E66" s="11">
        <v>2.16074455101012</v>
      </c>
      <c r="F66" s="11">
        <f t="shared" ref="F66:F89" si="51">SUM(D66:E66)</f>
        <v>4.1188814094514932</v>
      </c>
      <c r="G66" s="200">
        <f t="shared" ref="G66:G89" si="52">IF(B66&gt;0,(1+(E66/B66))^(1/($C$6-$B$6))-1,0)</f>
        <v>4.2286279462323551E-2</v>
      </c>
      <c r="I66" s="11" t="str">
        <f>I55</f>
        <v>Administrative and secretarial occupations</v>
      </c>
      <c r="J66" s="11">
        <v>5.2426528272621411</v>
      </c>
      <c r="K66" s="11">
        <v>6.3241337894987382</v>
      </c>
      <c r="L66" s="11">
        <v>1.0814809622365962</v>
      </c>
      <c r="M66" s="11">
        <v>3.2395632205437606</v>
      </c>
      <c r="N66" s="11">
        <v>4.3210441827803567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10.592251205141798</v>
      </c>
      <c r="C67" s="11">
        <v>21.046926210407545</v>
      </c>
      <c r="D67" s="11">
        <f t="shared" si="50"/>
        <v>10.454675005265747</v>
      </c>
      <c r="E67" s="11">
        <v>6.8442964633948993</v>
      </c>
      <c r="F67" s="11">
        <f t="shared" si="51"/>
        <v>17.298971468660646</v>
      </c>
      <c r="G67" s="200">
        <f t="shared" si="52"/>
        <v>3.3787988829429239E-2</v>
      </c>
      <c r="I67" s="11" t="str">
        <f t="shared" ref="I67:I71" si="53">I56</f>
        <v>Skilled trades occupations</v>
      </c>
      <c r="J67" s="11">
        <v>3.5114558576746724</v>
      </c>
      <c r="K67" s="11">
        <v>4.9091274562488145</v>
      </c>
      <c r="L67" s="11">
        <v>1.3976715985741421</v>
      </c>
      <c r="M67" s="11">
        <v>2.159345109728207</v>
      </c>
      <c r="N67" s="11">
        <v>3.5570167083023492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4.0689730566938227</v>
      </c>
      <c r="C68" s="11">
        <v>6.4277197265242139</v>
      </c>
      <c r="D68" s="11">
        <f t="shared" si="50"/>
        <v>2.3587466698303912</v>
      </c>
      <c r="E68" s="11">
        <v>2.8298535752793654</v>
      </c>
      <c r="F68" s="11">
        <f t="shared" si="51"/>
        <v>5.1886002451097566</v>
      </c>
      <c r="G68" s="200">
        <f t="shared" si="52"/>
        <v>3.5824139344555972E-2</v>
      </c>
      <c r="I68" s="11" t="str">
        <f t="shared" si="53"/>
        <v>Caring, leisure and other service occupations</v>
      </c>
      <c r="J68" s="11">
        <v>4.2471269027596934</v>
      </c>
      <c r="K68" s="11">
        <v>5.3205973209705455</v>
      </c>
      <c r="L68" s="11">
        <v>1.0734704182108519</v>
      </c>
      <c r="M68" s="11">
        <v>2.7808814109090121</v>
      </c>
      <c r="N68" s="11">
        <v>3.8543518291198642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14.561925718123026</v>
      </c>
      <c r="C69" s="11">
        <v>19.261760122537169</v>
      </c>
      <c r="D69" s="11">
        <f t="shared" ref="D69" si="54">C69-B69</f>
        <v>4.6998344044141422</v>
      </c>
      <c r="E69" s="11">
        <v>8.9708794251075545</v>
      </c>
      <c r="F69" s="11">
        <f t="shared" ref="F69" si="55">SUM(D69:E69)</f>
        <v>13.670713829521697</v>
      </c>
      <c r="G69" s="200">
        <f t="shared" si="52"/>
        <v>3.2516480797540215E-2</v>
      </c>
      <c r="I69" s="11" t="str">
        <f t="shared" si="53"/>
        <v>Sales and customer service occupations</v>
      </c>
      <c r="J69" s="11">
        <v>2.3967455572628955</v>
      </c>
      <c r="K69" s="11">
        <v>2.9257667679250003</v>
      </c>
      <c r="L69" s="11">
        <v>0.52902121066210528</v>
      </c>
      <c r="M69" s="11">
        <v>1.216871278831936</v>
      </c>
      <c r="N69" s="11">
        <v>1.7458924894940413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10.427674842184064</v>
      </c>
      <c r="C70" s="11">
        <v>16.821345246845524</v>
      </c>
      <c r="D70" s="11">
        <f t="shared" si="50"/>
        <v>6.3936704046614601</v>
      </c>
      <c r="E70" s="11">
        <v>7.0441026746814996</v>
      </c>
      <c r="F70" s="11">
        <f t="shared" si="51"/>
        <v>13.437773079342961</v>
      </c>
      <c r="G70" s="200">
        <f t="shared" si="52"/>
        <v>3.5007048419926301E-2</v>
      </c>
      <c r="I70" s="11" t="str">
        <f t="shared" si="53"/>
        <v>Process, plant and machine operatives</v>
      </c>
      <c r="J70" s="11">
        <v>1.3698140533012464</v>
      </c>
      <c r="K70" s="11">
        <v>2.1257737790270061</v>
      </c>
      <c r="L70" s="11">
        <v>0.75595972572575987</v>
      </c>
      <c r="M70" s="11">
        <v>1.0599338588538401</v>
      </c>
      <c r="N70" s="11">
        <v>1.8158935845796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1.821694769944626</v>
      </c>
      <c r="C71" s="11">
        <v>2.7725171418773695</v>
      </c>
      <c r="D71" s="11">
        <f t="shared" si="50"/>
        <v>0.95082237193274355</v>
      </c>
      <c r="E71" s="11">
        <v>1.0260004134647749</v>
      </c>
      <c r="F71" s="11">
        <f t="shared" si="51"/>
        <v>1.9768227853975184</v>
      </c>
      <c r="G71" s="200">
        <f t="shared" si="52"/>
        <v>3.0230791572862126E-2</v>
      </c>
      <c r="I71" s="11" t="str">
        <f t="shared" si="53"/>
        <v>Elementary occupations</v>
      </c>
      <c r="J71" s="11">
        <v>2.6627341048094593</v>
      </c>
      <c r="K71" s="11">
        <v>4.2651492048502586</v>
      </c>
      <c r="L71" s="11">
        <v>1.6024151000407993</v>
      </c>
      <c r="M71" s="11">
        <v>2.0626650395038491</v>
      </c>
      <c r="N71" s="11">
        <v>3.665080139544648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0.99048845167996702</v>
      </c>
      <c r="C72" s="11">
        <v>3.131783973622654</v>
      </c>
      <c r="D72" s="11">
        <f t="shared" si="50"/>
        <v>2.1412955219426868</v>
      </c>
      <c r="E72" s="11">
        <v>1.3342082577468002</v>
      </c>
      <c r="F72" s="11">
        <f t="shared" si="51"/>
        <v>3.475503779689487</v>
      </c>
      <c r="G72" s="200">
        <f t="shared" si="52"/>
        <v>5.8525014843291645E-2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0.34416002158041226</v>
      </c>
      <c r="C73" s="11">
        <v>0.51386078889833453</v>
      </c>
      <c r="D73" s="11">
        <f t="shared" si="50"/>
        <v>0.16970076731792227</v>
      </c>
      <c r="E73" s="11">
        <v>0.14476496202587899</v>
      </c>
      <c r="F73" s="11">
        <f t="shared" si="51"/>
        <v>0.31446572934380124</v>
      </c>
      <c r="G73" s="200">
        <f t="shared" si="52"/>
        <v>2.3682912376428389E-2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3.2340892746134084</v>
      </c>
      <c r="C74" s="11">
        <v>4.671128530691206</v>
      </c>
      <c r="D74" s="11">
        <f t="shared" ref="D74:D75" si="56">C74-B74</f>
        <v>1.4370392560777976</v>
      </c>
      <c r="E74" s="11">
        <v>1.9834220019099438</v>
      </c>
      <c r="F74" s="11">
        <f t="shared" ref="F74:F75" si="57">SUM(D74:E74)</f>
        <v>3.4204612579877414</v>
      </c>
      <c r="G74" s="200">
        <f t="shared" si="52"/>
        <v>3.239864566645001E-2</v>
      </c>
      <c r="I74" s="11" t="str">
        <f>I63</f>
        <v>Managers, directors and senior officials</v>
      </c>
      <c r="J74" s="11">
        <f t="array" ref="J74:J82">MMULT(aggregation!$B$13:$AA$21,B181:B206)</f>
        <v>15.530764000806268</v>
      </c>
      <c r="K74" s="11">
        <f t="array" ref="K74:K82">MMULT(aggregation!$B$13:$AA$21,C181:C206)</f>
        <v>16.542762099692006</v>
      </c>
      <c r="L74" s="11">
        <f t="array" ref="L74:L82">MMULT(aggregation!$B$13:$AA$21,D181:D206)</f>
        <v>1.011998098885738</v>
      </c>
      <c r="M74" s="11">
        <f t="array" ref="M74:M82">MMULT(aggregation!$B$13:$AA$21,E181:E206)</f>
        <v>7.2002630953597517</v>
      </c>
      <c r="N74" s="11">
        <f t="array" ref="N74:N82">MMULT(aggregation!$B$13:$AA$21,F181:F206)</f>
        <v>8.2122611942454888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5.7390077778598405</v>
      </c>
      <c r="C75" s="11">
        <v>9.91982536640697</v>
      </c>
      <c r="D75" s="11">
        <f t="shared" si="56"/>
        <v>4.1808175885471295</v>
      </c>
      <c r="E75" s="11">
        <v>4.0216073971437236</v>
      </c>
      <c r="F75" s="11">
        <f t="shared" si="57"/>
        <v>8.202424985690854</v>
      </c>
      <c r="G75" s="200">
        <f t="shared" si="52"/>
        <v>3.6038811822827865E-2</v>
      </c>
      <c r="I75" s="11" t="str">
        <f>I64</f>
        <v>Professional occupations</v>
      </c>
      <c r="J75" s="11">
        <v>17.18910226918689</v>
      </c>
      <c r="K75" s="11">
        <v>21.581934945526736</v>
      </c>
      <c r="L75" s="11">
        <v>4.3928326763398484</v>
      </c>
      <c r="M75" s="11">
        <v>7.7804797924196922</v>
      </c>
      <c r="N75" s="11">
        <v>12.173312468759541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3.5545879186034002</v>
      </c>
      <c r="C76" s="11">
        <v>7.2008110842289703</v>
      </c>
      <c r="D76" s="11">
        <f t="shared" si="50"/>
        <v>3.6462231656255701</v>
      </c>
      <c r="E76" s="11">
        <v>3.0398478331520846</v>
      </c>
      <c r="F76" s="11">
        <f t="shared" si="51"/>
        <v>6.6860709987776552</v>
      </c>
      <c r="G76" s="200">
        <f t="shared" si="52"/>
        <v>4.2059599591538488E-2</v>
      </c>
      <c r="I76" s="11" t="str">
        <f>I65</f>
        <v>Associate professional occupations</v>
      </c>
      <c r="J76" s="11">
        <v>16.426552070399765</v>
      </c>
      <c r="K76" s="11">
        <v>17.516456481133122</v>
      </c>
      <c r="L76" s="11">
        <v>1.089904410733356</v>
      </c>
      <c r="M76" s="11">
        <v>7.695892140135264</v>
      </c>
      <c r="N76" s="11">
        <v>8.7857965508686195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0.64788629390364672</v>
      </c>
      <c r="C77" s="11">
        <v>1.090753347609924</v>
      </c>
      <c r="D77" s="11">
        <f t="shared" si="50"/>
        <v>0.44286705370627732</v>
      </c>
      <c r="E77" s="11">
        <v>0.53841692462742807</v>
      </c>
      <c r="F77" s="11">
        <f t="shared" si="51"/>
        <v>0.9812839783337054</v>
      </c>
      <c r="G77" s="200">
        <f t="shared" si="52"/>
        <v>4.114957875698777E-2</v>
      </c>
      <c r="I77" s="11" t="str">
        <f>I66</f>
        <v>Administrative and secretarial occupations</v>
      </c>
      <c r="J77" s="11">
        <v>14.204378467742778</v>
      </c>
      <c r="K77" s="11">
        <v>12.549170308423893</v>
      </c>
      <c r="L77" s="11">
        <v>-1.6552081593188854</v>
      </c>
      <c r="M77" s="11">
        <v>7.2853174331807411</v>
      </c>
      <c r="N77" s="11">
        <v>5.6301092738618559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7.6437172299747433E-2</v>
      </c>
      <c r="C78" s="11">
        <v>0.14650195699860072</v>
      </c>
      <c r="D78" s="11">
        <f t="shared" si="50"/>
        <v>7.0064784698853286E-2</v>
      </c>
      <c r="E78" s="11">
        <v>6.5585280325129017E-2</v>
      </c>
      <c r="F78" s="11">
        <f t="shared" si="51"/>
        <v>0.1356500650239823</v>
      </c>
      <c r="G78" s="200">
        <f t="shared" si="52"/>
        <v>4.2165822202825609E-2</v>
      </c>
      <c r="I78" s="11" t="str">
        <f t="shared" ref="I78:I82" si="58">I67</f>
        <v>Skilled trades occupations</v>
      </c>
      <c r="J78" s="11">
        <v>18.579111394047072</v>
      </c>
      <c r="K78" s="11">
        <v>20.357415419306086</v>
      </c>
      <c r="L78" s="11">
        <v>1.7783040252590143</v>
      </c>
      <c r="M78" s="11">
        <v>7.5570734776331339</v>
      </c>
      <c r="N78" s="11">
        <v>9.3353775028921486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0.37176382713882183</v>
      </c>
      <c r="C79" s="11">
        <v>0.78020622822491992</v>
      </c>
      <c r="D79" s="11">
        <f t="shared" si="50"/>
        <v>0.40844240108609808</v>
      </c>
      <c r="E79" s="11">
        <v>0.3021411128754049</v>
      </c>
      <c r="F79" s="11">
        <f t="shared" si="51"/>
        <v>0.71058351396150299</v>
      </c>
      <c r="G79" s="200">
        <f t="shared" si="52"/>
        <v>4.0452122859218731E-2</v>
      </c>
      <c r="I79" s="11" t="str">
        <f t="shared" si="58"/>
        <v>Caring, leisure and other service occupations</v>
      </c>
      <c r="J79" s="11">
        <v>19.392833496940877</v>
      </c>
      <c r="K79" s="11">
        <v>22.946305978280051</v>
      </c>
      <c r="L79" s="11">
        <v>3.5534724813391714</v>
      </c>
      <c r="M79" s="11">
        <v>12.327521992967663</v>
      </c>
      <c r="N79" s="11">
        <v>15.880994474306833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0.18338564230659476</v>
      </c>
      <c r="C80" s="11">
        <v>0.28926829822854749</v>
      </c>
      <c r="D80" s="11">
        <f t="shared" ref="D80" si="59">C80-B80</f>
        <v>0.10588265592195273</v>
      </c>
      <c r="E80" s="11">
        <v>0.12839260281018192</v>
      </c>
      <c r="F80" s="11">
        <f t="shared" ref="F80" si="60">SUM(D80:E80)</f>
        <v>0.23427525873213464</v>
      </c>
      <c r="G80" s="200">
        <f t="shared" si="52"/>
        <v>3.6013382041825359E-2</v>
      </c>
      <c r="I80" s="11" t="str">
        <f t="shared" si="58"/>
        <v>Sales and customer service occupations</v>
      </c>
      <c r="J80" s="11">
        <v>14.357033230076436</v>
      </c>
      <c r="K80" s="11">
        <v>16.429713128475171</v>
      </c>
      <c r="L80" s="11">
        <v>2.0726798983987371</v>
      </c>
      <c r="M80" s="11">
        <v>7.2078175913802802</v>
      </c>
      <c r="N80" s="11">
        <v>9.280497489779016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0.42994031988039394</v>
      </c>
      <c r="C81" s="11">
        <v>0.94713733822388713</v>
      </c>
      <c r="D81" s="11">
        <f t="shared" si="50"/>
        <v>0.51719701834349319</v>
      </c>
      <c r="E81" s="11">
        <v>0.40421008709926742</v>
      </c>
      <c r="F81" s="11">
        <f t="shared" si="51"/>
        <v>0.92140710544276061</v>
      </c>
      <c r="G81" s="200">
        <f t="shared" si="52"/>
        <v>4.5175159525332909E-2</v>
      </c>
      <c r="I81" s="11" t="str">
        <f t="shared" si="58"/>
        <v>Process, plant and machine operatives</v>
      </c>
      <c r="J81" s="11">
        <v>7.3483437582764299</v>
      </c>
      <c r="K81" s="11">
        <v>10.672848872176655</v>
      </c>
      <c r="L81" s="11">
        <v>3.3245051139002233</v>
      </c>
      <c r="M81" s="11">
        <v>4.2261964998185233</v>
      </c>
      <c r="N81" s="11">
        <v>7.550701613718747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1.7717226048778369</v>
      </c>
      <c r="C82" s="11">
        <v>3.841870699164176</v>
      </c>
      <c r="D82" s="11">
        <f t="shared" si="50"/>
        <v>2.0701480942863393</v>
      </c>
      <c r="E82" s="11">
        <v>1.7371064138251557</v>
      </c>
      <c r="F82" s="11">
        <f t="shared" si="51"/>
        <v>3.807254508111495</v>
      </c>
      <c r="G82" s="200">
        <f t="shared" si="52"/>
        <v>4.6608920430711853E-2</v>
      </c>
      <c r="I82" s="11" t="str">
        <f t="shared" si="58"/>
        <v>Elementary occupations</v>
      </c>
      <c r="J82" s="11">
        <v>12.80794244770299</v>
      </c>
      <c r="K82" s="11">
        <v>14.144941846856078</v>
      </c>
      <c r="L82" s="11">
        <v>1.3369993991530871</v>
      </c>
      <c r="M82" s="11">
        <v>6.8463500207754606</v>
      </c>
      <c r="N82" s="11">
        <v>8.1833494199285468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0.3416690390917505</v>
      </c>
      <c r="C83" s="11">
        <v>0.54117538853867186</v>
      </c>
      <c r="D83" s="11">
        <f t="shared" ref="D83:D84" si="61">C83-B83</f>
        <v>0.19950634944692136</v>
      </c>
      <c r="E83" s="11">
        <v>0.23969577414851809</v>
      </c>
      <c r="F83" s="11">
        <f t="shared" ref="F83:F84" si="62">SUM(D83:E83)</f>
        <v>0.43920212359543942</v>
      </c>
      <c r="G83" s="200">
        <f t="shared" si="52"/>
        <v>3.6071055559234066E-2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2.5747799322328249E-2</v>
      </c>
      <c r="C84" s="11">
        <v>3.3406205911866875E-2</v>
      </c>
      <c r="D84" s="11">
        <f t="shared" si="61"/>
        <v>7.6584065895386258E-3</v>
      </c>
      <c r="E84" s="11">
        <v>1.5051397660880612E-2</v>
      </c>
      <c r="F84" s="11">
        <f t="shared" si="62"/>
        <v>2.2709804250419238E-2</v>
      </c>
      <c r="G84" s="200">
        <f t="shared" si="52"/>
        <v>3.1163265841531063E-2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1.3957757839668861</v>
      </c>
      <c r="C85" s="11">
        <v>2.7143296201725704</v>
      </c>
      <c r="D85" s="11">
        <f t="shared" si="50"/>
        <v>1.3185538362056843</v>
      </c>
      <c r="E85" s="11">
        <v>1.0256674487274526</v>
      </c>
      <c r="F85" s="11">
        <f t="shared" si="51"/>
        <v>2.3442212849331368</v>
      </c>
      <c r="G85" s="200">
        <f t="shared" si="52"/>
        <v>3.741034758332229E-2</v>
      </c>
      <c r="I85" s="11" t="str">
        <f>I74</f>
        <v>Managers, directors and senior officials</v>
      </c>
      <c r="J85" s="11">
        <f t="array" ref="J85:J93">MMULT(aggregation!$B$13:$AA$21,B210:B235)</f>
        <v>14.468650998307796</v>
      </c>
      <c r="K85" s="11">
        <f t="array" ref="K85:K93">MMULT(aggregation!$B$13:$AA$21,C210:C235)</f>
        <v>11.135521761149013</v>
      </c>
      <c r="L85" s="11">
        <f t="array" ref="L85:L93">MMULT(aggregation!$B$13:$AA$21,D210:D235)</f>
        <v>-3.3331292371587828</v>
      </c>
      <c r="M85" s="11">
        <f t="array" ref="M85:M93">MMULT(aggregation!$B$13:$AA$21,E210:E235)</f>
        <v>6.1227415630175583</v>
      </c>
      <c r="N85" s="11">
        <f t="array" ref="N85:N93">MMULT(aggregation!$B$13:$AA$21,F210:F235)</f>
        <v>2.7896123258587755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0.45922880118222953</v>
      </c>
      <c r="C86" s="11">
        <v>0.97957984914946228</v>
      </c>
      <c r="D86" s="11">
        <f t="shared" si="50"/>
        <v>0.52035104796723275</v>
      </c>
      <c r="E86" s="11">
        <v>0.36645329589696923</v>
      </c>
      <c r="F86" s="11">
        <f t="shared" si="51"/>
        <v>0.88680434386420193</v>
      </c>
      <c r="G86" s="200">
        <f t="shared" si="52"/>
        <v>3.9885645696009053E-2</v>
      </c>
      <c r="I86" s="11" t="str">
        <f>I75</f>
        <v>Professional occupations</v>
      </c>
      <c r="J86" s="11">
        <v>14.576473424716589</v>
      </c>
      <c r="K86" s="11">
        <v>14.069476019089198</v>
      </c>
      <c r="L86" s="11">
        <v>-0.50699740562739204</v>
      </c>
      <c r="M86" s="11">
        <v>5.7573797060708474</v>
      </c>
      <c r="N86" s="11">
        <v>5.2503823004434551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0.15277502340537091</v>
      </c>
      <c r="C87" s="11">
        <v>0.38447588643131292</v>
      </c>
      <c r="D87" s="11">
        <f t="shared" ref="D87:D88" si="63">C87-B87</f>
        <v>0.23170086302594201</v>
      </c>
      <c r="E87" s="11">
        <v>0.13683237008314869</v>
      </c>
      <c r="F87" s="11">
        <f t="shared" ref="F87:F88" si="64">SUM(D87:E87)</f>
        <v>0.3685332331090907</v>
      </c>
      <c r="G87" s="200">
        <f t="shared" si="52"/>
        <v>4.3559347144992655E-2</v>
      </c>
      <c r="I87" s="11" t="str">
        <f>I76</f>
        <v>Associate professional occupations</v>
      </c>
      <c r="J87" s="11">
        <v>14.534405219788976</v>
      </c>
      <c r="K87" s="11">
        <v>12.214010419632688</v>
      </c>
      <c r="L87" s="11">
        <v>-2.3203948001562882</v>
      </c>
      <c r="M87" s="11">
        <v>5.530054683648892</v>
      </c>
      <c r="N87" s="11">
        <v>3.2096598834926029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0.38695838641618935</v>
      </c>
      <c r="C88" s="11">
        <v>0.73320014317352855</v>
      </c>
      <c r="D88" s="11">
        <f t="shared" si="63"/>
        <v>0.3462417567573392</v>
      </c>
      <c r="E88" s="11">
        <v>0.36901182519343578</v>
      </c>
      <c r="F88" s="11">
        <f t="shared" si="64"/>
        <v>0.71525358195077504</v>
      </c>
      <c r="G88" s="200">
        <f t="shared" si="52"/>
        <v>4.5657270073290901E-2</v>
      </c>
      <c r="I88" s="11" t="str">
        <f>I77</f>
        <v>Administrative and secretarial occupations</v>
      </c>
      <c r="J88" s="11">
        <v>18.050010748108015</v>
      </c>
      <c r="K88" s="11">
        <v>11.169018020279948</v>
      </c>
      <c r="L88" s="11">
        <v>-6.8809927278280654</v>
      </c>
      <c r="M88" s="11">
        <v>6.7553187497441156</v>
      </c>
      <c r="N88" s="11">
        <v>-0.12567397808394976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9.1818330257181155E-2</v>
      </c>
      <c r="C89" s="11">
        <v>0.45608493627725966</v>
      </c>
      <c r="D89" s="11">
        <f t="shared" si="50"/>
        <v>0.36426660602007849</v>
      </c>
      <c r="E89" s="11">
        <v>0.18191951394130432</v>
      </c>
      <c r="F89" s="11">
        <f t="shared" si="51"/>
        <v>0.54618611996138278</v>
      </c>
      <c r="G89" s="200">
        <f t="shared" si="52"/>
        <v>7.5541147682528065E-2</v>
      </c>
      <c r="I89" s="11" t="str">
        <f t="shared" ref="I89:I93" si="65">I78</f>
        <v>Skilled trades occupations</v>
      </c>
      <c r="J89" s="11">
        <v>18.055528701179743</v>
      </c>
      <c r="K89" s="11">
        <v>16.367871786139379</v>
      </c>
      <c r="L89" s="11">
        <v>-1.6876569150403637</v>
      </c>
      <c r="M89" s="11">
        <v>7.2553048382872944</v>
      </c>
      <c r="N89" s="11">
        <v>5.5676479232469314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1.369107491294371</v>
      </c>
      <c r="C90" s="11">
        <v>2.3652578428664173</v>
      </c>
      <c r="D90" s="11">
        <f t="shared" ref="D90" si="66">C90-B90</f>
        <v>0.99615035157204623</v>
      </c>
      <c r="E90" s="11">
        <v>1.0908498814275922</v>
      </c>
      <c r="F90" s="11">
        <f t="shared" ref="F90" si="67">SUM(D90:E90)</f>
        <v>2.0870002329996384</v>
      </c>
      <c r="G90" s="200">
        <f t="shared" ref="G90:G91" si="68">IF(B90&gt;0,(1+(E90/B90))^(1/($C$6-$B$6))-1,0)</f>
        <v>3.9838761401462364E-2</v>
      </c>
      <c r="I90" s="11" t="str">
        <f t="shared" si="65"/>
        <v>Caring, leisure and other service occupations</v>
      </c>
      <c r="J90" s="11">
        <v>15.723309406483839</v>
      </c>
      <c r="K90" s="11">
        <v>12.872782040008214</v>
      </c>
      <c r="L90" s="11">
        <v>-2.8505273664756254</v>
      </c>
      <c r="M90" s="11">
        <v>7.104368973123484</v>
      </c>
      <c r="N90" s="11">
        <v>4.2538416066478577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72.264784815646721</v>
      </c>
      <c r="C91" s="11">
        <f t="shared" ref="C91:F91" si="69">SUM(C65:C90)</f>
        <v>121.70368501452104</v>
      </c>
      <c r="D91" s="11">
        <f t="shared" si="69"/>
        <v>49.438900198874279</v>
      </c>
      <c r="E91" s="11">
        <f t="shared" si="69"/>
        <v>50.581839042883772</v>
      </c>
      <c r="F91" s="11">
        <f t="shared" si="69"/>
        <v>100.02073924175806</v>
      </c>
      <c r="G91" s="200">
        <f t="shared" si="68"/>
        <v>3.6006390000484556E-2</v>
      </c>
      <c r="I91" s="11" t="str">
        <f t="shared" si="65"/>
        <v>Sales and customer service occupations</v>
      </c>
      <c r="J91" s="11">
        <v>15.444659108384254</v>
      </c>
      <c r="K91" s="11">
        <v>13.39366806493684</v>
      </c>
      <c r="L91" s="11">
        <v>-2.0509910434474143</v>
      </c>
      <c r="M91" s="11">
        <v>6.8438090070462474</v>
      </c>
      <c r="N91" s="11">
        <v>4.7928179635988331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12.459220337764689</v>
      </c>
      <c r="K92" s="11">
        <v>13.4084725885842</v>
      </c>
      <c r="L92" s="11">
        <v>0.94925225081951048</v>
      </c>
      <c r="M92" s="11">
        <v>6.5422051820922542</v>
      </c>
      <c r="N92" s="11">
        <v>7.4914574329117647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24.453656220896132</v>
      </c>
      <c r="K93" s="11">
        <v>23.274894489779545</v>
      </c>
      <c r="L93" s="11">
        <v>-1.1787617311165879</v>
      </c>
      <c r="M93" s="11">
        <v>11.279232045832996</v>
      </c>
      <c r="N93" s="11">
        <v>10.100470314716409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17.372215859510739</v>
      </c>
      <c r="C94" s="11">
        <v>19.09914575859089</v>
      </c>
      <c r="D94" s="11">
        <f>C94-B94</f>
        <v>1.7269298990801509</v>
      </c>
      <c r="E94" s="11">
        <v>9.878931008603228</v>
      </c>
      <c r="F94" s="11">
        <f>SUM(D94:E94)</f>
        <v>11.605860907683379</v>
      </c>
      <c r="G94" s="200">
        <f>IF(B94&gt;0,(1+(E94/B94))^(1/($C$6-$B$6))-1,0)</f>
        <v>3.0469885560860499E-2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5.9524397778798441</v>
      </c>
      <c r="C95" s="11">
        <v>7.7144315635328855</v>
      </c>
      <c r="D95" s="11">
        <f t="shared" ref="D95:D118" si="72">C95-B95</f>
        <v>1.7619917856530414</v>
      </c>
      <c r="E95" s="11">
        <v>4.2128572713060599</v>
      </c>
      <c r="F95" s="11">
        <f t="shared" ref="F95:F118" si="73">SUM(D95:E95)</f>
        <v>5.9748490569591013</v>
      </c>
      <c r="G95" s="200">
        <f t="shared" ref="G95:G120" si="74">IF(B95&gt;0,(1+(E95/B95))^(1/($C$6-$B$6))-1,0)</f>
        <v>3.6322683408736012E-2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19.922343579004387</v>
      </c>
      <c r="C96" s="11">
        <v>27.169094145222015</v>
      </c>
      <c r="D96" s="11">
        <f t="shared" si="72"/>
        <v>7.2467505662176279</v>
      </c>
      <c r="E96" s="11">
        <v>9.5835675414981587</v>
      </c>
      <c r="F96" s="11">
        <f t="shared" si="73"/>
        <v>16.830318107715787</v>
      </c>
      <c r="G96" s="200">
        <f t="shared" si="74"/>
        <v>2.6529041006076337E-2</v>
      </c>
      <c r="I96" s="11" t="str">
        <f>I85</f>
        <v>Managers, directors and senior officials</v>
      </c>
      <c r="J96" s="11">
        <f t="array" ref="J96:J104">MMULT(aggregation!$B$13:$AA$21,B239:B264)</f>
        <v>9.6679198775934694</v>
      </c>
      <c r="K96" s="11">
        <f t="array" ref="K96:K104">MMULT(aggregation!$B$13:$AA$21,C239:C264)</f>
        <v>7.1971217772295795</v>
      </c>
      <c r="L96" s="11">
        <f t="array" ref="L96:L104">MMULT(aggregation!$B$13:$AA$21,D239:D264)</f>
        <v>-2.470798100363889</v>
      </c>
      <c r="M96" s="11">
        <f t="array" ref="M96:M104">MMULT(aggregation!$B$13:$AA$21,E239:E264)</f>
        <v>3.7191711944982462</v>
      </c>
      <c r="N96" s="11">
        <f t="array" ref="N96:N104">MMULT(aggregation!$B$13:$AA$21,F239:F264)</f>
        <v>1.2483730941343572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9.0945896135328947</v>
      </c>
      <c r="C97" s="11">
        <v>10.064545368431038</v>
      </c>
      <c r="D97" s="11">
        <f t="shared" si="72"/>
        <v>0.96995575489814279</v>
      </c>
      <c r="E97" s="11">
        <v>5.2634114299203896</v>
      </c>
      <c r="F97" s="11">
        <f t="shared" si="73"/>
        <v>6.2333671848185324</v>
      </c>
      <c r="G97" s="200">
        <f t="shared" si="74"/>
        <v>3.0909934850386955E-2</v>
      </c>
      <c r="I97" s="11" t="str">
        <f>I86</f>
        <v>Professional occupations</v>
      </c>
      <c r="J97" s="11">
        <v>8.879125623274339</v>
      </c>
      <c r="K97" s="11">
        <v>6.6427666106680689</v>
      </c>
      <c r="L97" s="11">
        <v>-2.2363590126062705</v>
      </c>
      <c r="M97" s="11">
        <v>3.0312610978561461</v>
      </c>
      <c r="N97" s="11">
        <v>0.79490208524987538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9.6151828812433333</v>
      </c>
      <c r="C98" s="11">
        <v>6.0410917668637643</v>
      </c>
      <c r="D98" s="11">
        <f t="shared" ref="D98" si="75">C98-B98</f>
        <v>-3.5740911143795691</v>
      </c>
      <c r="E98" s="11">
        <v>3.6949377582884262</v>
      </c>
      <c r="F98" s="11">
        <f t="shared" ref="F98" si="76">SUM(D98:E98)</f>
        <v>0.12084664390885713</v>
      </c>
      <c r="G98" s="200">
        <f t="shared" si="74"/>
        <v>2.1915444594331701E-2</v>
      </c>
      <c r="I98" s="11" t="str">
        <f>I87</f>
        <v>Associate professional occupations</v>
      </c>
      <c r="J98" s="11">
        <v>9.5920446014676166</v>
      </c>
      <c r="K98" s="11">
        <v>6.8504720756729682</v>
      </c>
      <c r="L98" s="11">
        <v>-2.7415725257946475</v>
      </c>
      <c r="M98" s="11">
        <v>3.0308170736309785</v>
      </c>
      <c r="N98" s="11">
        <v>0.28924454783633113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20.612249410351417</v>
      </c>
      <c r="C99" s="11">
        <v>23.055079094294275</v>
      </c>
      <c r="D99" s="11">
        <f t="shared" si="72"/>
        <v>2.4428296839428576</v>
      </c>
      <c r="E99" s="11">
        <v>11.032700558696622</v>
      </c>
      <c r="F99" s="11">
        <f t="shared" si="73"/>
        <v>13.475530242639479</v>
      </c>
      <c r="G99" s="200">
        <f t="shared" si="74"/>
        <v>2.8991849926825353E-2</v>
      </c>
      <c r="I99" s="11" t="str">
        <f>I88</f>
        <v>Administrative and secretarial occupations</v>
      </c>
      <c r="J99" s="11">
        <v>10.782597185672632</v>
      </c>
      <c r="K99" s="11">
        <v>3.1273704644299092</v>
      </c>
      <c r="L99" s="11">
        <v>-7.6552267212427214</v>
      </c>
      <c r="M99" s="11">
        <v>2.5648740473284288</v>
      </c>
      <c r="N99" s="11">
        <v>-5.0903526739142926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4.6503939419831894</v>
      </c>
      <c r="C100" s="11">
        <v>5.33185287404637</v>
      </c>
      <c r="D100" s="11">
        <f t="shared" si="72"/>
        <v>0.68145893206318053</v>
      </c>
      <c r="E100" s="11">
        <v>2.1422383304830914</v>
      </c>
      <c r="F100" s="11">
        <f t="shared" si="73"/>
        <v>2.823697262546272</v>
      </c>
      <c r="G100" s="200">
        <f t="shared" si="74"/>
        <v>2.5580820977914254E-2</v>
      </c>
      <c r="I100" s="11" t="str">
        <f t="shared" ref="I100:I104" si="77">I89</f>
        <v>Skilled trades occupations</v>
      </c>
      <c r="J100" s="11">
        <v>10.067041411935559</v>
      </c>
      <c r="K100" s="11">
        <v>8.6227429393784689</v>
      </c>
      <c r="L100" s="11">
        <v>-1.4442984725570915</v>
      </c>
      <c r="M100" s="11">
        <v>3.8393197494112927</v>
      </c>
      <c r="N100" s="11">
        <v>2.3950212768542016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3.1822085466572543</v>
      </c>
      <c r="C101" s="11">
        <v>7.082747147045648</v>
      </c>
      <c r="D101" s="11">
        <f t="shared" si="72"/>
        <v>3.9005386003883937</v>
      </c>
      <c r="E101" s="11">
        <v>3.6498729642875789</v>
      </c>
      <c r="F101" s="11">
        <f t="shared" si="73"/>
        <v>7.5504115646759722</v>
      </c>
      <c r="G101" s="200">
        <f t="shared" si="74"/>
        <v>5.2256523260853172E-2</v>
      </c>
      <c r="I101" s="11" t="str">
        <f t="shared" si="77"/>
        <v>Caring, leisure and other service occupations</v>
      </c>
      <c r="J101" s="11">
        <v>5.3736338539702402</v>
      </c>
      <c r="K101" s="11">
        <v>3.5399821576734052</v>
      </c>
      <c r="L101" s="11">
        <v>-1.8336516962968354</v>
      </c>
      <c r="M101" s="11">
        <v>1.6589109673203946</v>
      </c>
      <c r="N101" s="11">
        <v>-0.17474072897644077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1.5665349790143728</v>
      </c>
      <c r="C102" s="11">
        <v>2.05547426924712</v>
      </c>
      <c r="D102" s="11">
        <f t="shared" si="72"/>
        <v>0.48893929023274718</v>
      </c>
      <c r="E102" s="11">
        <v>0.72036957807664681</v>
      </c>
      <c r="F102" s="11">
        <f t="shared" si="73"/>
        <v>1.209308868309394</v>
      </c>
      <c r="G102" s="200">
        <f t="shared" si="74"/>
        <v>2.5542972279878562E-2</v>
      </c>
      <c r="I102" s="11" t="str">
        <f t="shared" si="77"/>
        <v>Sales and customer service occupations</v>
      </c>
      <c r="J102" s="11">
        <v>9.8448237513853663</v>
      </c>
      <c r="K102" s="11">
        <v>4.771576289209686</v>
      </c>
      <c r="L102" s="11">
        <v>-5.0732474621756811</v>
      </c>
      <c r="M102" s="11">
        <v>2.6162977499288909</v>
      </c>
      <c r="N102" s="11">
        <v>-2.4569497122467907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7.4464180488607239</v>
      </c>
      <c r="C103" s="11">
        <v>7.1230357438246292</v>
      </c>
      <c r="D103" s="11">
        <f t="shared" ref="D103:D104" si="78">C103-B103</f>
        <v>-0.32338230503609466</v>
      </c>
      <c r="E103" s="11">
        <v>3.3029632192997043</v>
      </c>
      <c r="F103" s="11">
        <f t="shared" ref="F103:F104" si="79">SUM(D103:E103)</f>
        <v>2.9795809142636096</v>
      </c>
      <c r="G103" s="200">
        <f t="shared" si="74"/>
        <v>2.4776293541725058E-2</v>
      </c>
      <c r="I103" s="11" t="str">
        <f t="shared" si="77"/>
        <v>Process, plant and machine operatives</v>
      </c>
      <c r="J103" s="11">
        <v>9.6105730870616242</v>
      </c>
      <c r="K103" s="11">
        <v>6.6341617323581783</v>
      </c>
      <c r="L103" s="11">
        <v>-2.9764113547034463</v>
      </c>
      <c r="M103" s="11">
        <v>3.6782638421195428</v>
      </c>
      <c r="N103" s="11">
        <v>0.70185248741609652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13.301953643884678</v>
      </c>
      <c r="C104" s="11">
        <v>15.022244943693483</v>
      </c>
      <c r="D104" s="11">
        <f t="shared" si="78"/>
        <v>1.7202912998088049</v>
      </c>
      <c r="E104" s="11">
        <v>7.0353873738773114</v>
      </c>
      <c r="F104" s="11">
        <f t="shared" si="79"/>
        <v>8.7556786736861163</v>
      </c>
      <c r="G104" s="200">
        <f t="shared" si="74"/>
        <v>2.8707523461801943E-2</v>
      </c>
      <c r="I104" s="11" t="str">
        <f t="shared" si="77"/>
        <v>Elementary occupations</v>
      </c>
      <c r="J104" s="11">
        <v>25.030610085811606</v>
      </c>
      <c r="K104" s="11">
        <v>20.859935586609833</v>
      </c>
      <c r="L104" s="11">
        <v>-4.1706744992017724</v>
      </c>
      <c r="M104" s="11">
        <v>9.8658567397504999</v>
      </c>
      <c r="N104" s="11">
        <v>5.6951822405487276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12.081391449556037</v>
      </c>
      <c r="C105" s="11">
        <v>16.672842754667286</v>
      </c>
      <c r="D105" s="11">
        <f t="shared" si="72"/>
        <v>4.5914513051112493</v>
      </c>
      <c r="E105" s="11">
        <v>8.1343858519494567</v>
      </c>
      <c r="F105" s="11">
        <f t="shared" si="73"/>
        <v>12.725837157060706</v>
      </c>
      <c r="G105" s="200">
        <f t="shared" si="74"/>
        <v>3.4915518552112612E-2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2.4785054939139544</v>
      </c>
      <c r="C106" s="11">
        <v>3.4457935358945346</v>
      </c>
      <c r="D106" s="11">
        <f t="shared" si="72"/>
        <v>0.96728804198058027</v>
      </c>
      <c r="E106" s="11">
        <v>1.8910642971871932</v>
      </c>
      <c r="F106" s="11">
        <f t="shared" si="73"/>
        <v>2.8583523391677734</v>
      </c>
      <c r="G106" s="200">
        <f t="shared" si="74"/>
        <v>3.8524116892941773E-2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0.78113177240356146</v>
      </c>
      <c r="C107" s="11">
        <v>1.1528600376666731</v>
      </c>
      <c r="D107" s="11">
        <f t="shared" si="72"/>
        <v>0.37172826526311165</v>
      </c>
      <c r="E107" s="11">
        <v>0.63766219853605899</v>
      </c>
      <c r="F107" s="11">
        <f t="shared" si="73"/>
        <v>1.0093904637991706</v>
      </c>
      <c r="G107" s="200">
        <f t="shared" si="74"/>
        <v>4.059004962889956E-2</v>
      </c>
      <c r="I107" s="11" t="str">
        <f>I96</f>
        <v>Managers, directors and senior officials</v>
      </c>
      <c r="J107" s="11">
        <f t="array" ref="J107:J115">MMULT(aggregation!$B$13:$AA$21,B268:B293)</f>
        <v>1.9528167241804493</v>
      </c>
      <c r="K107" s="11">
        <f t="array" ref="K107:K115">MMULT(aggregation!$B$13:$AA$21,C268:C293)</f>
        <v>1.5592116469409101</v>
      </c>
      <c r="L107" s="11">
        <f t="array" ref="L107:L115">MMULT(aggregation!$B$13:$AA$21,D268:D293)</f>
        <v>-0.39360507723953919</v>
      </c>
      <c r="M107" s="11">
        <f t="array" ref="M107:M115">MMULT(aggregation!$B$13:$AA$21,E268:E293)</f>
        <v>0.55072547156684837</v>
      </c>
      <c r="N107" s="11">
        <f t="array" ref="N107:N115">MMULT(aggregation!$B$13:$AA$21,F268:F293)</f>
        <v>0.15712039432730923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1.228905795895334</v>
      </c>
      <c r="C108" s="11">
        <v>1.810383531976294</v>
      </c>
      <c r="D108" s="11">
        <f t="shared" si="72"/>
        <v>0.58147773608095998</v>
      </c>
      <c r="E108" s="11">
        <v>0.75744760492743601</v>
      </c>
      <c r="F108" s="11">
        <f t="shared" si="73"/>
        <v>1.3389253410083959</v>
      </c>
      <c r="G108" s="200">
        <f t="shared" si="74"/>
        <v>3.2529642220548105E-2</v>
      </c>
      <c r="I108" s="11" t="str">
        <f>I97</f>
        <v>Professional occupations</v>
      </c>
      <c r="J108" s="11">
        <v>1.6328929750834407</v>
      </c>
      <c r="K108" s="11">
        <v>1.7304981454068473</v>
      </c>
      <c r="L108" s="11">
        <v>9.7605170323406737E-2</v>
      </c>
      <c r="M108" s="11">
        <v>0.54241398212667891</v>
      </c>
      <c r="N108" s="11">
        <v>0.64001915245008567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0.69244605369610324</v>
      </c>
      <c r="C109" s="11">
        <v>0.9558469194623469</v>
      </c>
      <c r="D109" s="11">
        <f t="shared" ref="D109" si="80">C109-B109</f>
        <v>0.26340086576624366</v>
      </c>
      <c r="E109" s="11">
        <v>0.44883233226737951</v>
      </c>
      <c r="F109" s="11">
        <f t="shared" ref="F109" si="81">SUM(D109:E109)</f>
        <v>0.71223319803362317</v>
      </c>
      <c r="G109" s="200">
        <f t="shared" si="74"/>
        <v>3.3872641707548334E-2</v>
      </c>
      <c r="I109" s="11" t="str">
        <f>I98</f>
        <v>Associate professional occupations</v>
      </c>
      <c r="J109" s="11">
        <v>1.7639818393258084</v>
      </c>
      <c r="K109" s="11">
        <v>1.5946287682445268</v>
      </c>
      <c r="L109" s="11">
        <v>-0.16935307108128167</v>
      </c>
      <c r="M109" s="11">
        <v>0.51194815804991989</v>
      </c>
      <c r="N109" s="11">
        <v>0.34259508696863822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1.2383477905370774</v>
      </c>
      <c r="C110" s="11">
        <v>2.1710309013773794</v>
      </c>
      <c r="D110" s="11">
        <f t="shared" si="72"/>
        <v>0.93268311084030198</v>
      </c>
      <c r="E110" s="11">
        <v>0.96745348929522712</v>
      </c>
      <c r="F110" s="11">
        <f t="shared" si="73"/>
        <v>1.9001366001355291</v>
      </c>
      <c r="G110" s="200">
        <f t="shared" si="74"/>
        <v>3.9237756576577354E-2</v>
      </c>
      <c r="I110" s="11" t="str">
        <f>I99</f>
        <v>Administrative and secretarial occupations</v>
      </c>
      <c r="J110" s="11">
        <v>2.5495032045304225</v>
      </c>
      <c r="K110" s="11">
        <v>2.0812845681700094</v>
      </c>
      <c r="L110" s="11">
        <v>-0.46821863636041305</v>
      </c>
      <c r="M110" s="11">
        <v>0.73458091734195397</v>
      </c>
      <c r="N110" s="11">
        <v>0.26636228098154091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6.0426046897068062</v>
      </c>
      <c r="C111" s="11">
        <v>8.7082475893233848</v>
      </c>
      <c r="D111" s="11">
        <f>C111-B111</f>
        <v>2.6656428996165786</v>
      </c>
      <c r="E111" s="11">
        <v>4.7354003284482769</v>
      </c>
      <c r="F111" s="11">
        <f>SUM(D111:E111)</f>
        <v>7.4010432280648555</v>
      </c>
      <c r="G111" s="200">
        <f t="shared" si="74"/>
        <v>3.9331954248691625E-2</v>
      </c>
      <c r="I111" s="11" t="str">
        <f t="shared" ref="I111:I115" si="82">I100</f>
        <v>Skilled trades occupations</v>
      </c>
      <c r="J111" s="11">
        <v>3.4911310518269669</v>
      </c>
      <c r="K111" s="11">
        <v>1.6443825100538327</v>
      </c>
      <c r="L111" s="11">
        <v>-1.8467485417731344</v>
      </c>
      <c r="M111" s="11">
        <v>0.74582905409959066</v>
      </c>
      <c r="N111" s="11">
        <v>-1.1009194876735435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2.0916834408271066</v>
      </c>
      <c r="C112" s="11">
        <v>3.4408746089219706</v>
      </c>
      <c r="D112" s="11">
        <f t="shared" ref="D112:D113" si="83">C112-B112</f>
        <v>1.3491911680948641</v>
      </c>
      <c r="E112" s="11">
        <v>1.6530640017840441</v>
      </c>
      <c r="F112" s="11">
        <f t="shared" ref="F112:F113" si="84">SUM(D112:E112)</f>
        <v>3.0022551698789082</v>
      </c>
      <c r="G112" s="200">
        <f t="shared" si="74"/>
        <v>3.9589230044128731E-2</v>
      </c>
      <c r="I112" s="11" t="str">
        <f t="shared" si="82"/>
        <v>Caring, leisure and other service occupations</v>
      </c>
      <c r="J112" s="11">
        <v>1.1712580045442436</v>
      </c>
      <c r="K112" s="11">
        <v>0.65840058529224676</v>
      </c>
      <c r="L112" s="11">
        <v>-0.51285741925199679</v>
      </c>
      <c r="M112" s="11">
        <v>0.24271986979574331</v>
      </c>
      <c r="N112" s="11">
        <v>-0.27013754945625351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0.10657434304788647</v>
      </c>
      <c r="C113" s="11">
        <v>0.14172438527934539</v>
      </c>
      <c r="D113" s="11">
        <f t="shared" si="83"/>
        <v>3.5150042231458914E-2</v>
      </c>
      <c r="E113" s="11">
        <v>7.7646242792381304E-2</v>
      </c>
      <c r="F113" s="11">
        <f t="shared" si="84"/>
        <v>0.11279628502384022</v>
      </c>
      <c r="G113" s="200">
        <f t="shared" si="74"/>
        <v>3.7159858165077386E-2</v>
      </c>
      <c r="I113" s="11" t="str">
        <f t="shared" si="82"/>
        <v>Sales and customer service occupations</v>
      </c>
      <c r="J113" s="11">
        <v>2.9464276343386819</v>
      </c>
      <c r="K113" s="11">
        <v>1.665734672999704</v>
      </c>
      <c r="L113" s="11">
        <v>-1.2806929613389781</v>
      </c>
      <c r="M113" s="11">
        <v>0.56696644887857284</v>
      </c>
      <c r="N113" s="11">
        <v>-0.7137265124604053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6.3198980928821875</v>
      </c>
      <c r="C114" s="11">
        <v>8.9620016387262602</v>
      </c>
      <c r="D114" s="11">
        <f t="shared" si="72"/>
        <v>2.6421035458440727</v>
      </c>
      <c r="E114" s="11">
        <v>4.0292794679425921</v>
      </c>
      <c r="F114" s="11">
        <f t="shared" si="73"/>
        <v>6.6713830137866648</v>
      </c>
      <c r="G114" s="200">
        <f t="shared" si="74"/>
        <v>3.3426794155357875E-2</v>
      </c>
      <c r="I114" s="11" t="str">
        <f t="shared" si="82"/>
        <v>Process, plant and machine operatives</v>
      </c>
      <c r="J114" s="11">
        <v>3.3996681207319819</v>
      </c>
      <c r="K114" s="11">
        <v>1.3366612711658199</v>
      </c>
      <c r="L114" s="11">
        <v>-2.063006849566162</v>
      </c>
      <c r="M114" s="11">
        <v>0.749501154281492</v>
      </c>
      <c r="N114" s="11">
        <v>-1.31350569528467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2.085071838983398</v>
      </c>
      <c r="C115" s="11">
        <v>3.2550841096308538</v>
      </c>
      <c r="D115" s="11">
        <f t="shared" si="72"/>
        <v>1.1700122706474558</v>
      </c>
      <c r="E115" s="11">
        <v>1.3653475519285716</v>
      </c>
      <c r="F115" s="11">
        <f t="shared" si="73"/>
        <v>2.5353598225760274</v>
      </c>
      <c r="G115" s="200">
        <f t="shared" si="74"/>
        <v>3.4149653731150753E-2</v>
      </c>
      <c r="I115" s="11" t="str">
        <f t="shared" si="82"/>
        <v>Elementary occupations</v>
      </c>
      <c r="J115" s="11">
        <v>7.8981324297018238</v>
      </c>
      <c r="K115" s="11">
        <v>3.4422296766447507</v>
      </c>
      <c r="L115" s="11">
        <v>-4.4559027530570736</v>
      </c>
      <c r="M115" s="11">
        <v>1.4822222728201506</v>
      </c>
      <c r="N115" s="11">
        <v>-2.973680480236923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0.62805799594870226</v>
      </c>
      <c r="C116" s="11">
        <v>1.6351467397279797</v>
      </c>
      <c r="D116" s="11">
        <f t="shared" ref="D116:D117" si="85">C116-B116</f>
        <v>1.0070887437792775</v>
      </c>
      <c r="E116" s="11">
        <v>0.60206277279362785</v>
      </c>
      <c r="F116" s="11">
        <f t="shared" ref="F116:F117" si="86">SUM(D116:E116)</f>
        <v>1.6091515165729053</v>
      </c>
      <c r="G116" s="200">
        <f t="shared" si="74"/>
        <v>4.5835068039561389E-2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1.1722592817002184</v>
      </c>
      <c r="C117" s="11">
        <v>1.9260935526985361</v>
      </c>
      <c r="D117" s="11">
        <f t="shared" si="85"/>
        <v>0.75383427099831768</v>
      </c>
      <c r="E117" s="11">
        <v>1.0394546586769047</v>
      </c>
      <c r="F117" s="11">
        <f t="shared" si="86"/>
        <v>1.7932889296752224</v>
      </c>
      <c r="G117" s="200">
        <f t="shared" si="74"/>
        <v>4.3230682627232175E-2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0.38387008290183383</v>
      </c>
      <c r="C118" s="11">
        <v>1.6955234388629359</v>
      </c>
      <c r="D118" s="11">
        <f t="shared" si="72"/>
        <v>1.3116533559611021</v>
      </c>
      <c r="E118" s="11">
        <v>0.79101636473555559</v>
      </c>
      <c r="F118" s="11">
        <f t="shared" si="73"/>
        <v>2.1026697206966576</v>
      </c>
      <c r="G118" s="200">
        <f t="shared" si="74"/>
        <v>7.7425975929306112E-2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5.1923269156028402</v>
      </c>
      <c r="C119" s="11">
        <v>6.8337571398211416</v>
      </c>
      <c r="D119" s="11">
        <f t="shared" ref="D119" si="87">C119-B119</f>
        <v>1.6414302242183014</v>
      </c>
      <c r="E119" s="11">
        <v>3.7138390945234572</v>
      </c>
      <c r="F119" s="11">
        <f t="shared" ref="F119" si="88">SUM(D119:E119)</f>
        <v>5.3552693187417582</v>
      </c>
      <c r="G119" s="200">
        <f t="shared" si="74"/>
        <v>3.6625569969041205E-2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155.23960531952588</v>
      </c>
      <c r="C120" s="11">
        <f t="shared" ref="C120:F120" si="89">SUM(C94:C119)</f>
        <v>192.56595355882902</v>
      </c>
      <c r="D120" s="11">
        <f t="shared" si="89"/>
        <v>37.326348239303165</v>
      </c>
      <c r="E120" s="11">
        <f t="shared" si="89"/>
        <v>91.361193292125378</v>
      </c>
      <c r="F120" s="11">
        <f t="shared" si="89"/>
        <v>128.68754153142851</v>
      </c>
      <c r="G120" s="200">
        <f t="shared" si="74"/>
        <v>3.1334303671674668E-2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2.9901455502283638</v>
      </c>
      <c r="C123" s="11">
        <v>3.0217366394065315</v>
      </c>
      <c r="D123" s="11">
        <f>C123-B123</f>
        <v>3.1591089178167664E-2</v>
      </c>
      <c r="E123" s="11">
        <v>1.4794143126734942</v>
      </c>
      <c r="F123" s="11">
        <f>SUM(D123:E123)</f>
        <v>1.5110054018516619</v>
      </c>
      <c r="G123" s="200">
        <f>IF(B123&gt;0,(1+(E123/B123))^(1/($C$6-$B$6))-1,0)</f>
        <v>2.7160149835106173E-2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1.7817473830698956</v>
      </c>
      <c r="C124" s="11">
        <v>2.226445368876663</v>
      </c>
      <c r="D124" s="11">
        <f t="shared" ref="D124:D139" si="92">C124-B124</f>
        <v>0.44469798580676745</v>
      </c>
      <c r="E124" s="11">
        <v>1.2370595191542422</v>
      </c>
      <c r="F124" s="11">
        <f t="shared" ref="F124:F131" si="93">SUM(D124:E124)</f>
        <v>1.6817575049610096</v>
      </c>
      <c r="G124" s="200">
        <f t="shared" ref="G124:G147" si="94">IF(B124&gt;0,(1+(E124/B124))^(1/($C$6-$B$6))-1,0)</f>
        <v>3.5776246206550733E-2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1.9367566573963446</v>
      </c>
      <c r="C125" s="11">
        <v>2.8804405319974502</v>
      </c>
      <c r="D125" s="11">
        <f t="shared" si="92"/>
        <v>0.94368387460110559</v>
      </c>
      <c r="E125" s="11">
        <v>0.92827229207842588</v>
      </c>
      <c r="F125" s="11">
        <f t="shared" si="93"/>
        <v>1.8719561666795315</v>
      </c>
      <c r="G125" s="200">
        <f t="shared" si="94"/>
        <v>2.6447947132645755E-2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2.8271722413283835</v>
      </c>
      <c r="C126" s="11">
        <v>0.83923111480823409</v>
      </c>
      <c r="D126" s="11">
        <f t="shared" si="92"/>
        <v>-1.9879411265201494</v>
      </c>
      <c r="E126" s="11">
        <v>0.56212512326066721</v>
      </c>
      <c r="F126" s="11">
        <f t="shared" si="93"/>
        <v>-1.4258160032594822</v>
      </c>
      <c r="G126" s="200">
        <f t="shared" si="94"/>
        <v>1.2163084508090671E-2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0.77219022464804987</v>
      </c>
      <c r="C127" s="11">
        <v>0.43762122375782425</v>
      </c>
      <c r="D127" s="11">
        <f t="shared" si="92"/>
        <v>-0.33456900089022562</v>
      </c>
      <c r="E127" s="11">
        <v>0.14191710850670969</v>
      </c>
      <c r="F127" s="11">
        <f t="shared" si="93"/>
        <v>-0.19265189238351593</v>
      </c>
      <c r="G127" s="200">
        <f>IF(B127&gt;0,(1+(E127/B127))^(1/($C$6-$B$6))-1,0)</f>
        <v>1.1311299206694825E-2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1.8355009025214706</v>
      </c>
      <c r="C128" s="11">
        <v>1.9524751197339831</v>
      </c>
      <c r="D128" s="11">
        <f t="shared" si="92"/>
        <v>0.11697421721251255</v>
      </c>
      <c r="E128" s="11">
        <v>0.66782125717625918</v>
      </c>
      <c r="F128" s="11">
        <f t="shared" si="93"/>
        <v>0.78479547438877173</v>
      </c>
      <c r="G128" s="200">
        <f t="shared" si="94"/>
        <v>2.0902207191222377E-2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0.7701776033517197</v>
      </c>
      <c r="C129" s="11">
        <v>1.1086608148810853</v>
      </c>
      <c r="D129" s="11">
        <f t="shared" si="92"/>
        <v>0.33848321152936556</v>
      </c>
      <c r="E129" s="11">
        <v>0.42057860401149172</v>
      </c>
      <c r="F129" s="11">
        <f t="shared" si="93"/>
        <v>0.75906181554085728</v>
      </c>
      <c r="G129" s="200">
        <f t="shared" si="94"/>
        <v>2.9474194081189342E-2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1.4925168489755205</v>
      </c>
      <c r="C130" s="11">
        <v>1.122967451151585</v>
      </c>
      <c r="D130" s="11">
        <f t="shared" si="92"/>
        <v>-0.36954939782393548</v>
      </c>
      <c r="E130" s="11">
        <v>0.63865735902132248</v>
      </c>
      <c r="F130" s="11">
        <f t="shared" si="93"/>
        <v>0.269107961197387</v>
      </c>
      <c r="G130" s="200">
        <f t="shared" si="94"/>
        <v>2.4031494943085541E-2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0.41587968997248681</v>
      </c>
      <c r="C131" s="11">
        <v>0.53035045318120333</v>
      </c>
      <c r="D131" s="11">
        <f t="shared" si="92"/>
        <v>0.11447076320871652</v>
      </c>
      <c r="E131" s="11">
        <v>0.16382709631052478</v>
      </c>
      <c r="F131" s="11">
        <f t="shared" si="93"/>
        <v>0.2782978595192413</v>
      </c>
      <c r="G131" s="200">
        <f t="shared" si="94"/>
        <v>2.2388709601482315E-2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1.0035731332475837</v>
      </c>
      <c r="C132" s="11">
        <v>1.1467441879272156</v>
      </c>
      <c r="D132" s="11">
        <f t="shared" si="92"/>
        <v>0.14317105467963187</v>
      </c>
      <c r="E132" s="11">
        <v>0.45039258498089607</v>
      </c>
      <c r="F132" s="11">
        <f t="shared" ref="F132:F133" si="95">SUM(D132:E132)</f>
        <v>0.59356363966052794</v>
      </c>
      <c r="G132" s="200">
        <f t="shared" si="94"/>
        <v>2.5023154850643881E-2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3.5198634296188196</v>
      </c>
      <c r="C133" s="11">
        <v>4.442146831157924</v>
      </c>
      <c r="D133" s="11">
        <f t="shared" si="92"/>
        <v>0.92228340153910437</v>
      </c>
      <c r="E133" s="11">
        <v>1.8865366284576104</v>
      </c>
      <c r="F133" s="11">
        <f t="shared" si="95"/>
        <v>2.8088200299967148</v>
      </c>
      <c r="G133" s="200">
        <f t="shared" si="94"/>
        <v>2.9023969427028007E-2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4.7199614673576713</v>
      </c>
      <c r="C134" s="11">
        <v>6.209387400998275</v>
      </c>
      <c r="D134" s="11">
        <f t="shared" si="92"/>
        <v>1.4894259336406037</v>
      </c>
      <c r="E134" s="11">
        <v>3.1995182283011001</v>
      </c>
      <c r="F134" s="11">
        <f t="shared" ref="F134:F137" si="96">SUM(D134:E134)</f>
        <v>4.6889441619417038</v>
      </c>
      <c r="G134" s="200">
        <f t="shared" si="94"/>
        <v>3.5103744770403456E-2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1.202925240396898</v>
      </c>
      <c r="C135" s="11">
        <v>1.3266211746717791</v>
      </c>
      <c r="D135" s="11">
        <f t="shared" si="92"/>
        <v>0.12369593427488113</v>
      </c>
      <c r="E135" s="11">
        <v>0.78122874309827506</v>
      </c>
      <c r="F135" s="11">
        <f t="shared" si="96"/>
        <v>0.90492467737315618</v>
      </c>
      <c r="G135" s="200">
        <f t="shared" si="94"/>
        <v>3.3925188426004782E-2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0.36113930451290799</v>
      </c>
      <c r="C136" s="11">
        <v>0.5355777103147098</v>
      </c>
      <c r="D136" s="11">
        <f t="shared" si="92"/>
        <v>0.17443840580180181</v>
      </c>
      <c r="E136" s="11">
        <v>0.31085178773561623</v>
      </c>
      <c r="F136" s="11">
        <f t="shared" si="96"/>
        <v>0.48529019353741804</v>
      </c>
      <c r="G136" s="200">
        <f t="shared" si="94"/>
        <v>4.226763148906687E-2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0.44848094512619197</v>
      </c>
      <c r="C137" s="11">
        <v>0.75350559348852708</v>
      </c>
      <c r="D137" s="11">
        <f t="shared" si="92"/>
        <v>0.30502464836233512</v>
      </c>
      <c r="E137" s="11">
        <v>0.26648082508578413</v>
      </c>
      <c r="F137" s="11">
        <f t="shared" si="96"/>
        <v>0.57150547344811931</v>
      </c>
      <c r="G137" s="200">
        <f t="shared" si="94"/>
        <v>3.1579227419177291E-2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0.48562488846870605</v>
      </c>
      <c r="C138" s="11">
        <v>0.70323959119341706</v>
      </c>
      <c r="D138" s="11">
        <f t="shared" si="92"/>
        <v>0.21761470272471101</v>
      </c>
      <c r="E138" s="11">
        <v>0.34694098084371749</v>
      </c>
      <c r="F138" s="11">
        <f t="shared" ref="F138" si="97">SUM(D138:E138)</f>
        <v>0.56455568356842845</v>
      </c>
      <c r="G138" s="200">
        <f t="shared" si="94"/>
        <v>3.6591980061611462E-2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0.4667855029853476</v>
      </c>
      <c r="C139" s="11">
        <v>0.6644703589813663</v>
      </c>
      <c r="D139" s="11">
        <f t="shared" si="92"/>
        <v>0.1976848559960187</v>
      </c>
      <c r="E139" s="11">
        <v>0.30984319496328527</v>
      </c>
      <c r="F139" s="11">
        <f t="shared" ref="F139" si="98">SUM(D139:E139)</f>
        <v>0.50752805095930398</v>
      </c>
      <c r="G139" s="200">
        <f t="shared" si="94"/>
        <v>3.4522018057224768E-2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5.0995940979484828</v>
      </c>
      <c r="C140" s="11">
        <v>5.5207748773217435</v>
      </c>
      <c r="D140" s="11">
        <f>C140-B140</f>
        <v>0.42118077937326071</v>
      </c>
      <c r="E140" s="11">
        <v>2.9791018994044376</v>
      </c>
      <c r="F140" s="11">
        <f>SUM(D140:E140)</f>
        <v>3.4002826787776983</v>
      </c>
      <c r="G140" s="200">
        <f t="shared" si="94"/>
        <v>3.1146512044674557E-2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1.129921424035218</v>
      </c>
      <c r="C141" s="11">
        <v>1.4947869414329256</v>
      </c>
      <c r="D141" s="11">
        <f t="shared" ref="D141:D147" si="99">C141-B141</f>
        <v>0.36486551739770756</v>
      </c>
      <c r="E141" s="11">
        <v>0.75863491986883724</v>
      </c>
      <c r="F141" s="11">
        <f t="shared" ref="F141:F142" si="100">SUM(D141:E141)</f>
        <v>1.1235004372665447</v>
      </c>
      <c r="G141" s="200">
        <f t="shared" si="94"/>
        <v>3.4837393794017624E-2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3.5644333089762996E-2</v>
      </c>
      <c r="C142" s="11">
        <v>3.176847244561453E-2</v>
      </c>
      <c r="D142" s="11">
        <f t="shared" si="99"/>
        <v>-3.8758606441484655E-3</v>
      </c>
      <c r="E142" s="11">
        <v>1.6525936279894224E-2</v>
      </c>
      <c r="F142" s="11">
        <f t="shared" si="100"/>
        <v>1.2650075635745758E-2</v>
      </c>
      <c r="G142" s="200">
        <f t="shared" si="94"/>
        <v>2.5720036270593161E-2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1.9883495121162291</v>
      </c>
      <c r="C143" s="11">
        <v>2.4825180274692302</v>
      </c>
      <c r="D143" s="11">
        <f t="shared" si="99"/>
        <v>0.4941685153530011</v>
      </c>
      <c r="E143" s="11">
        <v>1.1574854387015432</v>
      </c>
      <c r="F143" s="11">
        <f t="shared" ref="F143:F144" si="101">SUM(D143:E143)</f>
        <v>1.6516539540545443</v>
      </c>
      <c r="G143" s="200">
        <f t="shared" si="94"/>
        <v>3.1057487471523038E-2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0.67254345779506997</v>
      </c>
      <c r="C144" s="11">
        <v>1.0397330036021419</v>
      </c>
      <c r="D144" s="11">
        <f t="shared" si="99"/>
        <v>0.36718954580707197</v>
      </c>
      <c r="E144" s="11">
        <v>0.45770142968119237</v>
      </c>
      <c r="F144" s="11">
        <f t="shared" si="101"/>
        <v>0.82489097548826429</v>
      </c>
      <c r="G144" s="200">
        <f t="shared" si="94"/>
        <v>3.5214023652333504E-2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0.25208433623178284</v>
      </c>
      <c r="C145" s="11">
        <v>0.504584743017786</v>
      </c>
      <c r="D145" s="11">
        <f t="shared" si="99"/>
        <v>0.25250040678600316</v>
      </c>
      <c r="E145" s="11">
        <v>0.186738400845464</v>
      </c>
      <c r="F145" s="11">
        <f t="shared" ref="F145:F146" si="102">SUM(D145:E145)</f>
        <v>0.43923880763146717</v>
      </c>
      <c r="G145" s="200">
        <f t="shared" si="94"/>
        <v>3.7646799177034396E-2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0.56218250514123025</v>
      </c>
      <c r="C146" s="11">
        <v>0.90384151189901141</v>
      </c>
      <c r="D146" s="11">
        <f t="shared" si="99"/>
        <v>0.34165900675778116</v>
      </c>
      <c r="E146" s="11">
        <v>0.49897744307075076</v>
      </c>
      <c r="F146" s="11">
        <f t="shared" si="102"/>
        <v>0.84063644982853192</v>
      </c>
      <c r="G146" s="200">
        <f t="shared" si="94"/>
        <v>4.3262430940928631E-2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0.29880615249287557</v>
      </c>
      <c r="C147" s="11">
        <v>1.15950937520539</v>
      </c>
      <c r="D147" s="11">
        <f t="shared" si="99"/>
        <v>0.86070322271251443</v>
      </c>
      <c r="E147" s="11">
        <v>0.55188824402074765</v>
      </c>
      <c r="F147" s="11">
        <f t="shared" ref="F147" si="103">SUM(D147:E147)</f>
        <v>1.4125914667332622</v>
      </c>
      <c r="G147" s="200">
        <f t="shared" si="94"/>
        <v>7.2240653102100039E-2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2.889192788542593</v>
      </c>
      <c r="C148" s="11">
        <v>3.7939919228476713</v>
      </c>
      <c r="D148" s="11">
        <f t="shared" ref="D148" si="104">C148-B148</f>
        <v>0.9047991343050783</v>
      </c>
      <c r="E148" s="11">
        <v>1.9470881107140832</v>
      </c>
      <c r="F148" s="11">
        <f t="shared" ref="F148" si="105">SUM(D148:E148)</f>
        <v>2.8518872450191615</v>
      </c>
      <c r="G148" s="200">
        <f t="shared" ref="G148:G149" si="106">IF(B148&gt;0,(1+(E148/B148))^(1/($C$6-$B$6))-1,0)</f>
        <v>3.4941176698676912E-2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39.958759620599601</v>
      </c>
      <c r="C149" s="11">
        <f t="shared" ref="C149:F149" si="107">SUM(C123:C148)</f>
        <v>46.833130441769285</v>
      </c>
      <c r="D149" s="11">
        <f t="shared" si="107"/>
        <v>6.8743708211696823</v>
      </c>
      <c r="E149" s="11">
        <f t="shared" si="107"/>
        <v>22.345607468246371</v>
      </c>
      <c r="F149" s="11">
        <f t="shared" si="107"/>
        <v>29.219978289416062</v>
      </c>
      <c r="G149" s="200">
        <f t="shared" si="106"/>
        <v>3.0055042931686815E-2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5.1046418002089764</v>
      </c>
      <c r="C152" s="11">
        <v>5.2894746964905002</v>
      </c>
      <c r="D152" s="11">
        <f>C152-B152</f>
        <v>0.18483289628152377</v>
      </c>
      <c r="E152" s="11">
        <v>2.5803499790973392</v>
      </c>
      <c r="F152" s="11">
        <f>SUM(D152:E152)</f>
        <v>2.765182875378863</v>
      </c>
      <c r="G152" s="200">
        <f>IF(B152&gt;0,(1+(E152/B152))^(1/($C$6-$B$6))-1,0)</f>
        <v>2.7649958384835971E-2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1.9259869625419337</v>
      </c>
      <c r="C153" s="11">
        <v>2.5965827979145679</v>
      </c>
      <c r="D153" s="11">
        <f t="shared" ref="D153:D168" si="110">C153-B153</f>
        <v>0.67059583537263423</v>
      </c>
      <c r="E153" s="11">
        <v>1.3353552306272121</v>
      </c>
      <c r="F153" s="11">
        <f t="shared" ref="F153:F160" si="111">SUM(D153:E153)</f>
        <v>2.0059510659998461</v>
      </c>
      <c r="G153" s="200">
        <f t="shared" ref="G153:G155" si="112">IF(B153&gt;0,(1+(E153/B153))^(1/($C$6-$B$6))-1,0)</f>
        <v>3.5737105168737404E-2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4.4093360354723332</v>
      </c>
      <c r="C154" s="11">
        <v>4.9135524405142759</v>
      </c>
      <c r="D154" s="11">
        <f t="shared" si="110"/>
        <v>0.50421640504194265</v>
      </c>
      <c r="E154" s="11">
        <v>1.7054371076543491</v>
      </c>
      <c r="F154" s="11">
        <f t="shared" si="111"/>
        <v>2.209653512696292</v>
      </c>
      <c r="G154" s="200">
        <f t="shared" si="112"/>
        <v>2.203823537237648E-2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0.86567311085718812</v>
      </c>
      <c r="C155" s="11">
        <v>1.0223800602143036</v>
      </c>
      <c r="D155" s="11">
        <f t="shared" si="110"/>
        <v>0.15670694935711549</v>
      </c>
      <c r="E155" s="11">
        <v>0.4805730726645146</v>
      </c>
      <c r="F155" s="11">
        <f t="shared" si="111"/>
        <v>0.63728002202163014</v>
      </c>
      <c r="G155" s="200">
        <f t="shared" si="112"/>
        <v>2.9875445702932657E-2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0.38158586489649771</v>
      </c>
      <c r="C156" s="11">
        <v>0.28333186633236779</v>
      </c>
      <c r="D156" s="11">
        <f t="shared" si="110"/>
        <v>-9.8253998564129919E-2</v>
      </c>
      <c r="E156" s="11">
        <v>0.14443274520730259</v>
      </c>
      <c r="F156" s="11">
        <f t="shared" si="111"/>
        <v>4.6178746643172675E-2</v>
      </c>
      <c r="G156" s="200">
        <f>IF(B156&gt;0,(1+(E156/B156))^(1/($C$6-$B$6))-1,0)</f>
        <v>2.1630669524536295E-2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3.2744396179140507</v>
      </c>
      <c r="C157" s="11">
        <v>3.9396008427696452</v>
      </c>
      <c r="D157" s="11">
        <f t="shared" si="110"/>
        <v>0.66516122485559448</v>
      </c>
      <c r="E157" s="11">
        <v>1.7275261706057823</v>
      </c>
      <c r="F157" s="11">
        <f t="shared" si="111"/>
        <v>2.392687395461377</v>
      </c>
      <c r="G157" s="200">
        <f t="shared" ref="G157:G178" si="113">IF(B157&gt;0,(1+(E157/B157))^(1/($C$6-$B$6))-1,0)</f>
        <v>2.864830639004956E-2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1.8230260139607695</v>
      </c>
      <c r="C158" s="11">
        <v>1.6747818465019844</v>
      </c>
      <c r="D158" s="11">
        <f t="shared" si="110"/>
        <v>-0.1482441674587851</v>
      </c>
      <c r="E158" s="11">
        <v>0.64158895901299462</v>
      </c>
      <c r="F158" s="11">
        <f t="shared" si="111"/>
        <v>0.49334479155420952</v>
      </c>
      <c r="G158" s="200">
        <f t="shared" si="113"/>
        <v>2.0305938623991882E-2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0.58774267407185821</v>
      </c>
      <c r="C159" s="11">
        <v>1.0012147700127936</v>
      </c>
      <c r="D159" s="11">
        <f t="shared" si="110"/>
        <v>0.41347209594093537</v>
      </c>
      <c r="E159" s="11">
        <v>0.50516484331667788</v>
      </c>
      <c r="F159" s="11">
        <f t="shared" si="111"/>
        <v>0.91863693925761325</v>
      </c>
      <c r="G159" s="200">
        <f t="shared" si="113"/>
        <v>4.2220823063114032E-2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0.3195718645633458</v>
      </c>
      <c r="C160" s="11">
        <v>0.32233860739227238</v>
      </c>
      <c r="D160" s="11">
        <f t="shared" si="110"/>
        <v>2.7667428289265827E-3</v>
      </c>
      <c r="E160" s="11">
        <v>0.10506882785426903</v>
      </c>
      <c r="F160" s="11">
        <f t="shared" si="111"/>
        <v>0.10783557068319562</v>
      </c>
      <c r="G160" s="200">
        <f t="shared" si="113"/>
        <v>1.9131452100239255E-2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0.97334750967557937</v>
      </c>
      <c r="C161" s="11">
        <v>0.72735287449993558</v>
      </c>
      <c r="D161" s="11">
        <f t="shared" si="110"/>
        <v>-0.24599463517564379</v>
      </c>
      <c r="E161" s="11">
        <v>0.34140905410673072</v>
      </c>
      <c r="F161" s="11">
        <f t="shared" ref="F161:F162" si="114">SUM(D161:E161)</f>
        <v>9.5414418931086931E-2</v>
      </c>
      <c r="G161" s="200">
        <f t="shared" si="113"/>
        <v>2.0246613054187623E-2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3.1517338494829925</v>
      </c>
      <c r="C162" s="11">
        <v>3.7543811982140189</v>
      </c>
      <c r="D162" s="11">
        <f t="shared" si="110"/>
        <v>0.60264734873102643</v>
      </c>
      <c r="E162" s="11">
        <v>1.5990411093565127</v>
      </c>
      <c r="F162" s="11">
        <f t="shared" si="114"/>
        <v>2.2016884580875393</v>
      </c>
      <c r="G162" s="200">
        <f t="shared" si="113"/>
        <v>2.7734640200282934E-2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4.3252080790279335</v>
      </c>
      <c r="C163" s="11">
        <v>5.5637104398057406</v>
      </c>
      <c r="D163" s="11">
        <f t="shared" si="110"/>
        <v>1.2385023607778072</v>
      </c>
      <c r="E163" s="11">
        <v>2.7412874679625565</v>
      </c>
      <c r="F163" s="11">
        <f t="shared" ref="F163:F166" si="115">SUM(D163:E163)</f>
        <v>3.9797898287403637</v>
      </c>
      <c r="G163" s="200">
        <f t="shared" si="113"/>
        <v>3.326837903157509E-2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0.91744474823420796</v>
      </c>
      <c r="C164" s="11">
        <v>0.76042334969299707</v>
      </c>
      <c r="D164" s="11">
        <f t="shared" si="110"/>
        <v>-0.15702139854121089</v>
      </c>
      <c r="E164" s="11">
        <v>0.49827575258120405</v>
      </c>
      <c r="F164" s="11">
        <f t="shared" si="115"/>
        <v>0.34125435403999316</v>
      </c>
      <c r="G164" s="200">
        <f t="shared" si="113"/>
        <v>2.93423474312553E-2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0.50485868021898217</v>
      </c>
      <c r="C165" s="11">
        <v>0.80221168164465295</v>
      </c>
      <c r="D165" s="11">
        <f t="shared" si="110"/>
        <v>0.29735300142567078</v>
      </c>
      <c r="E165" s="11">
        <v>0.40973299402277813</v>
      </c>
      <c r="F165" s="11">
        <f t="shared" si="115"/>
        <v>0.70708599544844897</v>
      </c>
      <c r="G165" s="200">
        <f t="shared" si="113"/>
        <v>4.0408346827415231E-2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1.784437789525374</v>
      </c>
      <c r="C166" s="11">
        <v>2.4485544891099318</v>
      </c>
      <c r="D166" s="11">
        <f t="shared" si="110"/>
        <v>0.66411669958455777</v>
      </c>
      <c r="E166" s="11">
        <v>0.9449716536716225</v>
      </c>
      <c r="F166" s="11">
        <f t="shared" si="115"/>
        <v>1.6090883532561802</v>
      </c>
      <c r="G166" s="200">
        <f t="shared" si="113"/>
        <v>2.8737296231024612E-2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0.68140102563277627</v>
      </c>
      <c r="C167" s="11">
        <v>0.89557812815452209</v>
      </c>
      <c r="D167" s="11">
        <f t="shared" si="110"/>
        <v>0.21417710252174582</v>
      </c>
      <c r="E167" s="11">
        <v>0.45509441630921088</v>
      </c>
      <c r="F167" s="11">
        <f t="shared" ref="F167" si="116">SUM(D167:E167)</f>
        <v>0.6692715188309567</v>
      </c>
      <c r="G167" s="200">
        <f t="shared" si="113"/>
        <v>3.4691769189653554E-2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0.54075836229753993</v>
      </c>
      <c r="C168" s="11">
        <v>0.76278315733970781</v>
      </c>
      <c r="D168" s="11">
        <f t="shared" si="110"/>
        <v>0.22202479504216788</v>
      </c>
      <c r="E168" s="11">
        <v>0.34954604572459552</v>
      </c>
      <c r="F168" s="11">
        <f t="shared" ref="F168" si="117">SUM(D168:E168)</f>
        <v>0.57157084076676345</v>
      </c>
      <c r="G168" s="200">
        <f t="shared" si="113"/>
        <v>3.3797994434330292E-2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2.7477019021469959</v>
      </c>
      <c r="C169" s="11">
        <v>3.0861014802414619</v>
      </c>
      <c r="D169" s="11">
        <f>C169-B169</f>
        <v>0.33839957809446597</v>
      </c>
      <c r="E169" s="11">
        <v>1.6779440103527621</v>
      </c>
      <c r="F169" s="11">
        <f>SUM(D169:E169)</f>
        <v>2.0163435884472278</v>
      </c>
      <c r="G169" s="200">
        <f t="shared" si="113"/>
        <v>3.2287028132904405E-2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1.4709757052665273</v>
      </c>
      <c r="C170" s="11">
        <v>2.2107239417962048</v>
      </c>
      <c r="D170" s="11">
        <f t="shared" ref="D170:D176" si="118">C170-B170</f>
        <v>0.73974823652967747</v>
      </c>
      <c r="E170" s="11">
        <v>1.089380311519951</v>
      </c>
      <c r="F170" s="11">
        <f t="shared" ref="F170:F171" si="119">SUM(D170:E170)</f>
        <v>1.8291285480496284</v>
      </c>
      <c r="G170" s="200">
        <f t="shared" si="113"/>
        <v>3.763908933418425E-2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2.8449295346169887E-2</v>
      </c>
      <c r="C171" s="11">
        <v>2.3771898932878389E-2</v>
      </c>
      <c r="D171" s="11">
        <f t="shared" si="118"/>
        <v>-4.6773964132914986E-3</v>
      </c>
      <c r="E171" s="11">
        <v>1.3557089036299409E-2</v>
      </c>
      <c r="F171" s="11">
        <f t="shared" si="119"/>
        <v>8.8796926230079107E-3</v>
      </c>
      <c r="G171" s="200">
        <f t="shared" si="113"/>
        <v>2.6320300324295109E-2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1.6122626629393744</v>
      </c>
      <c r="C172" s="11">
        <v>1.8856296029620998</v>
      </c>
      <c r="D172" s="11">
        <f t="shared" si="118"/>
        <v>0.27336694002272544</v>
      </c>
      <c r="E172" s="11">
        <v>0.77405160178544541</v>
      </c>
      <c r="F172" s="11">
        <f t="shared" ref="F172:F173" si="120">SUM(D172:E172)</f>
        <v>1.0474185418081707</v>
      </c>
      <c r="G172" s="200">
        <f t="shared" si="113"/>
        <v>2.6485430080374961E-2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0.78448289432352092</v>
      </c>
      <c r="C173" s="11">
        <v>1.0401371649629008</v>
      </c>
      <c r="D173" s="11">
        <f t="shared" si="118"/>
        <v>0.25565427063937984</v>
      </c>
      <c r="E173" s="11">
        <v>0.44281967704649072</v>
      </c>
      <c r="F173" s="11">
        <f t="shared" si="120"/>
        <v>0.69847394768587057</v>
      </c>
      <c r="G173" s="200">
        <f t="shared" si="113"/>
        <v>3.0286188016846793E-2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0.5129446264513523</v>
      </c>
      <c r="C174" s="11">
        <v>0.89296349327946078</v>
      </c>
      <c r="D174" s="11">
        <f t="shared" si="118"/>
        <v>0.38001886682810848</v>
      </c>
      <c r="E174" s="11">
        <v>0.3453242765189134</v>
      </c>
      <c r="F174" s="11">
        <f t="shared" ref="F174:F175" si="121">SUM(D174:E174)</f>
        <v>0.72534314334702188</v>
      </c>
      <c r="G174" s="200">
        <f t="shared" si="113"/>
        <v>3.491224659801162E-2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0.8568694268498942</v>
      </c>
      <c r="C175" s="11">
        <v>1.2328102857475456</v>
      </c>
      <c r="D175" s="11">
        <f t="shared" si="118"/>
        <v>0.37594085889765139</v>
      </c>
      <c r="E175" s="11">
        <v>0.71460958233492677</v>
      </c>
      <c r="F175" s="11">
        <f t="shared" si="121"/>
        <v>1.0905504412325782</v>
      </c>
      <c r="G175" s="200">
        <f t="shared" si="113"/>
        <v>4.1260984219867014E-2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0.33202666020635119</v>
      </c>
      <c r="C176" s="11">
        <v>1.2532648338651298</v>
      </c>
      <c r="D176" s="11">
        <f t="shared" si="118"/>
        <v>0.92123817365877858</v>
      </c>
      <c r="E176" s="11">
        <v>0.54296554140400799</v>
      </c>
      <c r="F176" s="11">
        <f t="shared" ref="F176" si="122">SUM(D176:E176)</f>
        <v>1.4642037150627867</v>
      </c>
      <c r="G176" s="200">
        <f t="shared" si="113"/>
        <v>6.6732225252985389E-2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2.330707444603108</v>
      </c>
      <c r="C177" s="11">
        <v>3.0118843709851286</v>
      </c>
      <c r="D177" s="11">
        <f t="shared" ref="D177" si="123">C177-B177</f>
        <v>0.68117692638202065</v>
      </c>
      <c r="E177" s="11">
        <v>1.5196994980998408</v>
      </c>
      <c r="F177" s="11">
        <f t="shared" ref="F177" si="124">SUM(D177:E177)</f>
        <v>2.2008764244818613</v>
      </c>
      <c r="G177" s="200">
        <f t="shared" si="113"/>
        <v>3.4033457681873491E-2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42.247614606715636</v>
      </c>
      <c r="C178" s="11">
        <f t="shared" ref="C178:F178" si="125">SUM(C152:C177)</f>
        <v>51.395540319377027</v>
      </c>
      <c r="D178" s="11">
        <f t="shared" si="125"/>
        <v>9.1479257126613955</v>
      </c>
      <c r="E178" s="11">
        <f t="shared" si="125"/>
        <v>23.685207017874284</v>
      </c>
      <c r="F178" s="11">
        <f t="shared" si="125"/>
        <v>32.833132730535688</v>
      </c>
      <c r="G178" s="200">
        <f t="shared" si="113"/>
        <v>3.0117182395270392E-2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11.172240620303636</v>
      </c>
      <c r="C181" s="11">
        <v>11.65618766779925</v>
      </c>
      <c r="D181" s="11">
        <f>C181-B181</f>
        <v>0.48394704749561335</v>
      </c>
      <c r="E181" s="11">
        <v>4.9330855034153389</v>
      </c>
      <c r="F181" s="11">
        <f>SUM(D181:E181)</f>
        <v>5.4170325509109523</v>
      </c>
      <c r="G181" s="200">
        <f>IF(B181&gt;0,(1+(E181/B181))^(1/($C$6-$B$6))-1,0)</f>
        <v>2.4680841323363678E-2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4.3585233805026311</v>
      </c>
      <c r="C182" s="11">
        <v>4.8865744318927558</v>
      </c>
      <c r="D182" s="11">
        <f t="shared" ref="D182:D197" si="128">C182-B182</f>
        <v>0.52805105139012465</v>
      </c>
      <c r="E182" s="11">
        <v>2.2671775919444124</v>
      </c>
      <c r="F182" s="11">
        <f t="shared" ref="F182:F189" si="129">SUM(D182:E182)</f>
        <v>2.795228643334537</v>
      </c>
      <c r="G182" s="200">
        <f t="shared" ref="G182:G184" si="130">IF(B182&gt;0,(1+(E182/B182))^(1/($C$6-$B$6))-1,0)</f>
        <v>2.8314982360662322E-2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6.5283733866006193</v>
      </c>
      <c r="C183" s="11">
        <v>8.3198531779235729</v>
      </c>
      <c r="D183" s="11">
        <f t="shared" si="128"/>
        <v>1.7914797913229537</v>
      </c>
      <c r="E183" s="11">
        <v>2.2972525116224576</v>
      </c>
      <c r="F183" s="11">
        <f t="shared" si="129"/>
        <v>4.0887323029454112</v>
      </c>
      <c r="G183" s="200">
        <f t="shared" si="130"/>
        <v>2.0303481568868964E-2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2.5389294996395044</v>
      </c>
      <c r="C184" s="11">
        <v>3.0245441922633365</v>
      </c>
      <c r="D184" s="11">
        <f t="shared" si="128"/>
        <v>0.48561469262383206</v>
      </c>
      <c r="E184" s="11">
        <v>1.6166672553137542</v>
      </c>
      <c r="F184" s="11">
        <f t="shared" si="129"/>
        <v>2.1022819479375863</v>
      </c>
      <c r="G184" s="200">
        <f t="shared" si="130"/>
        <v>3.3393004105937374E-2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1.3827293855690312</v>
      </c>
      <c r="C185" s="11">
        <v>1.7452755221643466</v>
      </c>
      <c r="D185" s="11">
        <f t="shared" si="128"/>
        <v>0.36254613659531532</v>
      </c>
      <c r="E185" s="11">
        <v>0.6234353343271094</v>
      </c>
      <c r="F185" s="11">
        <f t="shared" si="129"/>
        <v>0.98598147092242472</v>
      </c>
      <c r="G185" s="200">
        <f>IF(B185&gt;0,(1+(E185/B185))^(1/($C$6-$B$6))-1,0)</f>
        <v>2.5121384230765154E-2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6.739069997377733</v>
      </c>
      <c r="C186" s="11">
        <v>8.4922620531754802</v>
      </c>
      <c r="D186" s="11">
        <f t="shared" si="128"/>
        <v>1.7531920557977472</v>
      </c>
      <c r="E186" s="11">
        <v>3.2431246911563711</v>
      </c>
      <c r="F186" s="11">
        <f t="shared" si="129"/>
        <v>4.9963167469541183</v>
      </c>
      <c r="G186" s="200">
        <f t="shared" ref="G186:G205" si="131">IF(B186&gt;0,(1+(E186/B186))^(1/($C$6-$B$6))-1,0)</f>
        <v>2.6538096164379521E-2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2.4151449324506484</v>
      </c>
      <c r="C187" s="11">
        <v>1.6414060316644288</v>
      </c>
      <c r="D187" s="11">
        <f t="shared" si="128"/>
        <v>-0.77373890078621965</v>
      </c>
      <c r="E187" s="11">
        <v>0.69108318210720221</v>
      </c>
      <c r="F187" s="11">
        <f t="shared" si="129"/>
        <v>-8.2655718679017443E-2</v>
      </c>
      <c r="G187" s="200">
        <f t="shared" si="131"/>
        <v>1.6918176182707079E-2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1.9373500463837361</v>
      </c>
      <c r="C188" s="11">
        <v>4.1483631218902302</v>
      </c>
      <c r="D188" s="11">
        <f t="shared" si="128"/>
        <v>2.2110130755064938</v>
      </c>
      <c r="E188" s="11">
        <v>2.2031050770080469</v>
      </c>
      <c r="F188" s="11">
        <f t="shared" si="129"/>
        <v>4.4141181525145408</v>
      </c>
      <c r="G188" s="200">
        <f t="shared" si="131"/>
        <v>5.1936034482537474E-2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1.2388295613914402</v>
      </c>
      <c r="C189" s="11">
        <v>1.155317076701573</v>
      </c>
      <c r="D189" s="11">
        <f t="shared" si="128"/>
        <v>-8.3512484689867161E-2</v>
      </c>
      <c r="E189" s="11">
        <v>0.29951924267328367</v>
      </c>
      <c r="F189" s="11">
        <f t="shared" si="129"/>
        <v>0.21600675798341651</v>
      </c>
      <c r="G189" s="200">
        <f t="shared" si="131"/>
        <v>1.4540878412691249E-2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2.4849969754300854</v>
      </c>
      <c r="C190" s="11">
        <v>2.1384213323136581</v>
      </c>
      <c r="D190" s="11">
        <f t="shared" si="128"/>
        <v>-0.3465756431164273</v>
      </c>
      <c r="E190" s="11">
        <v>0.79557120251541391</v>
      </c>
      <c r="F190" s="11">
        <f t="shared" ref="F190:F191" si="132">SUM(D190:E190)</f>
        <v>0.44899555939898661</v>
      </c>
      <c r="G190" s="200">
        <f t="shared" si="131"/>
        <v>1.8688836518530705E-2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8.350230554743856</v>
      </c>
      <c r="C191" s="11">
        <v>8.4329489185632323</v>
      </c>
      <c r="D191" s="11">
        <f t="shared" si="128"/>
        <v>8.271836381937625E-2</v>
      </c>
      <c r="E191" s="11">
        <v>3.7066134358313172</v>
      </c>
      <c r="F191" s="11">
        <f t="shared" si="132"/>
        <v>3.7893317996506934</v>
      </c>
      <c r="G191" s="200">
        <f t="shared" si="131"/>
        <v>2.4791886409988972E-2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11.462263517328344</v>
      </c>
      <c r="C192" s="11">
        <v>11.030828510736484</v>
      </c>
      <c r="D192" s="11">
        <f t="shared" si="128"/>
        <v>-0.43143500659185996</v>
      </c>
      <c r="E192" s="11">
        <v>5.9721904265309735</v>
      </c>
      <c r="F192" s="11">
        <f t="shared" ref="F192:F195" si="133">SUM(D192:E192)</f>
        <v>5.5407554199391136</v>
      </c>
      <c r="G192" s="200">
        <f t="shared" si="131"/>
        <v>2.8353737271681112E-2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2.7421149504144346</v>
      </c>
      <c r="C193" s="11">
        <v>1.5183417976874092</v>
      </c>
      <c r="D193" s="11">
        <f t="shared" si="128"/>
        <v>-1.2237731527270255</v>
      </c>
      <c r="E193" s="11">
        <v>1.3131270066497676</v>
      </c>
      <c r="F193" s="11">
        <f t="shared" si="133"/>
        <v>8.9353853922742088E-2</v>
      </c>
      <c r="G193" s="200">
        <f t="shared" si="131"/>
        <v>2.6428591622156494E-2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0.6371413957142037</v>
      </c>
      <c r="C194" s="11">
        <v>0.74039831582960403</v>
      </c>
      <c r="D194" s="11">
        <f t="shared" si="128"/>
        <v>0.10325692011540033</v>
      </c>
      <c r="E194" s="11">
        <v>0.35094085735286629</v>
      </c>
      <c r="F194" s="11">
        <f t="shared" si="133"/>
        <v>0.45419777746826662</v>
      </c>
      <c r="G194" s="200">
        <f t="shared" si="131"/>
        <v>2.9683653912177421E-2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8.8168892045819263</v>
      </c>
      <c r="C195" s="11">
        <v>9.6411191310855653</v>
      </c>
      <c r="D195" s="11">
        <f t="shared" si="128"/>
        <v>0.82422992650363902</v>
      </c>
      <c r="E195" s="11">
        <v>3.2708517779189843</v>
      </c>
      <c r="F195" s="11">
        <f t="shared" si="133"/>
        <v>4.0950817044226238</v>
      </c>
      <c r="G195" s="200">
        <f t="shared" si="131"/>
        <v>2.1257637568642851E-2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6.0218648865491167</v>
      </c>
      <c r="C196" s="11">
        <v>5.6766830321348154</v>
      </c>
      <c r="D196" s="11">
        <f t="shared" si="128"/>
        <v>-0.34518185441430127</v>
      </c>
      <c r="E196" s="11">
        <v>2.2867503624984065</v>
      </c>
      <c r="F196" s="11">
        <f t="shared" ref="F196" si="134">SUM(D196:E196)</f>
        <v>1.9415685080841052</v>
      </c>
      <c r="G196" s="200">
        <f t="shared" si="131"/>
        <v>2.1691647016079729E-2</v>
      </c>
    </row>
    <row r="197" spans="1:14" x14ac:dyDescent="0.2">
      <c r="A197" t="str">
        <f t="shared" si="127"/>
        <v>54 Textiles, printing and other skilled trades</v>
      </c>
      <c r="B197" s="11">
        <v>3.1032159072018262</v>
      </c>
      <c r="C197" s="11">
        <v>4.2992149402561024</v>
      </c>
      <c r="D197" s="11">
        <f t="shared" si="128"/>
        <v>1.1959990330542762</v>
      </c>
      <c r="E197" s="11">
        <v>1.6485304798628777</v>
      </c>
      <c r="F197" s="11">
        <f t="shared" ref="F197" si="135">SUM(D197:E197)</f>
        <v>2.8445295129171537</v>
      </c>
      <c r="G197" s="200">
        <f t="shared" si="131"/>
        <v>2.8812148841572904E-2</v>
      </c>
    </row>
    <row r="198" spans="1:14" x14ac:dyDescent="0.2">
      <c r="A198" t="str">
        <f t="shared" si="127"/>
        <v>61 Caring personal service occupations</v>
      </c>
      <c r="B198" s="11">
        <v>15.16784389093055</v>
      </c>
      <c r="C198" s="11">
        <v>19.103507276087992</v>
      </c>
      <c r="D198" s="11">
        <f>C198-B198</f>
        <v>3.9356633851574419</v>
      </c>
      <c r="E198" s="11">
        <v>10.398372311329858</v>
      </c>
      <c r="F198" s="11">
        <f>SUM(D198:E198)</f>
        <v>14.3340356964873</v>
      </c>
      <c r="G198" s="200">
        <f t="shared" si="131"/>
        <v>3.5419104313936023E-2</v>
      </c>
    </row>
    <row r="199" spans="1:14" x14ac:dyDescent="0.2">
      <c r="A199" t="str">
        <f t="shared" si="127"/>
        <v>62 Leisure, travel and related personal service occupations</v>
      </c>
      <c r="B199" s="11">
        <v>4.1125385008362922</v>
      </c>
      <c r="C199" s="11">
        <v>3.7533683358975471</v>
      </c>
      <c r="D199" s="11">
        <f t="shared" ref="D199:D205" si="136">C199-B199</f>
        <v>-0.3591701649387451</v>
      </c>
      <c r="E199" s="11">
        <v>1.8962780173553599</v>
      </c>
      <c r="F199" s="11">
        <f t="shared" ref="F199:F200" si="137">SUM(D199:E199)</f>
        <v>1.5371078524166149</v>
      </c>
      <c r="G199" s="200">
        <f t="shared" si="131"/>
        <v>2.5601382828952524E-2</v>
      </c>
    </row>
    <row r="200" spans="1:14" x14ac:dyDescent="0.2">
      <c r="A200" t="str">
        <f t="shared" si="127"/>
        <v>63 Community and civil enforcement occupations</v>
      </c>
      <c r="B200" s="11">
        <v>0.1124511051740352</v>
      </c>
      <c r="C200" s="11">
        <v>8.9430366294509844E-2</v>
      </c>
      <c r="D200" s="11">
        <f t="shared" si="136"/>
        <v>-2.3020738879525354E-2</v>
      </c>
      <c r="E200" s="11">
        <v>3.2871664282444937E-2</v>
      </c>
      <c r="F200" s="11">
        <f t="shared" si="137"/>
        <v>9.8509254029195831E-3</v>
      </c>
      <c r="G200" s="200">
        <f t="shared" si="131"/>
        <v>1.7242888757240227E-2</v>
      </c>
    </row>
    <row r="201" spans="1:14" x14ac:dyDescent="0.2">
      <c r="A201" t="str">
        <f t="shared" si="127"/>
        <v>71 Sales occupations</v>
      </c>
      <c r="B201" s="11">
        <v>11.628261118444833</v>
      </c>
      <c r="C201" s="11">
        <v>13.176759937591083</v>
      </c>
      <c r="D201" s="11">
        <f t="shared" si="136"/>
        <v>1.5484988191462499</v>
      </c>
      <c r="E201" s="11">
        <v>5.8218647863850217</v>
      </c>
      <c r="F201" s="11">
        <f t="shared" ref="F201:F202" si="138">SUM(D201:E201)</f>
        <v>7.3703636055312716</v>
      </c>
      <c r="G201" s="200">
        <f t="shared" si="131"/>
        <v>2.7430023777811341E-2</v>
      </c>
    </row>
    <row r="202" spans="1:14" x14ac:dyDescent="0.2">
      <c r="A202" t="str">
        <f t="shared" si="127"/>
        <v>72 Customer service occupations</v>
      </c>
      <c r="B202" s="11">
        <v>2.7287721116316019</v>
      </c>
      <c r="C202" s="11">
        <v>3.2529531908840892</v>
      </c>
      <c r="D202" s="11">
        <f t="shared" si="136"/>
        <v>0.52418107925248725</v>
      </c>
      <c r="E202" s="11">
        <v>1.3859528049952581</v>
      </c>
      <c r="F202" s="11">
        <f t="shared" si="138"/>
        <v>1.9101338842477453</v>
      </c>
      <c r="G202" s="200">
        <f t="shared" si="131"/>
        <v>2.7759664250165628E-2</v>
      </c>
    </row>
    <row r="203" spans="1:14" x14ac:dyDescent="0.2">
      <c r="A203" t="str">
        <f t="shared" si="127"/>
        <v>81 Process, plant and machine operatives</v>
      </c>
      <c r="B203" s="11">
        <v>2.8873516150081273</v>
      </c>
      <c r="C203" s="11">
        <v>4.3420886887984436</v>
      </c>
      <c r="D203" s="11">
        <f t="shared" si="136"/>
        <v>1.4547370737903162</v>
      </c>
      <c r="E203" s="11">
        <v>1.4059428735095256</v>
      </c>
      <c r="F203" s="11">
        <f t="shared" ref="F203:F204" si="139">SUM(D203:E203)</f>
        <v>2.8606799472998419</v>
      </c>
      <c r="G203" s="200">
        <f t="shared" si="131"/>
        <v>2.6800489321878063E-2</v>
      </c>
    </row>
    <row r="204" spans="1:14" x14ac:dyDescent="0.2">
      <c r="A204" t="str">
        <f t="shared" si="127"/>
        <v>82 Transport and mobile machine drivers and operatives</v>
      </c>
      <c r="B204" s="11">
        <v>4.4609921432683031</v>
      </c>
      <c r="C204" s="11">
        <v>6.3307601833782101</v>
      </c>
      <c r="D204" s="11">
        <f t="shared" si="136"/>
        <v>1.869768040109907</v>
      </c>
      <c r="E204" s="11">
        <v>2.8202536263089977</v>
      </c>
      <c r="F204" s="11">
        <f t="shared" si="139"/>
        <v>4.6900216664189047</v>
      </c>
      <c r="G204" s="200">
        <f t="shared" si="131"/>
        <v>3.3201311560747238E-2</v>
      </c>
    </row>
    <row r="205" spans="1:14" x14ac:dyDescent="0.2">
      <c r="A205" t="str">
        <f t="shared" si="127"/>
        <v>91 Elementary trades and related occupations</v>
      </c>
      <c r="B205" s="11">
        <v>1.5350561977108601</v>
      </c>
      <c r="C205" s="11">
        <v>4.8864345401654754</v>
      </c>
      <c r="D205" s="11">
        <f t="shared" si="136"/>
        <v>3.3513783424546153</v>
      </c>
      <c r="E205" s="11">
        <v>1.706311305408831</v>
      </c>
      <c r="F205" s="11">
        <f t="shared" ref="F205" si="140">SUM(D205:E205)</f>
        <v>5.0576896478634463</v>
      </c>
      <c r="G205" s="200">
        <f t="shared" si="131"/>
        <v>5.1090876187424694E-2</v>
      </c>
    </row>
    <row r="206" spans="1:14" x14ac:dyDescent="0.2">
      <c r="A206" t="str">
        <f t="shared" si="127"/>
        <v>92 Elementary administration and service occupations</v>
      </c>
      <c r="B206" s="11">
        <v>11.27288624999213</v>
      </c>
      <c r="C206" s="11">
        <v>9.2585073066906016</v>
      </c>
      <c r="D206" s="11">
        <f t="shared" ref="D206" si="141">C206-B206</f>
        <v>-2.0143789433015282</v>
      </c>
      <c r="E206" s="11">
        <v>5.1400387153666296</v>
      </c>
      <c r="F206" s="11">
        <f t="shared" ref="F206" si="142">SUM(D206:E206)</f>
        <v>3.1256597720651014</v>
      </c>
      <c r="G206" s="200">
        <f t="shared" ref="G206:G207" si="143">IF(B206&gt;0,(1+(E206/B206))^(1/($C$6-$B$6))-1,0)</f>
        <v>2.5360832589899518E-2</v>
      </c>
    </row>
    <row r="207" spans="1:14" x14ac:dyDescent="0.2">
      <c r="A207" t="str">
        <f t="shared" si="127"/>
        <v>All occupations</v>
      </c>
      <c r="B207" s="11">
        <f>SUM(B181:B206)</f>
        <v>135.83606113517951</v>
      </c>
      <c r="C207" s="11">
        <f t="shared" ref="C207:F207" si="144">SUM(C181:C206)</f>
        <v>152.7415490798698</v>
      </c>
      <c r="D207" s="11">
        <f t="shared" si="144"/>
        <v>16.905487944690293</v>
      </c>
      <c r="E207" s="11">
        <f t="shared" si="144"/>
        <v>68.126912043670515</v>
      </c>
      <c r="F207" s="11">
        <f t="shared" si="144"/>
        <v>85.032399988360794</v>
      </c>
      <c r="G207" s="200">
        <f t="shared" si="143"/>
        <v>2.7469842408814893E-2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9.5576138725323698</v>
      </c>
      <c r="C210" s="11">
        <v>6.509230152661809</v>
      </c>
      <c r="D210" s="11">
        <f>C210-B210</f>
        <v>-3.0483837198705608</v>
      </c>
      <c r="E210" s="11">
        <v>3.5104536078230226</v>
      </c>
      <c r="F210" s="11">
        <f>SUM(D210:E210)</f>
        <v>0.46206988795246184</v>
      </c>
      <c r="G210" s="200">
        <f>IF(B210&gt;0,(1+(E210/B210))^(1/($C$6-$B$6))-1,0)</f>
        <v>2.10745676316626E-2</v>
      </c>
    </row>
    <row r="211" spans="1:7" x14ac:dyDescent="0.2">
      <c r="A211" t="str">
        <f t="shared" si="146"/>
        <v>12 Other managers and proprietors</v>
      </c>
      <c r="B211" s="11">
        <v>4.9110371257754259</v>
      </c>
      <c r="C211" s="11">
        <v>4.6262916084872039</v>
      </c>
      <c r="D211" s="11">
        <f t="shared" ref="D211:D226" si="147">C211-B211</f>
        <v>-0.28474551728822206</v>
      </c>
      <c r="E211" s="11">
        <v>2.6122879551945357</v>
      </c>
      <c r="F211" s="11">
        <f t="shared" ref="F211:F218" si="148">SUM(D211:E211)</f>
        <v>2.3275424379063137</v>
      </c>
      <c r="G211" s="200">
        <f t="shared" ref="G211:G213" si="149">IF(B211&gt;0,(1+(E211/B211))^(1/($C$6-$B$6))-1,0)</f>
        <v>2.8843000691553211E-2</v>
      </c>
    </row>
    <row r="212" spans="1:7" x14ac:dyDescent="0.2">
      <c r="A212" t="str">
        <f t="shared" si="146"/>
        <v>21 Science, research, engineering and technology professionals</v>
      </c>
      <c r="B212" s="11">
        <v>5.922382320242936</v>
      </c>
      <c r="C212" s="11">
        <v>6.5451480439941117</v>
      </c>
      <c r="D212" s="11">
        <f t="shared" si="147"/>
        <v>0.62276572375117567</v>
      </c>
      <c r="E212" s="11">
        <v>2.2386341814660553</v>
      </c>
      <c r="F212" s="11">
        <f t="shared" si="148"/>
        <v>2.861399905217231</v>
      </c>
      <c r="G212" s="200">
        <f t="shared" si="149"/>
        <v>2.1605418550500577E-2</v>
      </c>
    </row>
    <row r="213" spans="1:7" x14ac:dyDescent="0.2">
      <c r="A213" t="str">
        <f t="shared" si="146"/>
        <v>22 Health professionals</v>
      </c>
      <c r="B213" s="11">
        <v>2.0792050430713052</v>
      </c>
      <c r="C213" s="11">
        <v>1.9054097792714306</v>
      </c>
      <c r="D213" s="11">
        <f t="shared" si="147"/>
        <v>-0.17379526379987453</v>
      </c>
      <c r="E213" s="11">
        <v>0.98815134995371989</v>
      </c>
      <c r="F213" s="11">
        <f t="shared" si="148"/>
        <v>0.81435608615384536</v>
      </c>
      <c r="G213" s="200">
        <f t="shared" si="149"/>
        <v>2.6260927860400685E-2</v>
      </c>
    </row>
    <row r="214" spans="1:7" x14ac:dyDescent="0.2">
      <c r="A214" t="str">
        <f t="shared" si="146"/>
        <v>23 Teaching and other educational professionals</v>
      </c>
      <c r="B214" s="11">
        <v>1.2213738807326158</v>
      </c>
      <c r="C214" s="11">
        <v>1.0890513898223326</v>
      </c>
      <c r="D214" s="11">
        <f t="shared" si="147"/>
        <v>-0.13232249091028314</v>
      </c>
      <c r="E214" s="11">
        <v>0.51115666633097079</v>
      </c>
      <c r="F214" s="11">
        <f t="shared" si="148"/>
        <v>0.37883417542068765</v>
      </c>
      <c r="G214" s="200">
        <f>IF(B214&gt;0,(1+(E214/B214))^(1/($C$6-$B$6))-1,0)</f>
        <v>2.358084843716135E-2</v>
      </c>
    </row>
    <row r="215" spans="1:7" x14ac:dyDescent="0.2">
      <c r="A215" t="str">
        <f t="shared" si="146"/>
        <v>24 Business, media and public service professionals</v>
      </c>
      <c r="B215" s="11">
        <v>5.3535121806697319</v>
      </c>
      <c r="C215" s="11">
        <v>4.5298668060013219</v>
      </c>
      <c r="D215" s="11">
        <f t="shared" si="147"/>
        <v>-0.82364537466841004</v>
      </c>
      <c r="E215" s="11">
        <v>2.0194375083201015</v>
      </c>
      <c r="F215" s="11">
        <f t="shared" si="148"/>
        <v>1.1957921336516915</v>
      </c>
      <c r="G215" s="200">
        <f t="shared" ref="G215:G234" si="150">IF(B215&gt;0,(1+(E215/B215))^(1/($C$6-$B$6))-1,0)</f>
        <v>2.1566944376585795E-2</v>
      </c>
    </row>
    <row r="216" spans="1:7" x14ac:dyDescent="0.2">
      <c r="A216" t="str">
        <f t="shared" si="146"/>
        <v>31 Science, engineering and technology associate professionals</v>
      </c>
      <c r="B216" s="11">
        <v>2.1448905712222377</v>
      </c>
      <c r="C216" s="11">
        <v>1.935835218084744</v>
      </c>
      <c r="D216" s="11">
        <f t="shared" si="147"/>
        <v>-0.20905535313749368</v>
      </c>
      <c r="E216" s="11">
        <v>0.73505739208898624</v>
      </c>
      <c r="F216" s="11">
        <f t="shared" si="148"/>
        <v>0.52600203895149256</v>
      </c>
      <c r="G216" s="200">
        <f t="shared" si="150"/>
        <v>1.9839823680283253E-2</v>
      </c>
    </row>
    <row r="217" spans="1:7" x14ac:dyDescent="0.2">
      <c r="A217" t="str">
        <f t="shared" si="146"/>
        <v>32 Health and social care associate professionals</v>
      </c>
      <c r="B217" s="11">
        <v>1.5681241920173892</v>
      </c>
      <c r="C217" s="11">
        <v>2.3739257797973758</v>
      </c>
      <c r="D217" s="11">
        <f t="shared" si="147"/>
        <v>0.80580158777998667</v>
      </c>
      <c r="E217" s="11">
        <v>1.2897299112696012</v>
      </c>
      <c r="F217" s="11">
        <f t="shared" si="148"/>
        <v>2.0955314990495877</v>
      </c>
      <c r="G217" s="200">
        <f t="shared" si="150"/>
        <v>4.0824020799277161E-2</v>
      </c>
    </row>
    <row r="218" spans="1:7" x14ac:dyDescent="0.2">
      <c r="A218" t="str">
        <f t="shared" si="146"/>
        <v>33 Protective service occupations</v>
      </c>
      <c r="B218" s="11">
        <v>1.6096791348743662</v>
      </c>
      <c r="C218" s="11">
        <v>1.1097539908888157</v>
      </c>
      <c r="D218" s="11">
        <f t="shared" si="147"/>
        <v>-0.49992514398555055</v>
      </c>
      <c r="E218" s="11">
        <v>0.37962387174515422</v>
      </c>
      <c r="F218" s="11">
        <f t="shared" si="148"/>
        <v>-0.12030127224039633</v>
      </c>
      <c r="G218" s="200">
        <f t="shared" si="150"/>
        <v>1.4216741182483839E-2</v>
      </c>
    </row>
    <row r="219" spans="1:7" x14ac:dyDescent="0.2">
      <c r="A219" t="str">
        <f t="shared" si="146"/>
        <v>34 Culture, media and sports occupations</v>
      </c>
      <c r="B219" s="11">
        <v>1.3584245923990077</v>
      </c>
      <c r="C219" s="11">
        <v>0.61662350175257985</v>
      </c>
      <c r="D219" s="11">
        <f t="shared" si="147"/>
        <v>-0.74180109064642785</v>
      </c>
      <c r="E219" s="11">
        <v>0.33119159390821618</v>
      </c>
      <c r="F219" s="11">
        <f t="shared" ref="F219:F220" si="151">SUM(D219:E219)</f>
        <v>-0.41060949673821168</v>
      </c>
      <c r="G219" s="200">
        <f t="shared" si="150"/>
        <v>1.4651344241623621E-2</v>
      </c>
    </row>
    <row r="220" spans="1:7" x14ac:dyDescent="0.2">
      <c r="A220" t="str">
        <f t="shared" si="146"/>
        <v>35 Business and public service associate professionals</v>
      </c>
      <c r="B220" s="11">
        <v>7.8532867292759754</v>
      </c>
      <c r="C220" s="11">
        <v>6.1778719291091724</v>
      </c>
      <c r="D220" s="11">
        <f t="shared" si="147"/>
        <v>-1.675414800166803</v>
      </c>
      <c r="E220" s="11">
        <v>2.7944519146369338</v>
      </c>
      <c r="F220" s="11">
        <f t="shared" si="151"/>
        <v>1.1190371144701308</v>
      </c>
      <c r="G220" s="200">
        <f t="shared" si="150"/>
        <v>2.0501690690496011E-2</v>
      </c>
    </row>
    <row r="221" spans="1:7" x14ac:dyDescent="0.2">
      <c r="A221" t="str">
        <f t="shared" si="146"/>
        <v>41 Administrative occupations</v>
      </c>
      <c r="B221" s="11">
        <v>14.478337368062824</v>
      </c>
      <c r="C221" s="11">
        <v>10.515790672287865</v>
      </c>
      <c r="D221" s="11">
        <f t="shared" si="147"/>
        <v>-3.9625466957749591</v>
      </c>
      <c r="E221" s="11">
        <v>5.7635690102068597</v>
      </c>
      <c r="F221" s="11">
        <f t="shared" ref="F221:F224" si="152">SUM(D221:E221)</f>
        <v>1.8010223144319006</v>
      </c>
      <c r="G221" s="200">
        <f t="shared" si="150"/>
        <v>2.2591506725963661E-2</v>
      </c>
    </row>
    <row r="222" spans="1:7" x14ac:dyDescent="0.2">
      <c r="A222" t="str">
        <f t="shared" si="146"/>
        <v>42 Secretarial and related occupations</v>
      </c>
      <c r="B222" s="11">
        <v>3.5716733800451892</v>
      </c>
      <c r="C222" s="11">
        <v>0.65322734799208315</v>
      </c>
      <c r="D222" s="11">
        <f t="shared" si="147"/>
        <v>-2.9184460320531063</v>
      </c>
      <c r="E222" s="11">
        <v>0.99174973953725598</v>
      </c>
      <c r="F222" s="11">
        <f t="shared" si="152"/>
        <v>-1.9266962925158504</v>
      </c>
      <c r="G222" s="200">
        <f t="shared" si="150"/>
        <v>1.6470081108155066E-2</v>
      </c>
    </row>
    <row r="223" spans="1:7" x14ac:dyDescent="0.2">
      <c r="A223" t="str">
        <f t="shared" si="146"/>
        <v>51 Skilled agricultural and related trades</v>
      </c>
      <c r="B223" s="11">
        <v>1.3222655581713965</v>
      </c>
      <c r="C223" s="11">
        <v>1.3296034738106741</v>
      </c>
      <c r="D223" s="11">
        <f t="shared" si="147"/>
        <v>7.337915639277659E-3</v>
      </c>
      <c r="E223" s="11">
        <v>0.70311167893207016</v>
      </c>
      <c r="F223" s="11">
        <f t="shared" si="152"/>
        <v>0.71044959457134782</v>
      </c>
      <c r="G223" s="200">
        <f t="shared" si="150"/>
        <v>2.8835203277270294E-2</v>
      </c>
    </row>
    <row r="224" spans="1:7" x14ac:dyDescent="0.2">
      <c r="A224" t="str">
        <f t="shared" si="146"/>
        <v>52 Skilled metal, electrical and electronic trades</v>
      </c>
      <c r="B224" s="11">
        <v>6.3485281256129262</v>
      </c>
      <c r="C224" s="11">
        <v>5.2767318010562985</v>
      </c>
      <c r="D224" s="11">
        <f t="shared" si="147"/>
        <v>-1.0717963245566278</v>
      </c>
      <c r="E224" s="11">
        <v>2.1428823865159896</v>
      </c>
      <c r="F224" s="11">
        <f t="shared" si="152"/>
        <v>1.0710860619593618</v>
      </c>
      <c r="G224" s="200">
        <f t="shared" si="150"/>
        <v>1.9577992306896608E-2</v>
      </c>
    </row>
    <row r="225" spans="1:7" x14ac:dyDescent="0.2">
      <c r="A225" t="str">
        <f t="shared" si="146"/>
        <v>53 Skilled construction and building trades</v>
      </c>
      <c r="B225" s="11">
        <v>7.0492088640942905</v>
      </c>
      <c r="C225" s="11">
        <v>6.8785386295267044</v>
      </c>
      <c r="D225" s="11">
        <f t="shared" si="147"/>
        <v>-0.17067023456758612</v>
      </c>
      <c r="E225" s="11">
        <v>3.1425023319827563</v>
      </c>
      <c r="F225" s="11">
        <f t="shared" ref="F225" si="153">SUM(D225:E225)</f>
        <v>2.9718320974151702</v>
      </c>
      <c r="G225" s="200">
        <f t="shared" si="150"/>
        <v>2.4881802487743521E-2</v>
      </c>
    </row>
    <row r="226" spans="1:7" x14ac:dyDescent="0.2">
      <c r="A226" t="str">
        <f t="shared" si="146"/>
        <v>54 Textiles, printing and other skilled trades</v>
      </c>
      <c r="B226" s="11">
        <v>3.3355261533011289</v>
      </c>
      <c r="C226" s="11">
        <v>2.8829978817457014</v>
      </c>
      <c r="D226" s="11">
        <f t="shared" si="147"/>
        <v>-0.45252827155542752</v>
      </c>
      <c r="E226" s="11">
        <v>1.2668084408564788</v>
      </c>
      <c r="F226" s="11">
        <f t="shared" ref="F226" si="154">SUM(D226:E226)</f>
        <v>0.81428016930105129</v>
      </c>
      <c r="G226" s="200">
        <f t="shared" si="150"/>
        <v>2.1694187358175299E-2</v>
      </c>
    </row>
    <row r="227" spans="1:7" x14ac:dyDescent="0.2">
      <c r="A227" t="str">
        <f t="shared" si="146"/>
        <v>61 Caring personal service occupations</v>
      </c>
      <c r="B227" s="11">
        <v>11.267113550266508</v>
      </c>
      <c r="C227" s="11">
        <v>9.882594393682945</v>
      </c>
      <c r="D227" s="11">
        <f>C227-B227</f>
        <v>-1.3845191565835631</v>
      </c>
      <c r="E227" s="11">
        <v>5.4099553146208681</v>
      </c>
      <c r="F227" s="11">
        <f>SUM(D227:E227)</f>
        <v>4.025436158037305</v>
      </c>
      <c r="G227" s="200">
        <f t="shared" si="150"/>
        <v>2.6487826778030632E-2</v>
      </c>
    </row>
    <row r="228" spans="1:7" x14ac:dyDescent="0.2">
      <c r="A228" t="str">
        <f t="shared" si="146"/>
        <v>62 Leisure, travel and related personal service occupations</v>
      </c>
      <c r="B228" s="11">
        <v>4.2472514851020318</v>
      </c>
      <c r="C228" s="11">
        <v>2.8469400835887426</v>
      </c>
      <c r="D228" s="11">
        <f t="shared" ref="D228:D234" si="155">C228-B228</f>
        <v>-1.4003114015132891</v>
      </c>
      <c r="E228" s="11">
        <v>1.6315951452611954</v>
      </c>
      <c r="F228" s="11">
        <f t="shared" ref="F228:F229" si="156">SUM(D228:E228)</f>
        <v>0.23128374374790628</v>
      </c>
      <c r="G228" s="200">
        <f t="shared" si="150"/>
        <v>2.1909124414791981E-2</v>
      </c>
    </row>
    <row r="229" spans="1:7" x14ac:dyDescent="0.2">
      <c r="A229" t="str">
        <f t="shared" si="146"/>
        <v>63 Community and civil enforcement occupations</v>
      </c>
      <c r="B229" s="11">
        <v>0.20894437111529884</v>
      </c>
      <c r="C229" s="11">
        <v>0.14324756273652572</v>
      </c>
      <c r="D229" s="11">
        <f t="shared" si="155"/>
        <v>-6.5696808378773119E-2</v>
      </c>
      <c r="E229" s="11">
        <v>6.2818513241419696E-2</v>
      </c>
      <c r="F229" s="11">
        <f t="shared" si="156"/>
        <v>-2.8782951373534232E-3</v>
      </c>
      <c r="G229" s="200">
        <f t="shared" si="150"/>
        <v>1.7678574217930176E-2</v>
      </c>
    </row>
    <row r="230" spans="1:7" x14ac:dyDescent="0.2">
      <c r="A230" t="str">
        <f t="shared" si="146"/>
        <v>71 Sales occupations</v>
      </c>
      <c r="B230" s="11">
        <v>12.073243191575726</v>
      </c>
      <c r="C230" s="11">
        <v>9.6310907262852155</v>
      </c>
      <c r="D230" s="11">
        <f t="shared" si="155"/>
        <v>-2.4421524652905102</v>
      </c>
      <c r="E230" s="11">
        <v>5.0457000186375858</v>
      </c>
      <c r="F230" s="11">
        <f t="shared" ref="F230:F231" si="157">SUM(D230:E230)</f>
        <v>2.6035475533470755</v>
      </c>
      <c r="G230" s="200">
        <f t="shared" si="150"/>
        <v>2.3552680973879747E-2</v>
      </c>
    </row>
    <row r="231" spans="1:7" x14ac:dyDescent="0.2">
      <c r="A231" t="str">
        <f t="shared" si="146"/>
        <v>72 Customer service occupations</v>
      </c>
      <c r="B231" s="11">
        <v>3.371415916808528</v>
      </c>
      <c r="C231" s="11">
        <v>3.7625773386516239</v>
      </c>
      <c r="D231" s="11">
        <f t="shared" si="155"/>
        <v>0.39116142184309588</v>
      </c>
      <c r="E231" s="11">
        <v>1.7981089884086616</v>
      </c>
      <c r="F231" s="11">
        <f t="shared" si="157"/>
        <v>2.1892704102517575</v>
      </c>
      <c r="G231" s="200">
        <f t="shared" si="150"/>
        <v>2.8906442599686777E-2</v>
      </c>
    </row>
    <row r="232" spans="1:7" x14ac:dyDescent="0.2">
      <c r="A232" t="str">
        <f t="shared" si="146"/>
        <v>81 Process, plant and machine operatives</v>
      </c>
      <c r="B232" s="11">
        <v>4.6478878970787578</v>
      </c>
      <c r="C232" s="11">
        <v>5.2816411600656554</v>
      </c>
      <c r="D232" s="11">
        <f t="shared" si="155"/>
        <v>0.6337532629868976</v>
      </c>
      <c r="E232" s="11">
        <v>2.1035250974426036</v>
      </c>
      <c r="F232" s="11">
        <f t="shared" ref="F232:F233" si="158">SUM(D232:E232)</f>
        <v>2.7372783604295012</v>
      </c>
      <c r="G232" s="200">
        <f t="shared" si="150"/>
        <v>2.5201584424063839E-2</v>
      </c>
    </row>
    <row r="233" spans="1:7" x14ac:dyDescent="0.2">
      <c r="A233" t="str">
        <f t="shared" si="146"/>
        <v>82 Transport and mobile machine drivers and operatives</v>
      </c>
      <c r="B233" s="11">
        <v>7.8113324406859315</v>
      </c>
      <c r="C233" s="11">
        <v>8.1268314285185443</v>
      </c>
      <c r="D233" s="11">
        <f t="shared" si="155"/>
        <v>0.31549898783261288</v>
      </c>
      <c r="E233" s="11">
        <v>4.4386800846496506</v>
      </c>
      <c r="F233" s="11">
        <f t="shared" si="158"/>
        <v>4.7541790724822635</v>
      </c>
      <c r="G233" s="200">
        <f t="shared" si="150"/>
        <v>3.0451195503638173E-2</v>
      </c>
    </row>
    <row r="234" spans="1:7" x14ac:dyDescent="0.2">
      <c r="A234" t="str">
        <f t="shared" si="146"/>
        <v>91 Elementary trades and related occupations</v>
      </c>
      <c r="B234" s="11">
        <v>2.6339442777013349</v>
      </c>
      <c r="C234" s="11">
        <v>5.046358815467971</v>
      </c>
      <c r="D234" s="11">
        <f t="shared" si="155"/>
        <v>2.4124145377666362</v>
      </c>
      <c r="E234" s="11">
        <v>1.8478661072774953</v>
      </c>
      <c r="F234" s="11">
        <f t="shared" ref="F234" si="159">SUM(D234:E234)</f>
        <v>4.2602806450441317</v>
      </c>
      <c r="G234" s="200">
        <f t="shared" si="150"/>
        <v>3.607165658527367E-2</v>
      </c>
    </row>
    <row r="235" spans="1:7" x14ac:dyDescent="0.2">
      <c r="A235" t="str">
        <f t="shared" si="146"/>
        <v>92 Elementary administration and service occupations</v>
      </c>
      <c r="B235" s="11">
        <v>21.819711943194797</v>
      </c>
      <c r="C235" s="11">
        <v>18.228535674311573</v>
      </c>
      <c r="D235" s="11">
        <f t="shared" ref="D235" si="160">C235-B235</f>
        <v>-3.5911762688832241</v>
      </c>
      <c r="E235" s="11">
        <v>9.4313659385555013</v>
      </c>
      <c r="F235" s="11">
        <f t="shared" ref="F235" si="161">SUM(D235:E235)</f>
        <v>5.8401896696722773</v>
      </c>
      <c r="G235" s="200">
        <f t="shared" ref="G235:G236" si="162">IF(B235&gt;0,(1+(E235/B235))^(1/($C$6-$B$6))-1,0)</f>
        <v>2.423842790563957E-2</v>
      </c>
    </row>
    <row r="236" spans="1:7" x14ac:dyDescent="0.2">
      <c r="A236" t="str">
        <f t="shared" si="146"/>
        <v>All occupations</v>
      </c>
      <c r="B236" s="11">
        <f>SUM(B210:B235)</f>
        <v>147.76591416563002</v>
      </c>
      <c r="C236" s="11">
        <f t="shared" ref="C236:F236" si="163">SUM(C210:C235)</f>
        <v>127.90571518959902</v>
      </c>
      <c r="D236" s="11">
        <f t="shared" si="163"/>
        <v>-19.860198976031011</v>
      </c>
      <c r="E236" s="11">
        <f t="shared" si="163"/>
        <v>63.190414748863688</v>
      </c>
      <c r="F236" s="11">
        <f t="shared" si="163"/>
        <v>43.33021577283268</v>
      </c>
      <c r="G236" s="200">
        <f t="shared" si="162"/>
        <v>2.4018697062471617E-2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6.6843485495586163</v>
      </c>
      <c r="C239" s="11">
        <v>4.6876826035413055</v>
      </c>
      <c r="D239" s="11">
        <f>C239-B239</f>
        <v>-1.9966659460173108</v>
      </c>
      <c r="E239" s="11">
        <v>2.4433034160705858</v>
      </c>
      <c r="F239" s="11">
        <f>SUM(D239:E239)</f>
        <v>0.44663747005327492</v>
      </c>
      <c r="G239" s="200">
        <f>IF(B239&gt;0,(1+(E239/B239))^(1/($C$6-$B$6))-1,0)</f>
        <v>2.0986498361569961E-2</v>
      </c>
    </row>
    <row r="240" spans="1:7" x14ac:dyDescent="0.2">
      <c r="A240" t="str">
        <f t="shared" si="165"/>
        <v>12 Other managers and proprietors</v>
      </c>
      <c r="B240" s="11">
        <v>2.9835713280348526</v>
      </c>
      <c r="C240" s="11">
        <v>2.5094391736882744</v>
      </c>
      <c r="D240" s="11">
        <f t="shared" ref="D240:D255" si="166">C240-B240</f>
        <v>-0.47413215434657818</v>
      </c>
      <c r="E240" s="11">
        <v>1.2758677784276604</v>
      </c>
      <c r="F240" s="11">
        <f t="shared" ref="F240:F247" si="167">SUM(D240:E240)</f>
        <v>0.80173562408108223</v>
      </c>
      <c r="G240" s="200">
        <f t="shared" ref="G240:G242" si="168">IF(B240&gt;0,(1+(E240/B240))^(1/($C$6-$B$6))-1,0)</f>
        <v>2.4018334679760445E-2</v>
      </c>
    </row>
    <row r="241" spans="1:7" x14ac:dyDescent="0.2">
      <c r="A241" t="str">
        <f t="shared" si="165"/>
        <v>21 Science, research, engineering and technology professionals</v>
      </c>
      <c r="B241" s="11">
        <v>3.3165141099964686</v>
      </c>
      <c r="C241" s="11">
        <v>2.6828663615085331</v>
      </c>
      <c r="D241" s="11">
        <f t="shared" si="166"/>
        <v>-0.63364774848793548</v>
      </c>
      <c r="E241" s="11">
        <v>1.049296045574859</v>
      </c>
      <c r="F241" s="11">
        <f t="shared" si="167"/>
        <v>0.41564829708692352</v>
      </c>
      <c r="G241" s="200">
        <f t="shared" si="168"/>
        <v>1.8494918376072533E-2</v>
      </c>
    </row>
    <row r="242" spans="1:7" x14ac:dyDescent="0.2">
      <c r="A242" t="str">
        <f t="shared" si="165"/>
        <v>22 Health professionals</v>
      </c>
      <c r="B242" s="11">
        <v>1.2140762718510791</v>
      </c>
      <c r="C242" s="11">
        <v>0.78373078518354933</v>
      </c>
      <c r="D242" s="11">
        <f t="shared" si="166"/>
        <v>-0.43034548666752981</v>
      </c>
      <c r="E242" s="11">
        <v>0.44301692243951146</v>
      </c>
      <c r="F242" s="11">
        <f t="shared" si="167"/>
        <v>1.2671435771981654E-2</v>
      </c>
      <c r="G242" s="200">
        <f t="shared" si="168"/>
        <v>2.0955306658867245E-2</v>
      </c>
    </row>
    <row r="243" spans="1:7" x14ac:dyDescent="0.2">
      <c r="A243" t="str">
        <f t="shared" si="165"/>
        <v>23 Teaching and other educational professionals</v>
      </c>
      <c r="B243" s="11">
        <v>0.92061464056429254</v>
      </c>
      <c r="C243" s="11">
        <v>0.73550362881700138</v>
      </c>
      <c r="D243" s="11">
        <f t="shared" si="166"/>
        <v>-0.18511101174729117</v>
      </c>
      <c r="E243" s="11">
        <v>0.35163680207928072</v>
      </c>
      <c r="F243" s="11">
        <f t="shared" si="167"/>
        <v>0.16652579033198955</v>
      </c>
      <c r="G243" s="200">
        <f>IF(B243&gt;0,(1+(E243/B243))^(1/($C$6-$B$6))-1,0)</f>
        <v>2.1801035161510551E-2</v>
      </c>
    </row>
    <row r="244" spans="1:7" x14ac:dyDescent="0.2">
      <c r="A244" t="str">
        <f t="shared" si="165"/>
        <v>24 Business, media and public service professionals</v>
      </c>
      <c r="B244" s="11">
        <v>3.4279206008624987</v>
      </c>
      <c r="C244" s="11">
        <v>2.4406658351589847</v>
      </c>
      <c r="D244" s="11">
        <f t="shared" si="166"/>
        <v>-0.987254765703514</v>
      </c>
      <c r="E244" s="11">
        <v>1.1873113277624947</v>
      </c>
      <c r="F244" s="11">
        <f t="shared" si="167"/>
        <v>0.2000565620589807</v>
      </c>
      <c r="G244" s="200">
        <f t="shared" ref="G244:G263" si="169">IF(B244&gt;0,(1+(E244/B244))^(1/($C$6-$B$6))-1,0)</f>
        <v>2.0025083748188788E-2</v>
      </c>
    </row>
    <row r="245" spans="1:7" x14ac:dyDescent="0.2">
      <c r="A245" t="str">
        <f t="shared" si="165"/>
        <v>31 Science, engineering and technology associate professionals</v>
      </c>
      <c r="B245" s="11">
        <v>1.9496881975454066</v>
      </c>
      <c r="C245" s="11">
        <v>1.5968277728589992</v>
      </c>
      <c r="D245" s="11">
        <f t="shared" si="166"/>
        <v>-0.35286042468640733</v>
      </c>
      <c r="E245" s="11">
        <v>0.63523655032479742</v>
      </c>
      <c r="F245" s="11">
        <f t="shared" si="167"/>
        <v>0.2823761256383901</v>
      </c>
      <c r="G245" s="200">
        <f>IF(B245&gt;0,(1+(E245/B245))^(1/($C$6-$B$6))-1,0)</f>
        <v>1.8979662440956613E-2</v>
      </c>
    </row>
    <row r="246" spans="1:7" x14ac:dyDescent="0.2">
      <c r="A246" t="str">
        <f t="shared" si="165"/>
        <v>32 Health and social care associate professionals</v>
      </c>
      <c r="B246" s="11">
        <v>0.55280745282916921</v>
      </c>
      <c r="C246" s="11">
        <v>0.51988722455801462</v>
      </c>
      <c r="D246" s="11">
        <f t="shared" si="166"/>
        <v>-3.2920228271154595E-2</v>
      </c>
      <c r="E246" s="11">
        <v>0.29153208840503653</v>
      </c>
      <c r="F246" s="11">
        <f t="shared" si="167"/>
        <v>0.25861186013388193</v>
      </c>
      <c r="G246" s="200">
        <f t="shared" si="169"/>
        <v>2.8638754539989986E-2</v>
      </c>
    </row>
    <row r="247" spans="1:7" x14ac:dyDescent="0.2">
      <c r="A247" t="str">
        <f t="shared" si="165"/>
        <v>33 Protective service occupations</v>
      </c>
      <c r="B247" s="11">
        <v>0.89344194065527083</v>
      </c>
      <c r="C247" s="11">
        <v>0.67127934755404373</v>
      </c>
      <c r="D247" s="11">
        <f t="shared" si="166"/>
        <v>-0.2221625931012271</v>
      </c>
      <c r="E247" s="11">
        <v>0.24923166399039548</v>
      </c>
      <c r="F247" s="11">
        <f t="shared" si="167"/>
        <v>2.7069070889168378E-2</v>
      </c>
      <c r="G247" s="200">
        <f t="shared" si="169"/>
        <v>1.6538248136326761E-2</v>
      </c>
    </row>
    <row r="248" spans="1:7" x14ac:dyDescent="0.2">
      <c r="A248" t="str">
        <f t="shared" si="165"/>
        <v>34 Culture, media and sports occupations</v>
      </c>
      <c r="B248" s="11">
        <v>1.1699542315196145</v>
      </c>
      <c r="C248" s="11">
        <v>0.46480966763409026</v>
      </c>
      <c r="D248" s="11">
        <f t="shared" si="166"/>
        <v>-0.70514456388552427</v>
      </c>
      <c r="E248" s="11">
        <v>0.26236853075333422</v>
      </c>
      <c r="F248" s="11">
        <f t="shared" ref="F248:F249" si="170">SUM(D248:E248)</f>
        <v>-0.44277603313219005</v>
      </c>
      <c r="G248" s="200">
        <f t="shared" si="169"/>
        <v>1.3580238758697405E-2</v>
      </c>
    </row>
    <row r="249" spans="1:7" x14ac:dyDescent="0.2">
      <c r="A249" t="str">
        <f t="shared" si="165"/>
        <v>35 Business and public service associate professionals</v>
      </c>
      <c r="B249" s="11">
        <v>5.0261527789181546</v>
      </c>
      <c r="C249" s="11">
        <v>3.5976680630678204</v>
      </c>
      <c r="D249" s="11">
        <f t="shared" si="166"/>
        <v>-1.4284847158503342</v>
      </c>
      <c r="E249" s="11">
        <v>1.5924482401574149</v>
      </c>
      <c r="F249" s="11">
        <f t="shared" si="170"/>
        <v>0.16396352430708072</v>
      </c>
      <c r="G249" s="200">
        <f t="shared" si="169"/>
        <v>1.8517982424482993E-2</v>
      </c>
    </row>
    <row r="250" spans="1:7" x14ac:dyDescent="0.2">
      <c r="A250" t="str">
        <f t="shared" si="165"/>
        <v>41 Administrative occupations</v>
      </c>
      <c r="B250" s="11">
        <v>7.4270475780200567</v>
      </c>
      <c r="C250" s="11">
        <v>2.6074162162810004</v>
      </c>
      <c r="D250" s="11">
        <f t="shared" si="166"/>
        <v>-4.8196313617390558</v>
      </c>
      <c r="E250" s="11">
        <v>1.8980146618121325</v>
      </c>
      <c r="F250" s="11">
        <f t="shared" ref="F250:F253" si="171">SUM(D250:E250)</f>
        <v>-2.9216166999269233</v>
      </c>
      <c r="G250" s="200">
        <f t="shared" si="169"/>
        <v>1.5287491268993092E-2</v>
      </c>
    </row>
    <row r="251" spans="1:7" x14ac:dyDescent="0.2">
      <c r="A251" t="str">
        <f t="shared" si="165"/>
        <v>42 Secretarial and related occupations</v>
      </c>
      <c r="B251" s="11">
        <v>3.3555496076525748</v>
      </c>
      <c r="C251" s="11">
        <v>0.51995424814890867</v>
      </c>
      <c r="D251" s="11">
        <f t="shared" si="166"/>
        <v>-2.835595359503666</v>
      </c>
      <c r="E251" s="11">
        <v>0.66685938551629653</v>
      </c>
      <c r="F251" s="11">
        <f t="shared" si="171"/>
        <v>-2.1687359739873697</v>
      </c>
      <c r="G251" s="200">
        <f t="shared" si="169"/>
        <v>1.215767093256015E-2</v>
      </c>
    </row>
    <row r="252" spans="1:7" x14ac:dyDescent="0.2">
      <c r="A252" t="str">
        <f t="shared" si="165"/>
        <v>51 Skilled agricultural and related trades</v>
      </c>
      <c r="B252" s="11">
        <v>1.1407636640226062</v>
      </c>
      <c r="C252" s="11">
        <v>1.460994823770843</v>
      </c>
      <c r="D252" s="11">
        <f t="shared" si="166"/>
        <v>0.32023115974823679</v>
      </c>
      <c r="E252" s="11">
        <v>0.5648090725706798</v>
      </c>
      <c r="F252" s="11">
        <f t="shared" si="171"/>
        <v>0.8850402323189166</v>
      </c>
      <c r="G252" s="200">
        <f t="shared" si="169"/>
        <v>2.7176254290560031E-2</v>
      </c>
    </row>
    <row r="253" spans="1:7" x14ac:dyDescent="0.2">
      <c r="A253" t="str">
        <f t="shared" si="165"/>
        <v>52 Skilled metal, electrical and electronic trades</v>
      </c>
      <c r="B253" s="11">
        <v>2.8483697051510348</v>
      </c>
      <c r="C253" s="11">
        <v>1.6370785834393955</v>
      </c>
      <c r="D253" s="11">
        <f t="shared" si="166"/>
        <v>-1.2112911217116393</v>
      </c>
      <c r="E253" s="11">
        <v>0.88854246314961649</v>
      </c>
      <c r="F253" s="11">
        <f t="shared" si="171"/>
        <v>-0.32274865856202284</v>
      </c>
      <c r="G253" s="200">
        <f t="shared" si="169"/>
        <v>1.8265670067584505E-2</v>
      </c>
    </row>
    <row r="254" spans="1:7" x14ac:dyDescent="0.2">
      <c r="A254" t="str">
        <f t="shared" si="165"/>
        <v>53 Skilled construction and building trades</v>
      </c>
      <c r="B254" s="11">
        <v>3.2962722401160494</v>
      </c>
      <c r="C254" s="11">
        <v>3.0901927204567721</v>
      </c>
      <c r="D254" s="11">
        <f t="shared" si="166"/>
        <v>-0.20607951965927729</v>
      </c>
      <c r="E254" s="11">
        <v>1.345682732001116</v>
      </c>
      <c r="F254" s="11">
        <f t="shared" ref="F254" si="172">SUM(D254:E254)</f>
        <v>1.1396032123418387</v>
      </c>
      <c r="G254" s="200">
        <f t="shared" si="169"/>
        <v>2.308532840110078E-2</v>
      </c>
    </row>
    <row r="255" spans="1:7" x14ac:dyDescent="0.2">
      <c r="A255" t="str">
        <f t="shared" si="165"/>
        <v>54 Textiles, printing and other skilled trades</v>
      </c>
      <c r="B255" s="11">
        <v>2.7816358026458703</v>
      </c>
      <c r="C255" s="11">
        <v>2.4344768117114586</v>
      </c>
      <c r="D255" s="11">
        <f t="shared" si="166"/>
        <v>-0.34715899093441172</v>
      </c>
      <c r="E255" s="11">
        <v>1.040285481689881</v>
      </c>
      <c r="F255" s="11">
        <f t="shared" ref="F255" si="173">SUM(D255:E255)</f>
        <v>0.69312649075546928</v>
      </c>
      <c r="G255" s="200">
        <f t="shared" si="169"/>
        <v>2.1406846729486784E-2</v>
      </c>
    </row>
    <row r="256" spans="1:7" x14ac:dyDescent="0.2">
      <c r="A256" t="str">
        <f t="shared" si="165"/>
        <v>61 Caring personal service occupations</v>
      </c>
      <c r="B256" s="11">
        <v>2.2526929670737958</v>
      </c>
      <c r="C256" s="11">
        <v>1.3823668239805151</v>
      </c>
      <c r="D256" s="11">
        <f>C256-B256</f>
        <v>-0.87032614309328071</v>
      </c>
      <c r="E256" s="11">
        <v>0.55109838042287995</v>
      </c>
      <c r="F256" s="11">
        <f>SUM(D256:E256)</f>
        <v>-0.31922776267040076</v>
      </c>
      <c r="G256" s="200">
        <f t="shared" si="169"/>
        <v>1.4696695102050406E-2</v>
      </c>
    </row>
    <row r="257" spans="1:7" x14ac:dyDescent="0.2">
      <c r="A257" t="str">
        <f t="shared" si="165"/>
        <v>62 Leisure, travel and related personal service occupations</v>
      </c>
      <c r="B257" s="11">
        <v>2.9238533157051387</v>
      </c>
      <c r="C257" s="11">
        <v>2.0407611557572776</v>
      </c>
      <c r="D257" s="11">
        <f t="shared" ref="D257:D263" si="174">C257-B257</f>
        <v>-0.88309215994786117</v>
      </c>
      <c r="E257" s="11">
        <v>1.0559807480183183</v>
      </c>
      <c r="F257" s="11">
        <f t="shared" ref="F257:F258" si="175">SUM(D257:E257)</f>
        <v>0.17288858807045715</v>
      </c>
      <c r="G257" s="200">
        <f t="shared" si="169"/>
        <v>2.0768576637041347E-2</v>
      </c>
    </row>
    <row r="258" spans="1:7" x14ac:dyDescent="0.2">
      <c r="A258" t="str">
        <f t="shared" si="165"/>
        <v>63 Community and civil enforcement occupations</v>
      </c>
      <c r="B258" s="11">
        <v>0.19708757119130579</v>
      </c>
      <c r="C258" s="11">
        <v>0.11685417793561234</v>
      </c>
      <c r="D258" s="11">
        <f t="shared" si="174"/>
        <v>-8.0233393255693453E-2</v>
      </c>
      <c r="E258" s="11">
        <v>5.1831838879196283E-2</v>
      </c>
      <c r="F258" s="11">
        <f t="shared" si="175"/>
        <v>-2.8401554376497169E-2</v>
      </c>
      <c r="G258" s="200">
        <f t="shared" si="169"/>
        <v>1.5687174262324799E-2</v>
      </c>
    </row>
    <row r="259" spans="1:7" x14ac:dyDescent="0.2">
      <c r="A259" t="str">
        <f t="shared" si="165"/>
        <v>71 Sales occupations</v>
      </c>
      <c r="B259" s="11">
        <v>8.2634157779404092</v>
      </c>
      <c r="C259" s="11">
        <v>3.3149169923942456</v>
      </c>
      <c r="D259" s="11">
        <f t="shared" si="174"/>
        <v>-4.948498785546164</v>
      </c>
      <c r="E259" s="11">
        <v>2.1105632290426564</v>
      </c>
      <c r="F259" s="11">
        <f t="shared" ref="F259:F260" si="176">SUM(D259:E259)</f>
        <v>-2.8379355565035076</v>
      </c>
      <c r="G259" s="200">
        <f t="shared" si="169"/>
        <v>1.5279733998163625E-2</v>
      </c>
    </row>
    <row r="260" spans="1:7" x14ac:dyDescent="0.2">
      <c r="A260" t="str">
        <f t="shared" si="165"/>
        <v>72 Customer service occupations</v>
      </c>
      <c r="B260" s="11">
        <v>1.5814079734449578</v>
      </c>
      <c r="C260" s="11">
        <v>1.4566592968154402</v>
      </c>
      <c r="D260" s="11">
        <f t="shared" si="174"/>
        <v>-0.12474867662951761</v>
      </c>
      <c r="E260" s="11">
        <v>0.5057345208862345</v>
      </c>
      <c r="F260" s="11">
        <f t="shared" si="176"/>
        <v>0.38098584425671689</v>
      </c>
      <c r="G260" s="200">
        <f t="shared" si="169"/>
        <v>1.867084936639718E-2</v>
      </c>
    </row>
    <row r="261" spans="1:7" x14ac:dyDescent="0.2">
      <c r="A261" t="str">
        <f t="shared" si="165"/>
        <v>81 Process, plant and machine operatives</v>
      </c>
      <c r="B261" s="11">
        <v>3.5349498850209562</v>
      </c>
      <c r="C261" s="11">
        <v>1.752593825632649</v>
      </c>
      <c r="D261" s="11">
        <f t="shared" si="174"/>
        <v>-1.7823560593883072</v>
      </c>
      <c r="E261" s="11">
        <v>1.0797390272039915</v>
      </c>
      <c r="F261" s="11">
        <f t="shared" ref="F261:F262" si="177">SUM(D261:E261)</f>
        <v>-0.7026170321843157</v>
      </c>
      <c r="G261" s="200">
        <f t="shared" si="169"/>
        <v>1.7928509275644933E-2</v>
      </c>
    </row>
    <row r="262" spans="1:7" x14ac:dyDescent="0.2">
      <c r="A262" t="str">
        <f t="shared" si="165"/>
        <v>82 Transport and mobile machine drivers and operatives</v>
      </c>
      <c r="B262" s="11">
        <v>6.075623202040668</v>
      </c>
      <c r="C262" s="11">
        <v>4.8815679067255289</v>
      </c>
      <c r="D262" s="11">
        <f t="shared" si="174"/>
        <v>-1.1940552953151391</v>
      </c>
      <c r="E262" s="11">
        <v>2.5985248149155513</v>
      </c>
      <c r="F262" s="11">
        <f t="shared" si="177"/>
        <v>1.4044695196004122</v>
      </c>
      <c r="G262" s="200">
        <f t="shared" si="169"/>
        <v>2.4021479771139553E-2</v>
      </c>
    </row>
    <row r="263" spans="1:7" x14ac:dyDescent="0.2">
      <c r="A263" t="str">
        <f t="shared" si="165"/>
        <v>91 Elementary trades and related occupations</v>
      </c>
      <c r="B263" s="11">
        <v>3.1331528080856996</v>
      </c>
      <c r="C263" s="11">
        <v>5.1683185048949252</v>
      </c>
      <c r="D263" s="11">
        <f t="shared" si="174"/>
        <v>2.0351656968092255</v>
      </c>
      <c r="E263" s="11">
        <v>2.0798417680822054</v>
      </c>
      <c r="F263" s="11">
        <f t="shared" ref="F263" si="178">SUM(D263:E263)</f>
        <v>4.1150074648914305</v>
      </c>
      <c r="G263" s="200">
        <f t="shared" si="169"/>
        <v>3.4523546024702645E-2</v>
      </c>
    </row>
    <row r="264" spans="1:7" x14ac:dyDescent="0.2">
      <c r="A264" t="str">
        <f t="shared" si="165"/>
        <v>92 Elementary administration and service occupations</v>
      </c>
      <c r="B264" s="11">
        <v>21.897457277725906</v>
      </c>
      <c r="C264" s="11">
        <v>15.691617081714908</v>
      </c>
      <c r="D264" s="11">
        <f t="shared" ref="D264" si="179">C264-B264</f>
        <v>-6.2058401960109979</v>
      </c>
      <c r="E264" s="11">
        <v>7.7860149716682949</v>
      </c>
      <c r="F264" s="11">
        <f>SUM(D264:E264)</f>
        <v>1.580174775657297</v>
      </c>
      <c r="G264" s="200">
        <f t="shared" ref="G264:G265" si="180">IF(B264&gt;0,(1+(E264/B264))^(1/($C$6-$B$6))-1,0)</f>
        <v>2.048838867644176E-2</v>
      </c>
    </row>
    <row r="265" spans="1:7" x14ac:dyDescent="0.2">
      <c r="A265" t="str">
        <f t="shared" si="165"/>
        <v>All occupations</v>
      </c>
      <c r="B265" s="11">
        <f>SUM(B239:B264)</f>
        <v>98.848369478172458</v>
      </c>
      <c r="C265" s="11">
        <f t="shared" ref="C265:F265" si="181">SUM(C239:C264)</f>
        <v>68.246129633230112</v>
      </c>
      <c r="D265" s="11">
        <f t="shared" si="181"/>
        <v>-30.602239844942353</v>
      </c>
      <c r="E265" s="11">
        <f t="shared" si="181"/>
        <v>34.004772461844418</v>
      </c>
      <c r="F265" s="11">
        <f t="shared" si="181"/>
        <v>3.4025326169020649</v>
      </c>
      <c r="G265" s="200">
        <f t="shared" si="180"/>
        <v>1.9906018687177784E-2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1.08824961728868</v>
      </c>
      <c r="C268" s="11">
        <v>0.8235044804284235</v>
      </c>
      <c r="D268" s="11">
        <f>C268-B268</f>
        <v>-0.26474513686025647</v>
      </c>
      <c r="E268" s="11">
        <v>0.27440442811539045</v>
      </c>
      <c r="F268" s="11">
        <f>SUM(D268:E268)</f>
        <v>9.6592912551339838E-3</v>
      </c>
      <c r="G268" s="200">
        <f>IF(B268&gt;0,(1+(E268/B268))^(1/($C$6-$B$6))-1,0)</f>
        <v>1.5103844198651517E-2</v>
      </c>
    </row>
    <row r="269" spans="1:7" x14ac:dyDescent="0.2">
      <c r="A269" t="str">
        <f t="shared" si="183"/>
        <v>12 Other managers and proprietors</v>
      </c>
      <c r="B269" s="11">
        <v>0.8645671068917693</v>
      </c>
      <c r="C269" s="11">
        <v>0.73570716651248658</v>
      </c>
      <c r="D269" s="11">
        <f t="shared" ref="D269:D284" si="184">C269-B269</f>
        <v>-0.12885994037928272</v>
      </c>
      <c r="E269" s="11">
        <v>0.27632104345145797</v>
      </c>
      <c r="F269" s="11">
        <f t="shared" ref="F269:F276" si="185">SUM(D269:E269)</f>
        <v>0.14746110307217525</v>
      </c>
      <c r="G269" s="200">
        <f t="shared" ref="G269:G271" si="186">IF(B269&gt;0,(1+(E269/B269))^(1/($C$6-$B$6))-1,0)</f>
        <v>1.8660870508359295E-2</v>
      </c>
    </row>
    <row r="270" spans="1:7" x14ac:dyDescent="0.2">
      <c r="A270" t="str">
        <f t="shared" si="183"/>
        <v>21 Science, research, engineering and technology professionals</v>
      </c>
      <c r="B270" s="11">
        <v>0.64741026405586166</v>
      </c>
      <c r="C270" s="11">
        <v>0.80083624346675208</v>
      </c>
      <c r="D270" s="11">
        <f t="shared" si="184"/>
        <v>0.15342597941089042</v>
      </c>
      <c r="E270" s="11">
        <v>0.22266945948145889</v>
      </c>
      <c r="F270" s="11">
        <f t="shared" si="185"/>
        <v>0.37609543889234931</v>
      </c>
      <c r="G270" s="200">
        <f t="shared" si="186"/>
        <v>1.9902440891944373E-2</v>
      </c>
    </row>
    <row r="271" spans="1:7" x14ac:dyDescent="0.2">
      <c r="A271" t="str">
        <f t="shared" si="183"/>
        <v>22 Health professionals</v>
      </c>
      <c r="B271" s="11">
        <v>0.17088030773451468</v>
      </c>
      <c r="C271" s="11">
        <v>0.16414241969244048</v>
      </c>
      <c r="D271" s="11">
        <f t="shared" si="184"/>
        <v>-6.7378880420742027E-3</v>
      </c>
      <c r="E271" s="11">
        <v>5.8467409862508674E-2</v>
      </c>
      <c r="F271" s="11">
        <f t="shared" si="185"/>
        <v>5.1729521820434471E-2</v>
      </c>
      <c r="G271" s="200">
        <f t="shared" si="186"/>
        <v>1.9812099532628746E-2</v>
      </c>
    </row>
    <row r="272" spans="1:7" x14ac:dyDescent="0.2">
      <c r="A272" t="str">
        <f t="shared" si="183"/>
        <v>23 Teaching and other educational professionals</v>
      </c>
      <c r="B272" s="11">
        <v>0.14395490894416516</v>
      </c>
      <c r="C272" s="11">
        <v>0.11320714544431482</v>
      </c>
      <c r="D272" s="11">
        <f t="shared" si="184"/>
        <v>-3.0747763499850339E-2</v>
      </c>
      <c r="E272" s="11">
        <v>4.4456655502472596E-2</v>
      </c>
      <c r="F272" s="11">
        <f t="shared" si="185"/>
        <v>1.3708892002622257E-2</v>
      </c>
      <c r="G272" s="200">
        <f>IF(B272&gt;0,(1+(E272/B272))^(1/($C$6-$B$6))-1,0)</f>
        <v>1.8103831287107131E-2</v>
      </c>
    </row>
    <row r="273" spans="1:7" x14ac:dyDescent="0.2">
      <c r="A273" t="str">
        <f t="shared" si="183"/>
        <v>24 Business, media and public service professionals</v>
      </c>
      <c r="B273" s="11">
        <v>0.67064749434889914</v>
      </c>
      <c r="C273" s="11">
        <v>0.65231233680334</v>
      </c>
      <c r="D273" s="11">
        <f t="shared" si="184"/>
        <v>-1.8335157545559144E-2</v>
      </c>
      <c r="E273" s="11">
        <v>0.21682045728023877</v>
      </c>
      <c r="F273" s="11">
        <f t="shared" si="185"/>
        <v>0.19848529973467963</v>
      </c>
      <c r="G273" s="200">
        <f t="shared" ref="G273" si="187">IF(B273&gt;0,(1+(E273/B273))^(1/($C$6-$B$6))-1,0)</f>
        <v>1.8850723431102168E-2</v>
      </c>
    </row>
    <row r="274" spans="1:7" x14ac:dyDescent="0.2">
      <c r="A274" t="str">
        <f t="shared" si="183"/>
        <v>31 Science, engineering and technology associate professionals</v>
      </c>
      <c r="B274" s="11">
        <v>0.34131994213317762</v>
      </c>
      <c r="C274" s="11">
        <v>0.48365638917542009</v>
      </c>
      <c r="D274" s="11">
        <f t="shared" si="184"/>
        <v>0.14233644704224246</v>
      </c>
      <c r="E274" s="11">
        <v>0.14037924719024053</v>
      </c>
      <c r="F274" s="11">
        <f t="shared" si="185"/>
        <v>0.28271569423248299</v>
      </c>
      <c r="G274" s="200">
        <f>IF(B274&gt;0,(1+(E274/B274))^(1/($C$6-$B$6))-1,0)</f>
        <v>2.3232400299108225E-2</v>
      </c>
    </row>
    <row r="275" spans="1:7" x14ac:dyDescent="0.2">
      <c r="A275" t="str">
        <f t="shared" si="183"/>
        <v>32 Health and social care associate professionals</v>
      </c>
      <c r="B275" s="11">
        <v>9.3125110536992989E-2</v>
      </c>
      <c r="C275" s="11">
        <v>0.13800976928939676</v>
      </c>
      <c r="D275" s="11">
        <f t="shared" si="184"/>
        <v>4.4884658752403772E-2</v>
      </c>
      <c r="E275" s="11">
        <v>5.0858573710570253E-2</v>
      </c>
      <c r="F275" s="11">
        <f t="shared" si="185"/>
        <v>9.5743232462974032E-2</v>
      </c>
      <c r="G275" s="200">
        <f t="shared" ref="G275:G292" si="188">IF(B275&gt;0,(1+(E275/B275))^(1/($C$6-$B$6))-1,0)</f>
        <v>2.947648740552955E-2</v>
      </c>
    </row>
    <row r="276" spans="1:7" x14ac:dyDescent="0.2">
      <c r="A276" t="str">
        <f t="shared" si="183"/>
        <v>33 Protective service occupations</v>
      </c>
      <c r="B276" s="11">
        <v>0.10537881293278734</v>
      </c>
      <c r="C276" s="11">
        <v>6.0893530055309689E-2</v>
      </c>
      <c r="D276" s="11">
        <f t="shared" si="184"/>
        <v>-4.4485282877477647E-2</v>
      </c>
      <c r="E276" s="11">
        <v>1.4802227689861319E-2</v>
      </c>
      <c r="F276" s="11">
        <f t="shared" si="185"/>
        <v>-2.9683055187616329E-2</v>
      </c>
      <c r="G276" s="200">
        <f t="shared" si="188"/>
        <v>8.8010150297759271E-3</v>
      </c>
    </row>
    <row r="277" spans="1:7" x14ac:dyDescent="0.2">
      <c r="A277" t="str">
        <f t="shared" si="183"/>
        <v>34 Culture, media and sports occupations</v>
      </c>
      <c r="B277" s="11">
        <v>0.38580241166254825</v>
      </c>
      <c r="C277" s="11">
        <v>0.22484227449016331</v>
      </c>
      <c r="D277" s="11">
        <f t="shared" si="184"/>
        <v>-0.16096013717238494</v>
      </c>
      <c r="E277" s="11">
        <v>9.2001067125664332E-2</v>
      </c>
      <c r="F277" s="11">
        <f t="shared" ref="F277:F278" si="189">SUM(D277:E277)</f>
        <v>-6.8959070046720611E-2</v>
      </c>
      <c r="G277" s="200">
        <f t="shared" si="188"/>
        <v>1.4360411694270159E-2</v>
      </c>
    </row>
    <row r="278" spans="1:7" x14ac:dyDescent="0.2">
      <c r="A278" t="str">
        <f t="shared" si="183"/>
        <v>35 Business and public service associate professionals</v>
      </c>
      <c r="B278" s="11">
        <v>0.83835556206030226</v>
      </c>
      <c r="C278" s="11">
        <v>0.68722680523423696</v>
      </c>
      <c r="D278" s="11">
        <f t="shared" si="184"/>
        <v>-0.1511287568260653</v>
      </c>
      <c r="E278" s="11">
        <v>0.21390704233358343</v>
      </c>
      <c r="F278" s="11">
        <f t="shared" si="189"/>
        <v>6.2778285507518128E-2</v>
      </c>
      <c r="G278" s="200">
        <f t="shared" si="188"/>
        <v>1.5265727253775507E-2</v>
      </c>
    </row>
    <row r="279" spans="1:7" x14ac:dyDescent="0.2">
      <c r="A279" t="str">
        <f t="shared" si="183"/>
        <v>41 Administrative occupations</v>
      </c>
      <c r="B279" s="11">
        <v>1.7223464361815175</v>
      </c>
      <c r="C279" s="11">
        <v>1.1326016050133005</v>
      </c>
      <c r="D279" s="11">
        <f t="shared" si="184"/>
        <v>-0.58974483116821697</v>
      </c>
      <c r="E279" s="11">
        <v>0.41440745231644716</v>
      </c>
      <c r="F279" s="11">
        <f t="shared" ref="F279:F282" si="190">SUM(D279:E279)</f>
        <v>-0.17533737885176981</v>
      </c>
      <c r="G279" s="200">
        <f t="shared" si="188"/>
        <v>1.4477142247073305E-2</v>
      </c>
    </row>
    <row r="280" spans="1:7" x14ac:dyDescent="0.2">
      <c r="A280" t="str">
        <f t="shared" si="183"/>
        <v>42 Secretarial and related occupations</v>
      </c>
      <c r="B280" s="11">
        <v>0.82715676834890495</v>
      </c>
      <c r="C280" s="11">
        <v>0.94868296315670886</v>
      </c>
      <c r="D280" s="11">
        <f t="shared" si="184"/>
        <v>0.12152619480780391</v>
      </c>
      <c r="E280" s="11">
        <v>0.32017346502550681</v>
      </c>
      <c r="F280" s="11">
        <f t="shared" si="190"/>
        <v>0.44169965983331072</v>
      </c>
      <c r="G280" s="200">
        <f t="shared" si="188"/>
        <v>2.2052898027304479E-2</v>
      </c>
    </row>
    <row r="281" spans="1:7" x14ac:dyDescent="0.2">
      <c r="A281" t="str">
        <f t="shared" si="183"/>
        <v>51 Skilled agricultural and related trades</v>
      </c>
      <c r="B281" s="11">
        <v>0.48196351172148949</v>
      </c>
      <c r="C281" s="11">
        <v>0.30159324747091193</v>
      </c>
      <c r="D281" s="11">
        <f t="shared" si="184"/>
        <v>-0.18037026425057756</v>
      </c>
      <c r="E281" s="11">
        <v>0.14169410026670837</v>
      </c>
      <c r="F281" s="11">
        <f t="shared" si="190"/>
        <v>-3.8676163983869194E-2</v>
      </c>
      <c r="G281" s="200">
        <f t="shared" si="188"/>
        <v>1.7330670525713243E-2</v>
      </c>
    </row>
    <row r="282" spans="1:7" x14ac:dyDescent="0.2">
      <c r="A282" t="str">
        <f t="shared" si="183"/>
        <v>52 Skilled metal, electrical and electronic trades</v>
      </c>
      <c r="B282" s="11">
        <v>0.85058381183773624</v>
      </c>
      <c r="C282" s="11">
        <v>0.67359652743458898</v>
      </c>
      <c r="D282" s="11">
        <f t="shared" si="184"/>
        <v>-0.17698728440314726</v>
      </c>
      <c r="E282" s="11">
        <v>0.25381934093199282</v>
      </c>
      <c r="F282" s="11">
        <f t="shared" si="190"/>
        <v>7.683205652884556E-2</v>
      </c>
      <c r="G282" s="200">
        <f t="shared" si="188"/>
        <v>1.7561581546311711E-2</v>
      </c>
    </row>
    <row r="283" spans="1:7" x14ac:dyDescent="0.2">
      <c r="A283" t="str">
        <f t="shared" si="183"/>
        <v>53 Skilled construction and building trades</v>
      </c>
      <c r="B283" s="11">
        <v>1.2425488436033199</v>
      </c>
      <c r="C283" s="11">
        <v>0.18906789930380541</v>
      </c>
      <c r="D283" s="11">
        <f t="shared" si="184"/>
        <v>-1.0534809442995146</v>
      </c>
      <c r="E283" s="11">
        <v>0.17554728391567906</v>
      </c>
      <c r="F283" s="11">
        <f t="shared" ref="F283" si="191">SUM(D283:E283)</f>
        <v>-0.87793366038383547</v>
      </c>
      <c r="G283" s="200">
        <f t="shared" si="188"/>
        <v>8.8489510377900427E-3</v>
      </c>
    </row>
    <row r="284" spans="1:7" x14ac:dyDescent="0.2">
      <c r="A284" t="str">
        <f t="shared" si="183"/>
        <v>54 Textiles, printing and other skilled trades</v>
      </c>
      <c r="B284" s="11">
        <v>0.9160348846644214</v>
      </c>
      <c r="C284" s="11">
        <v>0.48012483584452642</v>
      </c>
      <c r="D284" s="11">
        <f t="shared" si="184"/>
        <v>-0.43591004881989498</v>
      </c>
      <c r="E284" s="11">
        <v>0.17476832898521047</v>
      </c>
      <c r="F284" s="11">
        <f t="shared" ref="F284" si="192">SUM(D284:E284)</f>
        <v>-0.26114171983468448</v>
      </c>
      <c r="G284" s="200">
        <f t="shared" si="188"/>
        <v>1.1709030205917292E-2</v>
      </c>
    </row>
    <row r="285" spans="1:7" x14ac:dyDescent="0.2">
      <c r="A285" t="str">
        <f t="shared" si="183"/>
        <v>61 Caring personal service occupations</v>
      </c>
      <c r="B285" s="11">
        <v>0.39670480454288382</v>
      </c>
      <c r="C285" s="11">
        <v>0.3453192469695005</v>
      </c>
      <c r="D285" s="11">
        <f>C285-B285</f>
        <v>-5.1385557573383311E-2</v>
      </c>
      <c r="E285" s="11">
        <v>0.10233620792386669</v>
      </c>
      <c r="F285" s="11">
        <f>SUM(D285:E285)</f>
        <v>5.0950650350483379E-2</v>
      </c>
      <c r="G285" s="200">
        <f t="shared" si="188"/>
        <v>1.5417362811293245E-2</v>
      </c>
    </row>
    <row r="286" spans="1:7" x14ac:dyDescent="0.2">
      <c r="A286" t="str">
        <f t="shared" si="183"/>
        <v>62 Leisure, travel and related personal service occupations</v>
      </c>
      <c r="B286" s="11">
        <v>0.73452640269570546</v>
      </c>
      <c r="C286" s="11">
        <v>0.30297754897022505</v>
      </c>
      <c r="D286" s="11">
        <f t="shared" ref="D286:D292" si="193">C286-B286</f>
        <v>-0.43154885372548041</v>
      </c>
      <c r="E286" s="11">
        <v>0.1364063842067304</v>
      </c>
      <c r="F286" s="11">
        <f t="shared" ref="F286:F287" si="194">SUM(D286:E286)</f>
        <v>-0.29514246951875001</v>
      </c>
      <c r="G286" s="200">
        <f t="shared" si="188"/>
        <v>1.1420647586219301E-2</v>
      </c>
    </row>
    <row r="287" spans="1:7" x14ac:dyDescent="0.2">
      <c r="A287" t="str">
        <f t="shared" si="183"/>
        <v>63 Community and civil enforcement occupations</v>
      </c>
      <c r="B287" s="11">
        <v>4.0026797305654289E-2</v>
      </c>
      <c r="C287" s="11">
        <v>1.0103789352521177E-2</v>
      </c>
      <c r="D287" s="11">
        <f t="shared" si="193"/>
        <v>-2.9923007953133112E-2</v>
      </c>
      <c r="E287" s="11">
        <v>3.977277665146212E-3</v>
      </c>
      <c r="F287" s="11">
        <f t="shared" si="194"/>
        <v>-2.5945730287986898E-2</v>
      </c>
      <c r="G287" s="200">
        <f t="shared" si="188"/>
        <v>6.3355237411923948E-3</v>
      </c>
    </row>
    <row r="288" spans="1:7" x14ac:dyDescent="0.2">
      <c r="A288" t="str">
        <f t="shared" si="183"/>
        <v>71 Sales occupations</v>
      </c>
      <c r="B288" s="11">
        <v>2.4834323332335093</v>
      </c>
      <c r="C288" s="11">
        <v>1.124928021142902</v>
      </c>
      <c r="D288" s="11">
        <f t="shared" si="193"/>
        <v>-1.3585043120906073</v>
      </c>
      <c r="E288" s="11">
        <v>0.40789139714119166</v>
      </c>
      <c r="F288" s="11">
        <f t="shared" ref="F288:F289" si="195">SUM(D288:E288)</f>
        <v>-0.95061291494941558</v>
      </c>
      <c r="G288" s="200">
        <f t="shared" si="188"/>
        <v>1.0189753998196549E-2</v>
      </c>
    </row>
    <row r="289" spans="1:7" x14ac:dyDescent="0.2">
      <c r="A289" t="str">
        <f t="shared" si="183"/>
        <v>72 Customer service occupations</v>
      </c>
      <c r="B289" s="11">
        <v>0.46299530110517273</v>
      </c>
      <c r="C289" s="11">
        <v>0.54080665185680188</v>
      </c>
      <c r="D289" s="11">
        <f t="shared" si="193"/>
        <v>7.7811350751629149E-2</v>
      </c>
      <c r="E289" s="11">
        <v>0.15907505173738118</v>
      </c>
      <c r="F289" s="11">
        <f t="shared" si="195"/>
        <v>0.23688640248901033</v>
      </c>
      <c r="G289" s="200">
        <f t="shared" si="188"/>
        <v>1.9884194355359819E-2</v>
      </c>
    </row>
    <row r="290" spans="1:7" x14ac:dyDescent="0.2">
      <c r="A290" t="str">
        <f t="shared" si="183"/>
        <v>81 Process, plant and machine operatives</v>
      </c>
      <c r="B290" s="11">
        <v>0.97783866041462919</v>
      </c>
      <c r="C290" s="11">
        <v>0.21189210465580849</v>
      </c>
      <c r="D290" s="11">
        <f t="shared" si="193"/>
        <v>-0.76594655575882076</v>
      </c>
      <c r="E290" s="11">
        <v>0.10746197349338688</v>
      </c>
      <c r="F290" s="11">
        <f t="shared" ref="F290:F291" si="196">SUM(D290:E290)</f>
        <v>-0.65848458226543394</v>
      </c>
      <c r="G290" s="200">
        <f t="shared" si="188"/>
        <v>6.9753902925822064E-3</v>
      </c>
    </row>
    <row r="291" spans="1:7" x14ac:dyDescent="0.2">
      <c r="A291" t="str">
        <f t="shared" si="183"/>
        <v>82 Transport and mobile machine drivers and operatives</v>
      </c>
      <c r="B291" s="11">
        <v>2.4218294603173525</v>
      </c>
      <c r="C291" s="11">
        <v>1.1247691665100115</v>
      </c>
      <c r="D291" s="11">
        <f t="shared" si="193"/>
        <v>-1.297060293807341</v>
      </c>
      <c r="E291" s="11">
        <v>0.64203918078810507</v>
      </c>
      <c r="F291" s="11">
        <f t="shared" si="196"/>
        <v>-0.65502111301923593</v>
      </c>
      <c r="G291" s="200">
        <f t="shared" si="188"/>
        <v>1.5800538955276666E-2</v>
      </c>
    </row>
    <row r="292" spans="1:7" x14ac:dyDescent="0.2">
      <c r="A292" t="str">
        <f t="shared" si="183"/>
        <v>91 Elementary trades and related occupations</v>
      </c>
      <c r="B292" s="11">
        <v>1.1314577157288348</v>
      </c>
      <c r="C292" s="11">
        <v>1.784397006265769</v>
      </c>
      <c r="D292" s="11">
        <f t="shared" si="193"/>
        <v>0.65293929053693422</v>
      </c>
      <c r="E292" s="11">
        <v>0.60218548227090607</v>
      </c>
      <c r="F292" s="11">
        <f t="shared" ref="F292" si="197">SUM(D292:E292)</f>
        <v>1.2551247728078403</v>
      </c>
      <c r="G292" s="200">
        <f t="shared" si="188"/>
        <v>2.8856390499313322E-2</v>
      </c>
    </row>
    <row r="293" spans="1:7" x14ac:dyDescent="0.2">
      <c r="A293" t="str">
        <f t="shared" si="183"/>
        <v>92 Elementary administration and service occupations</v>
      </c>
      <c r="B293" s="11">
        <v>6.7666747139729893</v>
      </c>
      <c r="C293" s="11">
        <v>1.6578326703789816</v>
      </c>
      <c r="D293" s="11">
        <f t="shared" ref="D293" si="198">C293-B293</f>
        <v>-5.1088420435940076</v>
      </c>
      <c r="E293" s="11">
        <v>0.88003679054924444</v>
      </c>
      <c r="F293" s="11">
        <f t="shared" ref="F293" si="199">SUM(D293:E293)</f>
        <v>-4.2288052530447633</v>
      </c>
      <c r="G293" s="200">
        <f t="shared" ref="G293:G294" si="200">IF(B293&gt;0,(1+(E293/B293))^(1/($C$6-$B$6))-1,0)</f>
        <v>8.1843703391097922E-3</v>
      </c>
    </row>
    <row r="294" spans="1:7" x14ac:dyDescent="0.2">
      <c r="A294" s="24" t="str">
        <f t="shared" si="183"/>
        <v>All occupations</v>
      </c>
      <c r="B294" s="34">
        <f>SUM(B268:B293)</f>
        <v>26.805811984263816</v>
      </c>
      <c r="C294" s="34">
        <f t="shared" ref="C294:F294" si="201">SUM(C268:C293)</f>
        <v>15.713031844918648</v>
      </c>
      <c r="D294" s="34">
        <f t="shared" si="201"/>
        <v>-11.092780139345173</v>
      </c>
      <c r="E294" s="34">
        <f t="shared" si="201"/>
        <v>6.1269073289609501</v>
      </c>
      <c r="F294" s="34">
        <f t="shared" si="201"/>
        <v>-4.9658728103842211</v>
      </c>
      <c r="G294" s="234">
        <f t="shared" si="200"/>
        <v>1.3817791443525129E-2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Hertfordshire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-0.75404228956384145</v>
      </c>
      <c r="Q7" s="11">
        <f>'Occ T1'!J16</f>
        <v>39.096702870331633</v>
      </c>
    </row>
    <row r="8" spans="1:17" x14ac:dyDescent="0.2">
      <c r="O8" t="str">
        <f>name!E11</f>
        <v>Process, plant and machine operatives</v>
      </c>
      <c r="P8" s="11">
        <f>'Occ T1'!H15</f>
        <v>3.0383871972897651</v>
      </c>
      <c r="Q8" s="11">
        <f>'Occ T1'!J15</f>
        <v>22.218718537247344</v>
      </c>
    </row>
    <row r="9" spans="1:17" x14ac:dyDescent="0.2">
      <c r="O9" t="str">
        <f>name!E10</f>
        <v>Sales and customer service occupations</v>
      </c>
      <c r="P9" s="11">
        <f>'Occ T1'!H14</f>
        <v>0.83865837789345932</v>
      </c>
      <c r="Q9" s="11">
        <f>'Occ T1'!J14</f>
        <v>27.800227723542278</v>
      </c>
    </row>
    <row r="10" spans="1:17" x14ac:dyDescent="0.2">
      <c r="O10" t="str">
        <f>name!E9</f>
        <v>Caring, leisure and other service occupations</v>
      </c>
      <c r="P10" s="11">
        <f>'Occ T1'!H13</f>
        <v>6.5910778475914498</v>
      </c>
      <c r="Q10" s="11">
        <f>'Occ T1'!J13</f>
        <v>42.960105689505696</v>
      </c>
    </row>
    <row r="11" spans="1:17" x14ac:dyDescent="0.2">
      <c r="O11" t="str">
        <f>name!E8</f>
        <v>Skilled trades occupations</v>
      </c>
      <c r="P11" s="11">
        <f>'Occ T1'!H12</f>
        <v>2.4348544328525534</v>
      </c>
      <c r="Q11" s="11">
        <f>'Occ T1'!J12</f>
        <v>29.010067436987931</v>
      </c>
    </row>
    <row r="12" spans="1:17" x14ac:dyDescent="0.2">
      <c r="O12" t="str">
        <f>name!E7</f>
        <v>Administrative and secretarial occupations</v>
      </c>
      <c r="P12" s="11">
        <f>'Occ T1'!H11</f>
        <v>-3.8930615045685926</v>
      </c>
      <c r="Q12" s="11">
        <f>'Occ T1'!J11</f>
        <v>34.586062229645641</v>
      </c>
    </row>
    <row r="13" spans="1:17" x14ac:dyDescent="0.2">
      <c r="O13" t="str">
        <f>name!E6</f>
        <v>Associate professional occupations</v>
      </c>
      <c r="P13" s="11">
        <f>'Occ T1'!H10</f>
        <v>14.003759341182175</v>
      </c>
      <c r="Q13" s="11">
        <f>'Occ T1'!J10</f>
        <v>63.79341702063752</v>
      </c>
    </row>
    <row r="14" spans="1:17" x14ac:dyDescent="0.2">
      <c r="O14" t="str">
        <f>name!E5</f>
        <v>Professional occupations</v>
      </c>
      <c r="P14" s="11">
        <f>'Occ T1'!H9</f>
        <v>36.973144917881143</v>
      </c>
      <c r="Q14" s="11">
        <f>'Occ T1'!J9</f>
        <v>120.23361585883231</v>
      </c>
    </row>
    <row r="15" spans="1:17" x14ac:dyDescent="0.2">
      <c r="O15" t="str">
        <f>name!E4</f>
        <v>Managers, directors and senior officials</v>
      </c>
      <c r="P15" s="11">
        <f>'Occ T1'!H8</f>
        <v>5.7512216794417839</v>
      </c>
      <c r="Q15" s="11">
        <f>'Occ T1'!J8</f>
        <v>51.699098112947226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Hertfordshire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1.0298928755668655</v>
      </c>
      <c r="Q37" s="11">
        <f>'Occ T2'!J8</f>
        <v>31.3321591091672</v>
      </c>
    </row>
    <row r="38" spans="1:17" x14ac:dyDescent="0.2">
      <c r="O38" s="10" t="str">
        <f>name!D5</f>
        <v>12 Other managers and proprietors</v>
      </c>
      <c r="P38" s="11">
        <f>'Occ T2'!H9</f>
        <v>4.7213288038749184</v>
      </c>
      <c r="Q38" s="11">
        <f>'Occ T2'!J9</f>
        <v>20.366939003780022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23.130541620112595</v>
      </c>
      <c r="Q39" s="11">
        <f>'Occ T2'!J10</f>
        <v>49.551479178934677</v>
      </c>
    </row>
    <row r="40" spans="1:17" x14ac:dyDescent="0.2">
      <c r="O40" s="10" t="str">
        <f>name!D7</f>
        <v>22 Health professionals</v>
      </c>
      <c r="P40" s="11">
        <f>'Occ T2'!H11</f>
        <v>2.2513373648543329</v>
      </c>
      <c r="Q40" s="11">
        <f>'Occ T2'!J11</f>
        <v>15.383805741737039</v>
      </c>
    </row>
    <row r="41" spans="1:17" x14ac:dyDescent="0.2">
      <c r="O41" s="10" t="str">
        <f>name!D8</f>
        <v>23 Teaching and other educational professionals</v>
      </c>
      <c r="P41" s="11">
        <f>'Occ T2'!H12</f>
        <v>1.4692062729559474</v>
      </c>
      <c r="Q41" s="11">
        <f>'Occ T2'!J12</f>
        <v>17.448633410622662</v>
      </c>
    </row>
    <row r="42" spans="1:17" x14ac:dyDescent="0.2">
      <c r="O42" s="10" t="str">
        <f>name!D9</f>
        <v>24 Business, media and public service professionals</v>
      </c>
      <c r="P42" s="11">
        <f>'Occ T2'!H13</f>
        <v>10.122059659958275</v>
      </c>
      <c r="Q42" s="11">
        <f>'Occ T2'!J13</f>
        <v>37.849697527537941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0.91802853652836447</v>
      </c>
      <c r="Q43" s="11">
        <f>'Occ T2'!J14</f>
        <v>7.591323988697356</v>
      </c>
    </row>
    <row r="44" spans="1:17" x14ac:dyDescent="0.2">
      <c r="O44" s="10" t="str">
        <f>name!D11</f>
        <v>32 Health and social care associate professionals</v>
      </c>
      <c r="P44" s="11">
        <f>'Occ T2'!H15</f>
        <v>9.2046591592647893</v>
      </c>
      <c r="Q44" s="11">
        <f>'Occ T2'!J15</f>
        <v>19.226843249582458</v>
      </c>
    </row>
    <row r="45" spans="1:17" x14ac:dyDescent="0.2">
      <c r="O45" s="10" t="str">
        <f>name!D12</f>
        <v>33 Protective service occupations</v>
      </c>
      <c r="P45" s="11">
        <f>'Occ T2'!H16</f>
        <v>-5.3861199496490819E-2</v>
      </c>
      <c r="Q45" s="11">
        <f>'Occ T2'!J16</f>
        <v>2.0381053912401179</v>
      </c>
    </row>
    <row r="46" spans="1:17" x14ac:dyDescent="0.2">
      <c r="O46" s="10" t="str">
        <f>name!D13</f>
        <v>34 Culture, media and sports occupations</v>
      </c>
      <c r="P46" s="11">
        <f>'Occ T2'!H17</f>
        <v>-0.76461585331365356</v>
      </c>
      <c r="Q46" s="11">
        <f>'Occ T2'!J17</f>
        <v>6.9839211809710786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4.6995486981991732</v>
      </c>
      <c r="Q47" s="11">
        <f>'Occ T2'!J18</f>
        <v>27.953223210146515</v>
      </c>
    </row>
    <row r="48" spans="1:17" x14ac:dyDescent="0.2">
      <c r="O48" s="10" t="str">
        <f>name!D15</f>
        <v>41 Administrative occupations</v>
      </c>
      <c r="P48" s="11">
        <f>'Occ T2'!H19</f>
        <v>1.5330871025321215</v>
      </c>
      <c r="Q48" s="11">
        <f>'Occ T2'!J19</f>
        <v>32.976211315272351</v>
      </c>
    </row>
    <row r="49" spans="15:17" x14ac:dyDescent="0.2">
      <c r="O49" s="10" t="str">
        <f>name!D16</f>
        <v>42 Secretarial and related occupations</v>
      </c>
      <c r="P49" s="11">
        <f>'Occ T2'!H20</f>
        <v>-5.426148607100723</v>
      </c>
      <c r="Q49" s="11">
        <f>'Occ T2'!J20</f>
        <v>1.6098509143732826</v>
      </c>
    </row>
    <row r="50" spans="15:17" x14ac:dyDescent="0.2">
      <c r="O50" s="10" t="str">
        <f>name!D17</f>
        <v>51 Skilled agricultural and related trades</v>
      </c>
      <c r="P50" s="11">
        <f>'Occ T2'!H21</f>
        <v>1.1818080814883807</v>
      </c>
      <c r="Q50" s="11">
        <f>'Occ T2'!J21</f>
        <v>4.3814339549868428</v>
      </c>
    </row>
    <row r="51" spans="15:17" x14ac:dyDescent="0.2">
      <c r="O51" s="10" t="str">
        <f>name!D18</f>
        <v>52 Skilled metal, electrical and electronic trades</v>
      </c>
      <c r="P51" s="11">
        <f>'Occ T2'!H22</f>
        <v>0.33566680329428777</v>
      </c>
      <c r="Q51" s="11">
        <f>'Occ T2'!J22</f>
        <v>9.1750129651430168</v>
      </c>
    </row>
    <row r="52" spans="15:17" x14ac:dyDescent="0.2">
      <c r="O52" s="10" t="str">
        <f>name!D19</f>
        <v>53 Skilled construction and building trades</v>
      </c>
      <c r="P52" s="11">
        <f>'Occ T2'!H23</f>
        <v>-0.96674671207327734</v>
      </c>
      <c r="Q52" s="11">
        <f>'Occ T2'!J23</f>
        <v>7.3694041790208846</v>
      </c>
    </row>
    <row r="53" spans="15:17" x14ac:dyDescent="0.2">
      <c r="O53" s="10" t="str">
        <f>name!D20</f>
        <v>54 Textiles, printing and other skilled trades</v>
      </c>
      <c r="P53" s="11">
        <f>'Occ T2'!H24</f>
        <v>1.8841262601431747</v>
      </c>
      <c r="Q53" s="11">
        <f>'Occ T2'!J24</f>
        <v>8.0842163378371978</v>
      </c>
    </row>
    <row r="54" spans="15:17" x14ac:dyDescent="0.2">
      <c r="O54" s="10" t="str">
        <f>name!D21</f>
        <v>61 Caring personal service occupations</v>
      </c>
      <c r="P54" s="11">
        <f>'Occ T2'!H25</f>
        <v>7.15818755914853</v>
      </c>
      <c r="Q54" s="11">
        <f>'Occ T2'!J25</f>
        <v>34.777203245436127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-0.40376110326596404</v>
      </c>
      <c r="Q55" s="11">
        <f>'Occ T2'!J26</f>
        <v>8.0705997391660063</v>
      </c>
    </row>
    <row r="56" spans="15:17" x14ac:dyDescent="0.2">
      <c r="O56" s="10" t="str">
        <f>name!D23</f>
        <v>63 Community and civil enforcement occupations</v>
      </c>
      <c r="P56" s="11">
        <f>'Occ T2'!H27</f>
        <v>-0.1633486082911062</v>
      </c>
      <c r="Q56" s="11">
        <f>'Occ T2'!J27</f>
        <v>0.11230270490357841</v>
      </c>
    </row>
    <row r="57" spans="15:17" x14ac:dyDescent="0.2">
      <c r="O57" s="10" t="str">
        <f>name!D24</f>
        <v>71 Sales occupations</v>
      </c>
      <c r="P57" s="11">
        <f>'Occ T2'!H28</f>
        <v>-2.3903496526202801</v>
      </c>
      <c r="Q57" s="11">
        <f>'Occ T2'!J28</f>
        <v>18.059374781008771</v>
      </c>
    </row>
    <row r="58" spans="15:17" x14ac:dyDescent="0.2">
      <c r="O58" s="10" t="str">
        <f>name!D25</f>
        <v>72 Customer service occupations</v>
      </c>
      <c r="P58" s="11">
        <f>'Occ T2'!H29</f>
        <v>3.2290080305137376</v>
      </c>
      <c r="Q58" s="11">
        <f>'Occ T2'!J29</f>
        <v>9.740852942533504</v>
      </c>
    </row>
    <row r="59" spans="15:17" x14ac:dyDescent="0.2">
      <c r="O59" s="10" t="str">
        <f>name!D26</f>
        <v>81 Process, plant and machine operatives</v>
      </c>
      <c r="P59" s="11">
        <f>'Occ T2'!H30</f>
        <v>1.4720281418002106</v>
      </c>
      <c r="Q59" s="11">
        <f>'Occ T2'!J30</f>
        <v>7.4756933627374229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1.5663590554895528</v>
      </c>
      <c r="Q60" s="11">
        <f>'Occ T2'!J31</f>
        <v>14.743025174509921</v>
      </c>
    </row>
    <row r="61" spans="15:17" x14ac:dyDescent="0.2">
      <c r="O61" s="10" t="str">
        <f>name!D28</f>
        <v>91 Elementary trades and related occupations</v>
      </c>
      <c r="P61" s="11">
        <f>'Occ T2'!H32</f>
        <v>11.916776383826646</v>
      </c>
      <c r="Q61" s="11">
        <f>'Occ T2'!J32</f>
        <v>20.224069686306045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-12.670818673390478</v>
      </c>
      <c r="Q62" s="11">
        <f>'Occ T2'!J33</f>
        <v>18.872633184025599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64.983999999999924</v>
      </c>
      <c r="Q64" s="11">
        <f>'Occ T2'!J35</f>
        <v>431.39801547967761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Hertfordshire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729.60500000000002</v>
      </c>
      <c r="C8" s="305">
        <f>SUM(C9:C17)</f>
        <v>755.73199999999952</v>
      </c>
      <c r="D8" s="305">
        <f>SUM(D9:D17)</f>
        <v>794.58900000000017</v>
      </c>
      <c r="E8" s="304"/>
      <c r="F8" s="305">
        <f>SUM(F9:F17)</f>
        <v>10.638078874266402</v>
      </c>
      <c r="G8" s="305">
        <f>SUM(G9:G17)</f>
        <v>13.538126805554956</v>
      </c>
      <c r="H8" s="305">
        <f>SUM(H9:H17)</f>
        <v>17.484264917886282</v>
      </c>
      <c r="I8" s="304"/>
      <c r="J8" s="305">
        <f>SUM(J9:J17)</f>
        <v>72.264784815646721</v>
      </c>
      <c r="K8" s="305">
        <f>SUM(K9:K17)</f>
        <v>92.857384209976871</v>
      </c>
      <c r="L8" s="305">
        <f>SUM(L9:L17)</f>
        <v>121.70368501452099</v>
      </c>
      <c r="M8" s="304"/>
      <c r="N8" s="305">
        <f>SUM(N9:N17)</f>
        <v>155.23960531952591</v>
      </c>
      <c r="O8" s="305">
        <f>SUM(O9:O17)</f>
        <v>161.72249981379818</v>
      </c>
      <c r="P8" s="305">
        <f>SUM(P9:P17)</f>
        <v>192.56595355882902</v>
      </c>
      <c r="Q8" s="306"/>
      <c r="R8" s="305">
        <f>SUM(R9:R17)</f>
        <v>39.958759620599608</v>
      </c>
      <c r="S8" s="305">
        <f>SUM(S9:S17)</f>
        <v>39.52890129133867</v>
      </c>
      <c r="T8" s="305">
        <f>SUM(T9:T17)</f>
        <v>46.833130441769285</v>
      </c>
      <c r="U8" s="306"/>
      <c r="V8" s="305">
        <f>SUM(V9:V17)</f>
        <v>42.247614606715636</v>
      </c>
      <c r="W8" s="305">
        <f>SUM(W9:W17)</f>
        <v>43.134711011751676</v>
      </c>
      <c r="X8" s="305">
        <f>SUM(X9:X17)</f>
        <v>51.395540319377027</v>
      </c>
      <c r="Y8" s="306"/>
      <c r="Z8" s="305">
        <f>SUM(Z9:Z17)</f>
        <v>135.83606113517953</v>
      </c>
      <c r="AA8" s="305">
        <f>SUM(AA9:AA17)</f>
        <v>145.96645210427604</v>
      </c>
      <c r="AB8" s="305">
        <f>SUM(AB9:AB17)</f>
        <v>152.74154907986977</v>
      </c>
      <c r="AC8" s="306"/>
      <c r="AD8" s="305">
        <f>SUM(AD9:AD17)</f>
        <v>147.76591416563005</v>
      </c>
      <c r="AE8" s="305">
        <f>SUM(AE9:AE17)</f>
        <v>144.10382980787034</v>
      </c>
      <c r="AF8" s="305">
        <f>SUM(AF9:AF17)</f>
        <v>127.90571518959905</v>
      </c>
      <c r="AG8" s="306"/>
      <c r="AH8" s="305">
        <f>SUM(AH9:AH17)</f>
        <v>98.848369478172458</v>
      </c>
      <c r="AI8" s="305">
        <f>SUM(AI9:AI17)</f>
        <v>92.538669412313922</v>
      </c>
      <c r="AJ8" s="305">
        <f>SUM(AJ9:AJ17)</f>
        <v>68.246129633230098</v>
      </c>
      <c r="AK8" s="306"/>
      <c r="AL8" s="305">
        <f>SUM(AL9:AL17)</f>
        <v>26.805811984263819</v>
      </c>
      <c r="AM8" s="305">
        <f>SUM(AM9:AM17)</f>
        <v>22.341425543118874</v>
      </c>
      <c r="AN8" s="305">
        <f>SUM(AN9:AN17)</f>
        <v>15.713031844918648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87.188945981858211</v>
      </c>
      <c r="C9" s="304">
        <f t="shared" ref="B9:D17" si="0">SUM(C21,C33,C51,C63,C75,C93)</f>
        <v>83.517186233447291</v>
      </c>
      <c r="D9" s="304">
        <f t="shared" si="0"/>
        <v>92.940167661300052</v>
      </c>
      <c r="E9" s="304"/>
      <c r="F9" s="304">
        <f t="shared" ref="F9:H17" si="1">SUM(F21,F33,F51,F63,F75,F93)</f>
        <v>1.2159017836514658</v>
      </c>
      <c r="G9" s="304">
        <f t="shared" si="1"/>
        <v>1.4426186461006709</v>
      </c>
      <c r="H9" s="304">
        <f t="shared" si="1"/>
        <v>1.9249744699666325</v>
      </c>
      <c r="I9" s="304"/>
      <c r="J9" s="304">
        <f t="shared" ref="J9:L17" si="2">SUM(J21,J33,J51,J63,J75,J93)</f>
        <v>9.2257152638790085</v>
      </c>
      <c r="K9" s="304">
        <f t="shared" si="2"/>
        <v>10.897212036369165</v>
      </c>
      <c r="L9" s="304">
        <f t="shared" si="2"/>
        <v>14.632759081509899</v>
      </c>
      <c r="M9" s="304"/>
      <c r="N9" s="304">
        <f t="shared" ref="N9:P17" si="3">SUM(N21,N33,N51,N63,N75,N93)</f>
        <v>23.324655637390588</v>
      </c>
      <c r="O9" s="304">
        <f t="shared" si="3"/>
        <v>22.242370046314356</v>
      </c>
      <c r="P9" s="304">
        <f t="shared" si="3"/>
        <v>26.813577322123766</v>
      </c>
      <c r="Q9" s="306"/>
      <c r="R9" s="304">
        <f t="shared" ref="R9:T9" si="4">SUM(R21,R33,R51,R63,R75,R93)</f>
        <v>4.7718929332982594</v>
      </c>
      <c r="S9" s="304">
        <f t="shared" si="4"/>
        <v>4.376907508055325</v>
      </c>
      <c r="T9" s="304">
        <f t="shared" si="4"/>
        <v>5.2481820082831936</v>
      </c>
      <c r="U9" s="306"/>
      <c r="V9" s="304">
        <f t="shared" ref="V9:X9" si="5">SUM(V21,V33,V51,V63,V75,V93)</f>
        <v>7.030628762750907</v>
      </c>
      <c r="W9" s="304">
        <f t="shared" si="5"/>
        <v>6.5913402313492595</v>
      </c>
      <c r="X9" s="304">
        <f t="shared" si="5"/>
        <v>7.8860574944050681</v>
      </c>
      <c r="Y9" s="306"/>
      <c r="Z9" s="304">
        <f t="shared" ref="Z9:AB9" si="6">SUM(Z21,Z33,Z51,Z63,Z75,Z93)</f>
        <v>15.530764000806274</v>
      </c>
      <c r="AA9" s="304">
        <f t="shared" si="6"/>
        <v>15.028539758758043</v>
      </c>
      <c r="AB9" s="304">
        <f t="shared" si="6"/>
        <v>16.542762099691995</v>
      </c>
      <c r="AC9" s="306"/>
      <c r="AD9" s="304">
        <f>SUM(AD21,AD33,AD51,AD63,AD75,AD93)</f>
        <v>14.46865099830779</v>
      </c>
      <c r="AE9" s="304">
        <f t="shared" ref="AE9:AF9" si="7">SUM(AE21,AE33,AE51,AE63,AE75,AE93)</f>
        <v>12.522651693337123</v>
      </c>
      <c r="AF9" s="304">
        <f t="shared" si="7"/>
        <v>11.135521761149008</v>
      </c>
      <c r="AG9" s="306"/>
      <c r="AH9" s="304">
        <f t="shared" ref="AH9:AJ9" si="8">SUM(AH21,AH33,AH51,AH63,AH75,AH93)</f>
        <v>9.6679198775934623</v>
      </c>
      <c r="AI9" s="304">
        <f t="shared" si="8"/>
        <v>8.5982083569821253</v>
      </c>
      <c r="AJ9" s="304">
        <f t="shared" si="8"/>
        <v>7.1971217772295812</v>
      </c>
      <c r="AK9" s="306"/>
      <c r="AL9" s="304">
        <f t="shared" ref="AL9:AN9" si="9">SUM(AL21,AL33,AL51,AL63,AL75,AL93)</f>
        <v>1.9528167241804499</v>
      </c>
      <c r="AM9" s="304">
        <f t="shared" si="9"/>
        <v>1.8173379561812162</v>
      </c>
      <c r="AN9" s="304">
        <f t="shared" si="9"/>
        <v>1.5592116469409096</v>
      </c>
    </row>
    <row r="10" spans="1:40" x14ac:dyDescent="0.2">
      <c r="A10" s="13" t="str">
        <f>name!E5</f>
        <v>Professional occupations</v>
      </c>
      <c r="B10" s="304">
        <f t="shared" si="0"/>
        <v>164.8636795709281</v>
      </c>
      <c r="C10" s="304">
        <f t="shared" si="0"/>
        <v>180.35328100540136</v>
      </c>
      <c r="D10" s="304">
        <f t="shared" si="0"/>
        <v>201.83682448880921</v>
      </c>
      <c r="E10" s="304"/>
      <c r="F10" s="304">
        <f t="shared" si="1"/>
        <v>7.3882403173577513</v>
      </c>
      <c r="G10" s="304">
        <f t="shared" si="1"/>
        <v>9.3575276366482072</v>
      </c>
      <c r="H10" s="304">
        <f t="shared" si="1"/>
        <v>11.655953886864737</v>
      </c>
      <c r="I10" s="304"/>
      <c r="J10" s="304">
        <f t="shared" si="2"/>
        <v>39.65082482214271</v>
      </c>
      <c r="K10" s="304">
        <f t="shared" si="2"/>
        <v>50.440482294905465</v>
      </c>
      <c r="L10" s="304">
        <f t="shared" si="2"/>
        <v>63.557751306314444</v>
      </c>
      <c r="M10" s="304"/>
      <c r="N10" s="304">
        <f t="shared" si="3"/>
        <v>59.244365484132032</v>
      </c>
      <c r="O10" s="304">
        <f t="shared" si="3"/>
        <v>60.144730354657781</v>
      </c>
      <c r="P10" s="304">
        <f t="shared" si="3"/>
        <v>66.329810374811103</v>
      </c>
      <c r="Q10" s="306"/>
      <c r="R10" s="304">
        <f t="shared" ref="R10:T10" si="10">SUM(R22,R34,R52,R64,R76,R94)</f>
        <v>7.3716200258942495</v>
      </c>
      <c r="S10" s="304">
        <f t="shared" si="10"/>
        <v>5.9853630103157824</v>
      </c>
      <c r="T10" s="304">
        <f t="shared" si="10"/>
        <v>6.1097679902974917</v>
      </c>
      <c r="U10" s="306"/>
      <c r="V10" s="304">
        <f t="shared" ref="V10:X10" si="11">SUM(V22,V34,V52,V64,V76,V94)</f>
        <v>8.9310346291400773</v>
      </c>
      <c r="W10" s="304">
        <f t="shared" si="11"/>
        <v>9.0681060512070513</v>
      </c>
      <c r="X10" s="304">
        <f t="shared" si="11"/>
        <v>10.158865209830587</v>
      </c>
      <c r="Y10" s="306"/>
      <c r="Z10" s="304">
        <f t="shared" ref="Z10:AB10" si="12">SUM(Z22,Z34,Z52,Z64,Z76,Z94)</f>
        <v>17.189102269186897</v>
      </c>
      <c r="AA10" s="304">
        <f t="shared" si="12"/>
        <v>19.592573968083357</v>
      </c>
      <c r="AB10" s="304">
        <f t="shared" si="12"/>
        <v>21.58193494552674</v>
      </c>
      <c r="AC10" s="306"/>
      <c r="AD10" s="304">
        <f t="shared" ref="AD10:AF10" si="13">SUM(AD22,AD34,AD52,AD64,AD76,AD94)</f>
        <v>14.576473424716584</v>
      </c>
      <c r="AE10" s="304">
        <f t="shared" si="13"/>
        <v>14.863785028442821</v>
      </c>
      <c r="AF10" s="304">
        <f t="shared" si="13"/>
        <v>14.069476019089198</v>
      </c>
      <c r="AG10" s="306"/>
      <c r="AH10" s="304">
        <f t="shared" ref="AH10:AJ10" si="14">SUM(AH22,AH34,AH52,AH64,AH76,AH94)</f>
        <v>8.879125623274339</v>
      </c>
      <c r="AI10" s="304">
        <f t="shared" si="14"/>
        <v>9.01506513363198</v>
      </c>
      <c r="AJ10" s="304">
        <f t="shared" si="14"/>
        <v>6.6427666106680689</v>
      </c>
      <c r="AK10" s="306"/>
      <c r="AL10" s="304">
        <f t="shared" ref="AL10:AN10" si="15">SUM(AL22,AL34,AL52,AL64,AL76,AL94)</f>
        <v>1.6328929750834402</v>
      </c>
      <c r="AM10" s="304">
        <f t="shared" si="15"/>
        <v>1.8856475275089226</v>
      </c>
      <c r="AN10" s="304">
        <f t="shared" si="15"/>
        <v>1.7304981454068473</v>
      </c>
    </row>
    <row r="11" spans="1:40" x14ac:dyDescent="0.2">
      <c r="A11" s="13" t="str">
        <f>name!E6</f>
        <v>Associate professional occupations</v>
      </c>
      <c r="B11" s="304">
        <f>SUM(B23,B35,B53,B65,B77,B95)</f>
        <v>99.931900630640186</v>
      </c>
      <c r="C11" s="304">
        <f t="shared" si="0"/>
        <v>103.36291689665515</v>
      </c>
      <c r="D11" s="304">
        <f>SUM(D23,D35,D53,D65,D77,D95)</f>
        <v>113.93565997182247</v>
      </c>
      <c r="E11" s="304"/>
      <c r="F11" s="304">
        <f t="shared" si="1"/>
        <v>1.2805348266588583</v>
      </c>
      <c r="G11" s="304">
        <f t="shared" si="1"/>
        <v>1.6519628214909123</v>
      </c>
      <c r="H11" s="304">
        <f t="shared" si="1"/>
        <v>2.30468241286537</v>
      </c>
      <c r="I11" s="304"/>
      <c r="J11" s="304">
        <f t="shared" si="2"/>
        <v>12.129440295678254</v>
      </c>
      <c r="K11" s="304">
        <f t="shared" si="2"/>
        <v>15.550151062199632</v>
      </c>
      <c r="L11" s="304">
        <f t="shared" si="2"/>
        <v>21.009115801496538</v>
      </c>
      <c r="M11" s="304"/>
      <c r="N11" s="304">
        <f t="shared" si="3"/>
        <v>30.147509160400226</v>
      </c>
      <c r="O11" s="304">
        <f t="shared" si="3"/>
        <v>30.897282283869643</v>
      </c>
      <c r="P11" s="304">
        <f t="shared" si="3"/>
        <v>36.615354977857251</v>
      </c>
      <c r="Q11" s="306"/>
      <c r="R11" s="304">
        <f t="shared" ref="R11:T11" si="16">SUM(R23,R35,R53,R65,R77,R95)</f>
        <v>7.2020107051661313</v>
      </c>
      <c r="S11" s="304">
        <f t="shared" si="16"/>
        <v>7.3511955287913349</v>
      </c>
      <c r="T11" s="304">
        <f t="shared" si="16"/>
        <v>8.3508697382990142</v>
      </c>
      <c r="U11" s="306"/>
      <c r="V11" s="304">
        <f t="shared" ref="V11:X11" si="17">SUM(V23,V35,V53,V65,V77,V95)</f>
        <v>6.8554219117545454</v>
      </c>
      <c r="W11" s="304">
        <f t="shared" si="17"/>
        <v>6.6566730020286196</v>
      </c>
      <c r="X11" s="304">
        <f t="shared" si="17"/>
        <v>7.4800692966210045</v>
      </c>
      <c r="Y11" s="306"/>
      <c r="Z11" s="304">
        <f t="shared" ref="Z11:AB11" si="18">SUM(Z23,Z35,Z53,Z65,Z77,Z95)</f>
        <v>16.426552070399769</v>
      </c>
      <c r="AA11" s="304">
        <f t="shared" si="18"/>
        <v>17.179009019951955</v>
      </c>
      <c r="AB11" s="304">
        <f t="shared" si="18"/>
        <v>17.516456481133119</v>
      </c>
      <c r="AC11" s="306"/>
      <c r="AD11" s="304">
        <f t="shared" ref="AD11:AF11" si="19">SUM(AD23,AD35,AD53,AD65,AD77,AD95)</f>
        <v>14.534405219788976</v>
      </c>
      <c r="AE11" s="304">
        <f t="shared" si="19"/>
        <v>13.771891968707079</v>
      </c>
      <c r="AF11" s="304">
        <f t="shared" si="19"/>
        <v>12.214010419632686</v>
      </c>
      <c r="AG11" s="306"/>
      <c r="AH11" s="304">
        <f t="shared" ref="AH11:AJ11" si="20">SUM(AH23,AH35,AH53,AH65,AH77,AH95)</f>
        <v>9.5920446014676166</v>
      </c>
      <c r="AI11" s="304">
        <f t="shared" si="20"/>
        <v>8.713841644806271</v>
      </c>
      <c r="AJ11" s="304">
        <f t="shared" si="20"/>
        <v>6.8504720756729665</v>
      </c>
      <c r="AK11" s="306"/>
      <c r="AL11" s="304">
        <f t="shared" ref="AL11:AN11" si="21">SUM(AL23,AL35,AL53,AL65,AL77,AL95)</f>
        <v>1.7639818393258078</v>
      </c>
      <c r="AM11" s="304">
        <f t="shared" si="21"/>
        <v>1.590909564809706</v>
      </c>
      <c r="AN11" s="304">
        <f t="shared" si="21"/>
        <v>1.5946287682445268</v>
      </c>
    </row>
    <row r="12" spans="1:40" x14ac:dyDescent="0.2">
      <c r="A12" s="13" t="str">
        <f>name!E7</f>
        <v>Administrative and secretarial occupations</v>
      </c>
      <c r="B12" s="304">
        <f t="shared" si="0"/>
        <v>75.855025449534992</v>
      </c>
      <c r="C12" s="304">
        <f t="shared" si="0"/>
        <v>77.452555307171266</v>
      </c>
      <c r="D12" s="304">
        <f t="shared" si="0"/>
        <v>71.961963944966357</v>
      </c>
      <c r="E12" s="304"/>
      <c r="F12" s="304">
        <f t="shared" si="1"/>
        <v>0.340625152487391</v>
      </c>
      <c r="G12" s="304">
        <f t="shared" si="1"/>
        <v>0.49626370242258078</v>
      </c>
      <c r="H12" s="304">
        <f t="shared" si="1"/>
        <v>0.76477749609308643</v>
      </c>
      <c r="I12" s="304"/>
      <c r="J12" s="304">
        <f t="shared" si="2"/>
        <v>4.2024742125070462</v>
      </c>
      <c r="K12" s="304">
        <f t="shared" si="2"/>
        <v>6.0068614813473298</v>
      </c>
      <c r="L12" s="304">
        <f t="shared" si="2"/>
        <v>8.2915644318388892</v>
      </c>
      <c r="M12" s="304"/>
      <c r="N12" s="304">
        <f t="shared" si="3"/>
        <v>14.559896943469992</v>
      </c>
      <c r="O12" s="304">
        <f t="shared" si="3"/>
        <v>16.497236095064508</v>
      </c>
      <c r="P12" s="304">
        <f t="shared" si="3"/>
        <v>20.118636290561824</v>
      </c>
      <c r="Q12" s="306"/>
      <c r="R12" s="304">
        <f t="shared" ref="R12:T12" si="22">SUM(R24,R36,R54,R66,R78,R96)</f>
        <v>5.9228867077545697</v>
      </c>
      <c r="S12" s="304">
        <f t="shared" si="22"/>
        <v>6.3513012743986579</v>
      </c>
      <c r="T12" s="304">
        <f t="shared" si="22"/>
        <v>7.5360085756700519</v>
      </c>
      <c r="U12" s="306"/>
      <c r="V12" s="304">
        <f t="shared" ref="V12:X12" si="23">SUM(V24,V36,V54,V66,V78,V96)</f>
        <v>5.2426528272621402</v>
      </c>
      <c r="W12" s="304">
        <f t="shared" si="23"/>
        <v>5.4486959579961223</v>
      </c>
      <c r="X12" s="304">
        <f t="shared" si="23"/>
        <v>6.3241337894987391</v>
      </c>
      <c r="Y12" s="306"/>
      <c r="Z12" s="304">
        <f t="shared" ref="Z12:AA12" si="24">SUM(Z24,Z36,Z54,Z66,Z78,Z96)</f>
        <v>14.204378467742782</v>
      </c>
      <c r="AA12" s="304">
        <f t="shared" si="24"/>
        <v>15.002682892539077</v>
      </c>
      <c r="AB12" s="304">
        <f>SUM(AB24,AB36,AB54,AB66,AB78,AB96)</f>
        <v>12.549170308423893</v>
      </c>
      <c r="AC12" s="306"/>
      <c r="AD12" s="304">
        <f t="shared" ref="AD12:AE12" si="25">SUM(AD24,AD36,AD54,AD66,AD78,AD96)</f>
        <v>18.050010748108011</v>
      </c>
      <c r="AE12" s="304">
        <f t="shared" si="25"/>
        <v>17.06863833513161</v>
      </c>
      <c r="AF12" s="304">
        <f>SUM(AF24,AF36,AF54,AF66,AF78,AF96)</f>
        <v>11.169018020279951</v>
      </c>
      <c r="AG12" s="306"/>
      <c r="AH12" s="304">
        <f t="shared" ref="AH12:AI12" si="26">SUM(AH24,AH36,AH54,AH66,AH78,AH96)</f>
        <v>10.782597185672632</v>
      </c>
      <c r="AI12" s="304">
        <f t="shared" si="26"/>
        <v>8.2303552032710812</v>
      </c>
      <c r="AJ12" s="304">
        <f>SUM(AJ24,AJ36,AJ54,AJ66,AJ78,AJ96)</f>
        <v>3.1273704644299083</v>
      </c>
      <c r="AK12" s="306"/>
      <c r="AL12" s="304">
        <f t="shared" ref="AL12:AM12" si="27">SUM(AL24,AL36,AL54,AL66,AL78,AL96)</f>
        <v>2.5495032045304225</v>
      </c>
      <c r="AM12" s="304">
        <f t="shared" si="27"/>
        <v>2.3505203650002895</v>
      </c>
      <c r="AN12" s="304">
        <f>SUM(AN24,AN36,AN54,AN66,AN78,AN96)</f>
        <v>2.0812845681700098</v>
      </c>
    </row>
    <row r="13" spans="1:40" x14ac:dyDescent="0.2">
      <c r="A13" s="13" t="str">
        <f>name!E8</f>
        <v>Skilled trades occupations</v>
      </c>
      <c r="B13" s="304">
        <f t="shared" si="0"/>
        <v>60.552939741765414</v>
      </c>
      <c r="C13" s="304">
        <f t="shared" si="0"/>
        <v>63.314412817920193</v>
      </c>
      <c r="D13" s="304">
        <f t="shared" si="0"/>
        <v>62.987794174617953</v>
      </c>
      <c r="E13" s="304"/>
      <c r="F13" s="304">
        <f t="shared" si="1"/>
        <v>8.4282309850612816E-2</v>
      </c>
      <c r="G13" s="304">
        <f t="shared" si="1"/>
        <v>0.12451123804975711</v>
      </c>
      <c r="H13" s="304">
        <f t="shared" si="1"/>
        <v>0.17622559735469898</v>
      </c>
      <c r="I13" s="304"/>
      <c r="J13" s="304">
        <f t="shared" si="2"/>
        <v>1.061526961625558</v>
      </c>
      <c r="K13" s="304">
        <f t="shared" si="2"/>
        <v>1.5227331137729003</v>
      </c>
      <c r="L13" s="304">
        <f t="shared" si="2"/>
        <v>2.1631138216759545</v>
      </c>
      <c r="M13" s="304"/>
      <c r="N13" s="304">
        <f t="shared" si="3"/>
        <v>3.9408314125320758</v>
      </c>
      <c r="O13" s="304">
        <f t="shared" si="3"/>
        <v>4.6911106083919458</v>
      </c>
      <c r="P13" s="304">
        <f t="shared" si="3"/>
        <v>6.0901213904826941</v>
      </c>
      <c r="Q13" s="306"/>
      <c r="R13" s="304">
        <f t="shared" ref="R13:T13" si="28">SUM(R25,R37,R55,R67,R79,R97)</f>
        <v>1.7620306410931537</v>
      </c>
      <c r="S13" s="304">
        <f t="shared" si="28"/>
        <v>2.0244260599770736</v>
      </c>
      <c r="T13" s="304">
        <f t="shared" si="28"/>
        <v>2.6567932539780199</v>
      </c>
      <c r="U13" s="306"/>
      <c r="V13" s="304">
        <f t="shared" ref="V13:X13" si="29">SUM(V25,V37,V55,V67,V79,V97)</f>
        <v>3.5114558576746724</v>
      </c>
      <c r="W13" s="304">
        <f t="shared" si="29"/>
        <v>3.9830531933558806</v>
      </c>
      <c r="X13" s="304">
        <f t="shared" si="29"/>
        <v>4.9091274562488154</v>
      </c>
      <c r="Y13" s="306"/>
      <c r="Z13" s="304">
        <f t="shared" ref="Z13:AB13" si="30">SUM(Z25,Z37,Z55,Z67,Z79,Z97)</f>
        <v>18.579111394047072</v>
      </c>
      <c r="AA13" s="304">
        <f t="shared" si="30"/>
        <v>20.576857649366897</v>
      </c>
      <c r="AB13" s="304">
        <f t="shared" si="30"/>
        <v>20.357415419306086</v>
      </c>
      <c r="AC13" s="306"/>
      <c r="AD13" s="304">
        <f t="shared" ref="AD13:AF13" si="31">SUM(AD25,AD37,AD55,AD67,AD79,AD97)</f>
        <v>18.055528701179746</v>
      </c>
      <c r="AE13" s="304">
        <f t="shared" si="31"/>
        <v>17.362264266517801</v>
      </c>
      <c r="AF13" s="304">
        <f t="shared" si="31"/>
        <v>16.367871786139382</v>
      </c>
      <c r="AG13" s="306"/>
      <c r="AH13" s="304">
        <f t="shared" ref="AH13:AJ13" si="32">SUM(AH25,AH37,AH55,AH67,AH79,AH97)</f>
        <v>10.067041411935563</v>
      </c>
      <c r="AI13" s="304">
        <f t="shared" si="32"/>
        <v>10.084324450552481</v>
      </c>
      <c r="AJ13" s="304">
        <f t="shared" si="32"/>
        <v>8.6227429393784689</v>
      </c>
      <c r="AK13" s="306"/>
      <c r="AL13" s="304">
        <f t="shared" ref="AL13:AN13" si="33">SUM(AL25,AL37,AL55,AL67,AL79,AL97)</f>
        <v>3.4911310518269665</v>
      </c>
      <c r="AM13" s="304">
        <f t="shared" si="33"/>
        <v>2.9451322379354572</v>
      </c>
      <c r="AN13" s="304">
        <f t="shared" si="33"/>
        <v>1.644382510053833</v>
      </c>
    </row>
    <row r="14" spans="1:40" x14ac:dyDescent="0.2">
      <c r="A14" s="13" t="str">
        <f>name!E9</f>
        <v>Caring, leisure and other service occupations</v>
      </c>
      <c r="B14" s="304">
        <f t="shared" si="0"/>
        <v>62.600380084474772</v>
      </c>
      <c r="C14" s="304">
        <f t="shared" si="0"/>
        <v>64.060656592947197</v>
      </c>
      <c r="D14" s="304">
        <f t="shared" si="0"/>
        <v>69.191457932066129</v>
      </c>
      <c r="E14" s="304"/>
      <c r="F14" s="304">
        <f t="shared" si="1"/>
        <v>4.7056647828696646E-2</v>
      </c>
      <c r="G14" s="304">
        <f t="shared" si="1"/>
        <v>6.7025233497133241E-2</v>
      </c>
      <c r="H14" s="304">
        <f t="shared" si="1"/>
        <v>9.8760681501984235E-2</v>
      </c>
      <c r="I14" s="304"/>
      <c r="J14" s="304">
        <f t="shared" si="2"/>
        <v>2.1391394432919153</v>
      </c>
      <c r="K14" s="304">
        <f t="shared" si="2"/>
        <v>3.0700542127231953</v>
      </c>
      <c r="L14" s="304">
        <f t="shared" si="2"/>
        <v>4.4164522936147144</v>
      </c>
      <c r="M14" s="304"/>
      <c r="N14" s="304">
        <f t="shared" si="3"/>
        <v>8.2408624735817977</v>
      </c>
      <c r="O14" s="304">
        <f t="shared" si="3"/>
        <v>9.2574849368584147</v>
      </c>
      <c r="P14" s="304">
        <f t="shared" si="3"/>
        <v>12.290846583524697</v>
      </c>
      <c r="Q14" s="306"/>
      <c r="R14" s="304">
        <f>SUM(R26,R38,R56,R68,R80,R98)</f>
        <v>6.2651598550734624</v>
      </c>
      <c r="S14" s="304">
        <f t="shared" ref="S14:T14" si="34">SUM(S26,S38,S56,S68,S80,S98)</f>
        <v>5.9823860757169296</v>
      </c>
      <c r="T14" s="304">
        <f t="shared" si="34"/>
        <v>7.047330291200284</v>
      </c>
      <c r="U14" s="306"/>
      <c r="V14" s="304">
        <f t="shared" ref="V14:X14" si="35">SUM(V26,V38,V56,V68,V80,V98)</f>
        <v>4.2471269027596934</v>
      </c>
      <c r="W14" s="304">
        <f t="shared" si="35"/>
        <v>4.2181752029055861</v>
      </c>
      <c r="X14" s="304">
        <f t="shared" si="35"/>
        <v>5.3205973209705455</v>
      </c>
      <c r="Y14" s="306"/>
      <c r="Z14" s="304">
        <f t="shared" ref="Z14:AB14" si="36">SUM(Z26,Z38,Z56,Z68,Z80,Z98)</f>
        <v>19.392833496940881</v>
      </c>
      <c r="AA14" s="304">
        <f t="shared" si="36"/>
        <v>20.76709389797232</v>
      </c>
      <c r="AB14" s="304">
        <f t="shared" si="36"/>
        <v>22.946305978280041</v>
      </c>
      <c r="AC14" s="306"/>
      <c r="AD14" s="304">
        <f t="shared" ref="AD14:AF14" si="37">SUM(AD26,AD38,AD56,AD68,AD80,AD98)</f>
        <v>15.723309406483844</v>
      </c>
      <c r="AE14" s="304">
        <f t="shared" si="37"/>
        <v>15.20750806572606</v>
      </c>
      <c r="AF14" s="304">
        <f t="shared" si="37"/>
        <v>12.872782040008216</v>
      </c>
      <c r="AG14" s="306"/>
      <c r="AH14" s="304">
        <f t="shared" ref="AH14:AJ14" si="38">SUM(AH26,AH38,AH56,AH68,AH80,AH98)</f>
        <v>5.3736338539702384</v>
      </c>
      <c r="AI14" s="304">
        <f t="shared" si="38"/>
        <v>4.5502255791373321</v>
      </c>
      <c r="AJ14" s="304">
        <f t="shared" si="38"/>
        <v>3.5399821576734052</v>
      </c>
      <c r="AK14" s="306"/>
      <c r="AL14" s="304">
        <f t="shared" ref="AL14:AN14" si="39">SUM(AL26,AL38,AL56,AL68,AL80,AL98)</f>
        <v>1.1712580045442436</v>
      </c>
      <c r="AM14" s="304">
        <f t="shared" si="39"/>
        <v>0.94070338841023426</v>
      </c>
      <c r="AN14" s="304">
        <f t="shared" si="39"/>
        <v>0.65840058529224654</v>
      </c>
    </row>
    <row r="15" spans="1:40" x14ac:dyDescent="0.2">
      <c r="A15" s="13" t="str">
        <f>name!E10</f>
        <v>Sales and customer service occupations</v>
      </c>
      <c r="B15" s="304">
        <f t="shared" si="0"/>
        <v>58.060676985342859</v>
      </c>
      <c r="C15" s="304">
        <f t="shared" si="0"/>
        <v>58.851957624931337</v>
      </c>
      <c r="D15" s="304">
        <f t="shared" si="0"/>
        <v>58.899335363236368</v>
      </c>
      <c r="E15" s="304"/>
      <c r="F15" s="304">
        <f t="shared" si="1"/>
        <v>0.15012021696923444</v>
      </c>
      <c r="G15" s="304">
        <f t="shared" si="1"/>
        <v>0.20531060350891461</v>
      </c>
      <c r="H15" s="304">
        <f t="shared" si="1"/>
        <v>0.27963019093944802</v>
      </c>
      <c r="I15" s="304"/>
      <c r="J15" s="304">
        <f t="shared" si="2"/>
        <v>1.8550045851491164</v>
      </c>
      <c r="K15" s="304">
        <f t="shared" si="2"/>
        <v>2.5582583768011151</v>
      </c>
      <c r="L15" s="304">
        <f t="shared" si="2"/>
        <v>3.6939094693220347</v>
      </c>
      <c r="M15" s="304"/>
      <c r="N15" s="304">
        <f t="shared" si="3"/>
        <v>8.4049699318655851</v>
      </c>
      <c r="O15" s="304">
        <f t="shared" si="3"/>
        <v>9.2031038569421568</v>
      </c>
      <c r="P15" s="304">
        <f t="shared" si="3"/>
        <v>12.217085748357116</v>
      </c>
      <c r="Q15" s="306"/>
      <c r="R15" s="304">
        <f t="shared" ref="R15:T15" si="40">SUM(R27,R39,R57,R69,R81,R99)</f>
        <v>2.6608929699112989</v>
      </c>
      <c r="S15" s="304">
        <f t="shared" si="40"/>
        <v>2.7240631880502924</v>
      </c>
      <c r="T15" s="304">
        <f t="shared" si="40"/>
        <v>3.5222510310713715</v>
      </c>
      <c r="U15" s="306"/>
      <c r="V15" s="304">
        <f t="shared" ref="V15:X15" si="41">SUM(V27,V39,V57,V69,V81,V99)</f>
        <v>2.3967455572628955</v>
      </c>
      <c r="W15" s="304">
        <f t="shared" si="41"/>
        <v>2.4161731428958841</v>
      </c>
      <c r="X15" s="304">
        <f t="shared" si="41"/>
        <v>2.9257667679249999</v>
      </c>
      <c r="Y15" s="306"/>
      <c r="Z15" s="304">
        <f t="shared" ref="Z15:AB15" si="42">SUM(Z27,Z39,Z57,Z69,Z81,Z99)</f>
        <v>14.357033230076436</v>
      </c>
      <c r="AA15" s="304">
        <f t="shared" si="42"/>
        <v>15.429255813065657</v>
      </c>
      <c r="AB15" s="304">
        <f t="shared" si="42"/>
        <v>16.429713128475164</v>
      </c>
      <c r="AC15" s="306"/>
      <c r="AD15" s="304">
        <f t="shared" ref="AD15:AF15" si="43">SUM(AD27,AD39,AD57,AD69,AD81,AD99)</f>
        <v>15.444659108384258</v>
      </c>
      <c r="AE15" s="304">
        <f t="shared" si="43"/>
        <v>15.458009148612133</v>
      </c>
      <c r="AF15" s="304">
        <f t="shared" si="43"/>
        <v>13.393668064936843</v>
      </c>
      <c r="AG15" s="306"/>
      <c r="AH15" s="304">
        <f t="shared" ref="AH15:AJ15" si="44">SUM(AH27,AH39,AH57,AH69,AH81,AH99)</f>
        <v>9.8448237513853645</v>
      </c>
      <c r="AI15" s="304">
        <f t="shared" si="44"/>
        <v>8.4343041791038935</v>
      </c>
      <c r="AJ15" s="304">
        <f t="shared" si="44"/>
        <v>4.7715762892096878</v>
      </c>
      <c r="AK15" s="306"/>
      <c r="AL15" s="304">
        <f t="shared" ref="AL15:AN15" si="45">SUM(AL27,AL39,AL57,AL69,AL81,AL99)</f>
        <v>2.946427634338681</v>
      </c>
      <c r="AM15" s="304">
        <f t="shared" si="45"/>
        <v>2.4234793159512922</v>
      </c>
      <c r="AN15" s="304">
        <f t="shared" si="45"/>
        <v>1.665734672999704</v>
      </c>
    </row>
    <row r="16" spans="1:40" x14ac:dyDescent="0.2">
      <c r="A16" s="13" t="str">
        <f>name!E11</f>
        <v>Process, plant and machine operatives</v>
      </c>
      <c r="B16" s="304">
        <f t="shared" si="0"/>
        <v>37.426328957075214</v>
      </c>
      <c r="C16" s="304">
        <f t="shared" si="0"/>
        <v>40.447452975956558</v>
      </c>
      <c r="D16" s="304">
        <f t="shared" si="0"/>
        <v>40.46471615436495</v>
      </c>
      <c r="E16" s="304"/>
      <c r="F16" s="304">
        <f t="shared" si="1"/>
        <v>8.4392071095742011E-2</v>
      </c>
      <c r="G16" s="304">
        <f t="shared" si="1"/>
        <v>0.13140333099950044</v>
      </c>
      <c r="H16" s="304">
        <f t="shared" si="1"/>
        <v>0.19945533410493538</v>
      </c>
      <c r="I16" s="304"/>
      <c r="J16" s="304">
        <f t="shared" si="2"/>
        <v>0.53973340982156026</v>
      </c>
      <c r="K16" s="304">
        <f t="shared" si="2"/>
        <v>0.78385503007222268</v>
      </c>
      <c r="L16" s="304">
        <f t="shared" si="2"/>
        <v>1.1176760296048414</v>
      </c>
      <c r="M16" s="304"/>
      <c r="N16" s="304">
        <f t="shared" si="3"/>
        <v>1.8003172776489205</v>
      </c>
      <c r="O16" s="304">
        <f t="shared" si="3"/>
        <v>2.3803396238173513</v>
      </c>
      <c r="P16" s="304">
        <f t="shared" si="3"/>
        <v>3.5612402924265156</v>
      </c>
      <c r="Q16" s="306"/>
      <c r="R16" s="304">
        <f t="shared" ref="R16:T16" si="46">SUM(R28,R40,R58,R70,R82,R100)</f>
        <v>0.81426684137301308</v>
      </c>
      <c r="S16" s="304">
        <f t="shared" si="46"/>
        <v>1.0594040730766421</v>
      </c>
      <c r="T16" s="304">
        <f t="shared" si="46"/>
        <v>1.4084262549167978</v>
      </c>
      <c r="U16" s="306"/>
      <c r="V16" s="304">
        <f t="shared" ref="V16:X16" si="47">SUM(V28,V40,V58,V70,V82,V100)</f>
        <v>1.3698140533012471</v>
      </c>
      <c r="W16" s="304">
        <f t="shared" si="47"/>
        <v>1.6774841490352346</v>
      </c>
      <c r="X16" s="304">
        <f t="shared" si="47"/>
        <v>2.1257737790270044</v>
      </c>
      <c r="Y16" s="306"/>
      <c r="Z16" s="304">
        <f t="shared" ref="Z16:AB16" si="48">SUM(Z28,Z40,Z58,Z70,Z82,Z100)</f>
        <v>7.348343758276429</v>
      </c>
      <c r="AA16" s="304">
        <f t="shared" si="48"/>
        <v>9.1635822484686109</v>
      </c>
      <c r="AB16" s="304">
        <f t="shared" si="48"/>
        <v>10.672848872176658</v>
      </c>
      <c r="AC16" s="306"/>
      <c r="AD16" s="304">
        <f t="shared" ref="AD16:AF16" si="49">SUM(AD28,AD40,AD58,AD70,AD82,AD100)</f>
        <v>12.459220337764696</v>
      </c>
      <c r="AE16" s="304">
        <f t="shared" si="49"/>
        <v>13.249104416684863</v>
      </c>
      <c r="AF16" s="304">
        <f t="shared" si="49"/>
        <v>13.408472588584198</v>
      </c>
      <c r="AG16" s="306"/>
      <c r="AH16" s="304">
        <f t="shared" ref="AH16:AJ16" si="50">SUM(AH28,AH40,AH58,AH70,AH82,AH100)</f>
        <v>9.6105730870616242</v>
      </c>
      <c r="AI16" s="304">
        <f t="shared" si="50"/>
        <v>9.4477213970023488</v>
      </c>
      <c r="AJ16" s="304">
        <f t="shared" si="50"/>
        <v>6.6341617323581756</v>
      </c>
      <c r="AK16" s="306"/>
      <c r="AL16" s="304">
        <f t="shared" ref="AL16:AN16" si="51">SUM(AL28,AL40,AL58,AL70,AL82,AL100)</f>
        <v>3.3996681207319837</v>
      </c>
      <c r="AM16" s="304">
        <f t="shared" si="51"/>
        <v>2.5545587067997779</v>
      </c>
      <c r="AN16" s="304">
        <f t="shared" si="51"/>
        <v>1.3366612711658199</v>
      </c>
    </row>
    <row r="17" spans="1:40" x14ac:dyDescent="0.2">
      <c r="A17" s="13" t="str">
        <f>name!E12</f>
        <v>Elementary occupations</v>
      </c>
      <c r="B17" s="304">
        <f t="shared" si="0"/>
        <v>83.125122598380358</v>
      </c>
      <c r="C17" s="304">
        <f t="shared" si="0"/>
        <v>84.371580545569174</v>
      </c>
      <c r="D17" s="304">
        <f t="shared" si="0"/>
        <v>82.371080308816673</v>
      </c>
      <c r="E17" s="304"/>
      <c r="F17" s="304">
        <f t="shared" si="1"/>
        <v>4.6925548366649472E-2</v>
      </c>
      <c r="G17" s="304">
        <f t="shared" si="1"/>
        <v>6.1503592837277993E-2</v>
      </c>
      <c r="H17" s="304">
        <f t="shared" si="1"/>
        <v>7.9804848195392283E-2</v>
      </c>
      <c r="I17" s="304"/>
      <c r="J17" s="304">
        <f t="shared" si="2"/>
        <v>1.4609258215515524</v>
      </c>
      <c r="K17" s="304">
        <f t="shared" si="2"/>
        <v>2.0277766017858503</v>
      </c>
      <c r="L17" s="304">
        <f t="shared" si="2"/>
        <v>2.8213427791436771</v>
      </c>
      <c r="M17" s="304"/>
      <c r="N17" s="304">
        <f t="shared" si="3"/>
        <v>5.576196998504674</v>
      </c>
      <c r="O17" s="304">
        <f t="shared" si="3"/>
        <v>6.4088420078820034</v>
      </c>
      <c r="P17" s="304">
        <f t="shared" si="3"/>
        <v>8.5292805786840802</v>
      </c>
      <c r="Q17" s="306"/>
      <c r="R17" s="304">
        <f t="shared" ref="R17:T17" si="52">SUM(R29,R41,R59,R71,R83,R101)</f>
        <v>3.1879989410354694</v>
      </c>
      <c r="S17" s="304">
        <f t="shared" si="52"/>
        <v>3.6738545729566296</v>
      </c>
      <c r="T17" s="304">
        <f t="shared" si="52"/>
        <v>4.9535012980530633</v>
      </c>
      <c r="U17" s="306"/>
      <c r="V17" s="304">
        <f t="shared" ref="V17:X17" si="53">SUM(V29,V41,V59,V71,V83,V101)</f>
        <v>2.6627341048094575</v>
      </c>
      <c r="W17" s="304">
        <f t="shared" si="53"/>
        <v>3.075010080978041</v>
      </c>
      <c r="X17" s="304">
        <f t="shared" si="53"/>
        <v>4.2651492048502577</v>
      </c>
      <c r="Y17" s="306"/>
      <c r="Z17" s="304">
        <f t="shared" ref="Z17:AB17" si="54">SUM(Z29,Z41,Z59,Z71,Z83,Z101)</f>
        <v>12.807942447702992</v>
      </c>
      <c r="AA17" s="304">
        <f t="shared" si="54"/>
        <v>13.226856856070125</v>
      </c>
      <c r="AB17" s="304">
        <f t="shared" si="54"/>
        <v>14.144941846856074</v>
      </c>
      <c r="AC17" s="306"/>
      <c r="AD17" s="304">
        <f t="shared" ref="AD17:AF17" si="55">SUM(AD29,AD41,AD59,AD71,AD83,AD101)</f>
        <v>24.453656220896136</v>
      </c>
      <c r="AE17" s="304">
        <f t="shared" si="55"/>
        <v>24.599976884710866</v>
      </c>
      <c r="AF17" s="304">
        <f t="shared" si="55"/>
        <v>23.274894489779555</v>
      </c>
      <c r="AG17" s="306"/>
      <c r="AH17" s="304">
        <f t="shared" ref="AH17:AJ17" si="56">SUM(AH29,AH41,AH59,AH71,AH83,AH101)</f>
        <v>25.03061008581161</v>
      </c>
      <c r="AI17" s="304">
        <f t="shared" si="56"/>
        <v>25.464623467826396</v>
      </c>
      <c r="AJ17" s="304">
        <f t="shared" si="56"/>
        <v>20.859935586609826</v>
      </c>
      <c r="AK17" s="306"/>
      <c r="AL17" s="304">
        <f t="shared" ref="AL17:AN17" si="57">SUM(AL29,AL41,AL59,AL71,AL83,AL101)</f>
        <v>7.8981324297018238</v>
      </c>
      <c r="AM17" s="304">
        <f t="shared" si="57"/>
        <v>5.8331364805219792</v>
      </c>
      <c r="AN17" s="304">
        <f t="shared" si="57"/>
        <v>3.4422296766447502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8.2890000000000033</v>
      </c>
      <c r="C20" s="305">
        <f>SUM(C21:C29)</f>
        <v>8.5480000000000107</v>
      </c>
      <c r="D20" s="305">
        <f>SUM(D21:D29)</f>
        <v>8.7629999999999963</v>
      </c>
      <c r="E20" s="304"/>
      <c r="F20" s="305">
        <f>SUM(F21:F29)</f>
        <v>0.10750227494537289</v>
      </c>
      <c r="G20" s="305">
        <f>SUM(G21:G29)</f>
        <v>0.14128323196433928</v>
      </c>
      <c r="H20" s="305">
        <f>SUM(H21:H29)</f>
        <v>0.19464306151622782</v>
      </c>
      <c r="I20" s="304"/>
      <c r="J20" s="305">
        <f>SUM(J21:J29)</f>
        <v>0.53002224385114272</v>
      </c>
      <c r="K20" s="305">
        <f>SUM(K21:K29)</f>
        <v>0.65694079004866524</v>
      </c>
      <c r="L20" s="305">
        <f>SUM(L21:L29)</f>
        <v>0.84065884493387022</v>
      </c>
      <c r="M20" s="304"/>
      <c r="N20" s="305">
        <f>SUM(N21:N29)</f>
        <v>1.4093964996881636</v>
      </c>
      <c r="O20" s="305">
        <f>SUM(O21:O29)</f>
        <v>1.4796303769121562</v>
      </c>
      <c r="P20" s="305">
        <f>SUM(P21:P29)</f>
        <v>1.7318876789333411</v>
      </c>
      <c r="Q20" s="306"/>
      <c r="R20" s="305">
        <f>SUM(R21:R29)</f>
        <v>0.29433360730639907</v>
      </c>
      <c r="S20" s="305">
        <f>SUM(S21:S29)</f>
        <v>0.30611050473593604</v>
      </c>
      <c r="T20" s="305">
        <f>SUM(T21:T29)</f>
        <v>0.35595171140924292</v>
      </c>
      <c r="U20" s="306"/>
      <c r="V20" s="305">
        <f>SUM(V21:V29)</f>
        <v>0.78289514321722509</v>
      </c>
      <c r="W20" s="305">
        <f>SUM(W21:W29)</f>
        <v>0.83643729123286559</v>
      </c>
      <c r="X20" s="305">
        <f>SUM(X21:X29)</f>
        <v>1.0165972647169048</v>
      </c>
      <c r="Y20" s="306"/>
      <c r="Z20" s="305">
        <f>SUM(Z21:Z29)</f>
        <v>1.4934486055619705</v>
      </c>
      <c r="AA20" s="305">
        <f>SUM(AA21:AA29)</f>
        <v>1.6090174909092252</v>
      </c>
      <c r="AB20" s="305">
        <f>SUM(AB21:AB29)</f>
        <v>1.6602577468956028</v>
      </c>
      <c r="AC20" s="306"/>
      <c r="AD20" s="305">
        <f>SUM(AD21:AD29)</f>
        <v>1.8824776930032732</v>
      </c>
      <c r="AE20" s="305">
        <f>SUM(AE21:AE29)</f>
        <v>1.8144054239531615</v>
      </c>
      <c r="AF20" s="305">
        <f>SUM(AF21:AF29)</f>
        <v>1.6651446585066028</v>
      </c>
      <c r="AG20" s="306"/>
      <c r="AH20" s="305">
        <f>SUM(AH21:AH29)</f>
        <v>1.2603419446921937</v>
      </c>
      <c r="AI20" s="305">
        <f>SUM(AI21:AI29)</f>
        <v>1.1379774073345246</v>
      </c>
      <c r="AJ20" s="305">
        <f>SUM(AJ21:AJ29)</f>
        <v>0.86156616912741124</v>
      </c>
      <c r="AK20" s="306"/>
      <c r="AL20" s="305">
        <f>SUM(AL21:AL29)</f>
        <v>0.52858198773426257</v>
      </c>
      <c r="AM20" s="305">
        <f>SUM(AM21:AM29)</f>
        <v>0.56619748290913674</v>
      </c>
      <c r="AN20" s="305">
        <f>SUM(AN21:AN29)</f>
        <v>0.4362928639607927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0.9544635738649957</v>
      </c>
      <c r="C21" s="304">
        <f t="shared" ref="C21:D21" si="59">SUM(G21,K21,O21,S21,W21,AA21,AE21,AI21,AM21)</f>
        <v>0.95053904038919623</v>
      </c>
      <c r="D21" s="304">
        <f t="shared" si="59"/>
        <v>1.0126964611590834</v>
      </c>
      <c r="E21" s="304"/>
      <c r="F21" s="304">
        <v>2.8014647280309189E-2</v>
      </c>
      <c r="G21" s="304">
        <v>3.4801130350605718E-2</v>
      </c>
      <c r="H21" s="304">
        <v>4.4573699223671173E-2</v>
      </c>
      <c r="I21" s="304"/>
      <c r="J21" s="304">
        <v>0.14513775375079818</v>
      </c>
      <c r="K21" s="304">
        <v>0.16143319186223345</v>
      </c>
      <c r="L21" s="304">
        <v>0.19178033489966492</v>
      </c>
      <c r="M21" s="304"/>
      <c r="N21" s="304">
        <v>0.24034956646116684</v>
      </c>
      <c r="O21" s="304">
        <v>0.22672146879657767</v>
      </c>
      <c r="P21" s="304">
        <v>0.26598962194828862</v>
      </c>
      <c r="Q21" s="306"/>
      <c r="R21" s="304">
        <v>3.1702024633820575E-2</v>
      </c>
      <c r="S21" s="304">
        <v>3.0834123271843778E-2</v>
      </c>
      <c r="T21" s="304">
        <v>3.3724916619295615E-2</v>
      </c>
      <c r="U21" s="306"/>
      <c r="V21" s="304">
        <v>5.3216945556089301E-2</v>
      </c>
      <c r="W21" s="304">
        <v>3.937697456388746E-2</v>
      </c>
      <c r="X21" s="304">
        <v>3.643094056374984E-2</v>
      </c>
      <c r="Y21" s="306"/>
      <c r="Z21" s="304">
        <v>0.11864928845863708</v>
      </c>
      <c r="AA21" s="304">
        <v>0.1372619224115279</v>
      </c>
      <c r="AB21" s="304">
        <v>0.16825980546405161</v>
      </c>
      <c r="AC21" s="306"/>
      <c r="AD21" s="304">
        <v>0.15738763939967651</v>
      </c>
      <c r="AE21" s="304">
        <v>0.14367021387543047</v>
      </c>
      <c r="AF21" s="304">
        <v>0.12191719093150874</v>
      </c>
      <c r="AG21" s="306"/>
      <c r="AH21" s="304">
        <v>0.1095079307755259</v>
      </c>
      <c r="AI21" s="304">
        <v>9.5824199345051236E-2</v>
      </c>
      <c r="AJ21" s="304">
        <v>7.9074993224397122E-2</v>
      </c>
      <c r="AK21" s="306"/>
      <c r="AL21" s="304">
        <v>7.0497777548972199E-2</v>
      </c>
      <c r="AM21" s="304">
        <v>8.0615815912038591E-2</v>
      </c>
      <c r="AN21" s="304">
        <v>7.0944958284455545E-2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1.1740651703269029</v>
      </c>
      <c r="C22" s="304">
        <f t="shared" ref="C22:C29" si="61">SUM(G22,K22,O22,S22,W22,AA22,AE22,AI22,AM22)</f>
        <v>1.2970641472861582</v>
      </c>
      <c r="D22" s="304">
        <f t="shared" ref="D22:D29" si="62">SUM(H22,L22,P22,T22,X22,AB22,AF22,AJ22,AN22)</f>
        <v>1.4558775880698978</v>
      </c>
      <c r="E22" s="304"/>
      <c r="F22" s="304">
        <v>4.4752965027596334E-2</v>
      </c>
      <c r="G22" s="304">
        <v>6.0934951445420105E-2</v>
      </c>
      <c r="H22" s="304">
        <v>8.4346430699751868E-2</v>
      </c>
      <c r="I22" s="304"/>
      <c r="J22" s="304">
        <v>0.17087422463765681</v>
      </c>
      <c r="K22" s="304">
        <v>0.21965604727495514</v>
      </c>
      <c r="L22" s="304">
        <v>0.28221064480273261</v>
      </c>
      <c r="M22" s="304"/>
      <c r="N22" s="304">
        <v>0.37788038154221848</v>
      </c>
      <c r="O22" s="304">
        <v>0.39963826752288817</v>
      </c>
      <c r="P22" s="304">
        <v>0.44156840156322535</v>
      </c>
      <c r="Q22" s="306"/>
      <c r="R22" s="304">
        <v>4.566749595456876E-2</v>
      </c>
      <c r="S22" s="304">
        <v>4.5515601398667178E-2</v>
      </c>
      <c r="T22" s="304">
        <v>5.3080470135964682E-2</v>
      </c>
      <c r="U22" s="306"/>
      <c r="V22" s="304">
        <v>0.18510705556326362</v>
      </c>
      <c r="W22" s="304">
        <v>0.19968287954997269</v>
      </c>
      <c r="X22" s="304">
        <v>0.23646680380706581</v>
      </c>
      <c r="Y22" s="306"/>
      <c r="Z22" s="304">
        <v>0.1017433753416648</v>
      </c>
      <c r="AA22" s="304">
        <v>0.10324926051213867</v>
      </c>
      <c r="AB22" s="304">
        <v>9.1499980607408146E-2</v>
      </c>
      <c r="AC22" s="306"/>
      <c r="AD22" s="304">
        <v>0.1140945635337315</v>
      </c>
      <c r="AE22" s="304">
        <v>0.11257389503991241</v>
      </c>
      <c r="AF22" s="304">
        <v>0.11675674842661525</v>
      </c>
      <c r="AG22" s="306"/>
      <c r="AH22" s="304">
        <v>8.8867111712082753E-2</v>
      </c>
      <c r="AI22" s="304">
        <v>9.2072115690208053E-2</v>
      </c>
      <c r="AJ22" s="304">
        <v>8.8619468832411744E-2</v>
      </c>
      <c r="AK22" s="306"/>
      <c r="AL22" s="304">
        <v>4.5077997014120068E-2</v>
      </c>
      <c r="AM22" s="304">
        <v>6.3741128851995857E-2</v>
      </c>
      <c r="AN22" s="304">
        <v>6.1328639194722347E-2</v>
      </c>
    </row>
    <row r="23" spans="1:40" x14ac:dyDescent="0.2">
      <c r="A23" s="13" t="str">
        <f t="shared" si="58"/>
        <v>Associate professional occupations</v>
      </c>
      <c r="B23" s="304">
        <f t="shared" si="60"/>
        <v>0.98170708816064078</v>
      </c>
      <c r="C23" s="304">
        <f t="shared" si="61"/>
        <v>0.97366119210126856</v>
      </c>
      <c r="D23" s="304">
        <f t="shared" si="62"/>
        <v>1.107104718962743</v>
      </c>
      <c r="E23" s="304"/>
      <c r="F23" s="304">
        <v>1.8437780533252488E-2</v>
      </c>
      <c r="G23" s="304">
        <v>2.3139693797903906E-2</v>
      </c>
      <c r="H23" s="304">
        <v>3.6166912811852719E-2</v>
      </c>
      <c r="I23" s="304"/>
      <c r="J23" s="304">
        <v>9.1561484070886767E-2</v>
      </c>
      <c r="K23" s="304">
        <v>0.10988297209583718</v>
      </c>
      <c r="L23" s="304">
        <v>0.15019472339707385</v>
      </c>
      <c r="M23" s="304"/>
      <c r="N23" s="304">
        <v>0.26446642084093286</v>
      </c>
      <c r="O23" s="304">
        <v>0.25804582821389888</v>
      </c>
      <c r="P23" s="304">
        <v>0.3000575273729903</v>
      </c>
      <c r="Q23" s="306"/>
      <c r="R23" s="304">
        <v>3.3708869770745852E-2</v>
      </c>
      <c r="S23" s="304">
        <v>3.2390841445548851E-2</v>
      </c>
      <c r="T23" s="304">
        <v>4.3551140389855199E-2</v>
      </c>
      <c r="U23" s="306"/>
      <c r="V23" s="304">
        <v>0.15732537237673141</v>
      </c>
      <c r="W23" s="304">
        <v>0.16004919085860667</v>
      </c>
      <c r="X23" s="304">
        <v>0.20047883161944294</v>
      </c>
      <c r="Y23" s="306"/>
      <c r="Z23" s="304">
        <v>0.1613040110618861</v>
      </c>
      <c r="AA23" s="304">
        <v>0.14745861029805493</v>
      </c>
      <c r="AB23" s="304">
        <v>0.13258716765953488</v>
      </c>
      <c r="AC23" s="306"/>
      <c r="AD23" s="304">
        <v>0.1102395424886722</v>
      </c>
      <c r="AE23" s="304">
        <v>9.3675735141048447E-2</v>
      </c>
      <c r="AF23" s="304">
        <v>8.786015345921297E-2</v>
      </c>
      <c r="AG23" s="306"/>
      <c r="AH23" s="304">
        <v>0.11171995278390195</v>
      </c>
      <c r="AI23" s="304">
        <v>0.11220893437092047</v>
      </c>
      <c r="AJ23" s="304">
        <v>0.10342910395623404</v>
      </c>
      <c r="AK23" s="306"/>
      <c r="AL23" s="304">
        <v>3.2943654233631367E-2</v>
      </c>
      <c r="AM23" s="304">
        <v>3.6809385879449125E-2</v>
      </c>
      <c r="AN23" s="304">
        <v>5.2779158296546169E-2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0.67713362331153149</v>
      </c>
      <c r="C24" s="304">
        <f t="shared" si="61"/>
        <v>0.63180911597039335</v>
      </c>
      <c r="D24" s="304">
        <f t="shared" si="62"/>
        <v>0.55100640672683276</v>
      </c>
      <c r="E24" s="304"/>
      <c r="F24" s="304">
        <v>1.8122730460639446E-3</v>
      </c>
      <c r="G24" s="304">
        <v>2.5766843585441654E-3</v>
      </c>
      <c r="H24" s="304">
        <v>3.7235362399402165E-3</v>
      </c>
      <c r="I24" s="304"/>
      <c r="J24" s="304">
        <v>4.3399169070906921E-2</v>
      </c>
      <c r="K24" s="304">
        <v>6.0892412626650398E-2</v>
      </c>
      <c r="L24" s="304">
        <v>8.5811213978207443E-2</v>
      </c>
      <c r="M24" s="304"/>
      <c r="N24" s="304">
        <v>0.11893044310773497</v>
      </c>
      <c r="O24" s="304">
        <v>0.12700147490515742</v>
      </c>
      <c r="P24" s="304">
        <v>0.13994009807541866</v>
      </c>
      <c r="Q24" s="306"/>
      <c r="R24" s="304">
        <v>2.4674846747513197E-2</v>
      </c>
      <c r="S24" s="304">
        <v>1.8871034349932484E-2</v>
      </c>
      <c r="T24" s="304">
        <v>1.6485485037380163E-2</v>
      </c>
      <c r="U24" s="306"/>
      <c r="V24" s="304">
        <v>6.1403615363973596E-2</v>
      </c>
      <c r="W24" s="304">
        <v>5.5757484205427005E-2</v>
      </c>
      <c r="X24" s="304">
        <v>5.3555722056119963E-2</v>
      </c>
      <c r="Y24" s="306"/>
      <c r="Z24" s="304">
        <v>0.14993528625175523</v>
      </c>
      <c r="AA24" s="304">
        <v>0.12798389186774936</v>
      </c>
      <c r="AB24" s="304">
        <v>8.94144462387782E-2</v>
      </c>
      <c r="AC24" s="306"/>
      <c r="AD24" s="304">
        <v>0.11159805051133322</v>
      </c>
      <c r="AE24" s="304">
        <v>8.2118451930024414E-2</v>
      </c>
      <c r="AF24" s="304">
        <v>5.1589336106355264E-2</v>
      </c>
      <c r="AG24" s="306"/>
      <c r="AH24" s="304">
        <v>0.11388671049002208</v>
      </c>
      <c r="AI24" s="304">
        <v>9.8363993366295227E-2</v>
      </c>
      <c r="AJ24" s="304">
        <v>5.2019054540367773E-2</v>
      </c>
      <c r="AK24" s="306"/>
      <c r="AL24" s="304">
        <v>5.1493228722228293E-2</v>
      </c>
      <c r="AM24" s="304">
        <v>5.8243688360612937E-2</v>
      </c>
      <c r="AN24" s="304">
        <v>5.8467514454265165E-2</v>
      </c>
    </row>
    <row r="25" spans="1:40" x14ac:dyDescent="0.2">
      <c r="A25" s="13" t="str">
        <f t="shared" si="58"/>
        <v>Skilled trades occupations</v>
      </c>
      <c r="B25" s="304">
        <f t="shared" si="60"/>
        <v>1.6396840219971729</v>
      </c>
      <c r="C25" s="304">
        <f t="shared" si="61"/>
        <v>1.6025650796409541</v>
      </c>
      <c r="D25" s="304">
        <f t="shared" si="62"/>
        <v>1.5771793841645918</v>
      </c>
      <c r="E25" s="304"/>
      <c r="F25" s="304">
        <v>8.9666587051253563E-3</v>
      </c>
      <c r="G25" s="304">
        <v>1.2452958511676186E-2</v>
      </c>
      <c r="H25" s="304">
        <v>1.6606880889265156E-2</v>
      </c>
      <c r="I25" s="304"/>
      <c r="J25" s="304">
        <v>2.7573238662598625E-2</v>
      </c>
      <c r="K25" s="304">
        <v>3.3325224805585647E-2</v>
      </c>
      <c r="L25" s="304">
        <v>4.1318169617371524E-2</v>
      </c>
      <c r="M25" s="304"/>
      <c r="N25" s="304">
        <v>0.22681345542274206</v>
      </c>
      <c r="O25" s="304">
        <v>0.26005897183942889</v>
      </c>
      <c r="P25" s="304">
        <v>0.34136992441850156</v>
      </c>
      <c r="Q25" s="306"/>
      <c r="R25" s="304">
        <v>5.4375938235650713E-2</v>
      </c>
      <c r="S25" s="304">
        <v>5.2920350598691303E-2</v>
      </c>
      <c r="T25" s="304">
        <v>6.2635847259512892E-2</v>
      </c>
      <c r="U25" s="306"/>
      <c r="V25" s="304">
        <v>0.18699600313147974</v>
      </c>
      <c r="W25" s="304">
        <v>0.20576873710032101</v>
      </c>
      <c r="X25" s="304">
        <v>0.27763711240643679</v>
      </c>
      <c r="Y25" s="306"/>
      <c r="Z25" s="304">
        <v>0.35021193037982262</v>
      </c>
      <c r="AA25" s="304">
        <v>0.3188532592845193</v>
      </c>
      <c r="AB25" s="304">
        <v>0.26203794493898896</v>
      </c>
      <c r="AC25" s="306"/>
      <c r="AD25" s="304">
        <v>0.45890451841940294</v>
      </c>
      <c r="AE25" s="304">
        <v>0.4378742947450408</v>
      </c>
      <c r="AF25" s="304">
        <v>0.43899800833256419</v>
      </c>
      <c r="AG25" s="306"/>
      <c r="AH25" s="304">
        <v>0.21585403203344916</v>
      </c>
      <c r="AI25" s="304">
        <v>0.16674200490247437</v>
      </c>
      <c r="AJ25" s="304">
        <v>9.4514953029543824E-2</v>
      </c>
      <c r="AK25" s="306"/>
      <c r="AL25" s="304">
        <v>0.1099882470069016</v>
      </c>
      <c r="AM25" s="304">
        <v>0.11456927785321661</v>
      </c>
      <c r="AN25" s="304">
        <v>4.2060543272406894E-2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0.29737470515675368</v>
      </c>
      <c r="C26" s="304">
        <f t="shared" si="61"/>
        <v>0.29816471472891304</v>
      </c>
      <c r="D26" s="304">
        <f t="shared" si="62"/>
        <v>0.31290628567707102</v>
      </c>
      <c r="E26" s="304"/>
      <c r="F26" s="304">
        <v>1.6834069646811359E-3</v>
      </c>
      <c r="G26" s="304">
        <v>2.4481338381235223E-3</v>
      </c>
      <c r="H26" s="304">
        <v>2.9648687078472824E-3</v>
      </c>
      <c r="I26" s="304"/>
      <c r="J26" s="304">
        <v>1.6695175040993146E-2</v>
      </c>
      <c r="K26" s="304">
        <v>2.2459624392112923E-2</v>
      </c>
      <c r="L26" s="304">
        <v>2.7787696774346223E-2</v>
      </c>
      <c r="M26" s="304"/>
      <c r="N26" s="304">
        <v>5.900000393553774E-2</v>
      </c>
      <c r="O26" s="304">
        <v>6.24203377957082E-2</v>
      </c>
      <c r="P26" s="304">
        <v>6.4293791289050869E-2</v>
      </c>
      <c r="Q26" s="306"/>
      <c r="R26" s="304">
        <v>1.6568064115482055E-2</v>
      </c>
      <c r="S26" s="304">
        <v>1.9763370073956569E-2</v>
      </c>
      <c r="T26" s="304">
        <v>2.3644597424334165E-2</v>
      </c>
      <c r="U26" s="306"/>
      <c r="V26" s="304">
        <v>1.4525432382703485E-2</v>
      </c>
      <c r="W26" s="304">
        <v>1.1046028703230432E-2</v>
      </c>
      <c r="X26" s="304">
        <v>1.0423326796422399E-2</v>
      </c>
      <c r="Y26" s="306"/>
      <c r="Z26" s="304">
        <v>3.9696654444759651E-2</v>
      </c>
      <c r="AA26" s="304">
        <v>3.9901944397754116E-2</v>
      </c>
      <c r="AB26" s="304">
        <v>4.9681774688124521E-2</v>
      </c>
      <c r="AC26" s="306"/>
      <c r="AD26" s="304">
        <v>5.3246454661463972E-2</v>
      </c>
      <c r="AE26" s="304">
        <v>4.0559691286117146E-2</v>
      </c>
      <c r="AF26" s="304">
        <v>3.3606733940399418E-2</v>
      </c>
      <c r="AG26" s="306"/>
      <c r="AH26" s="304">
        <v>6.9709615237032965E-2</v>
      </c>
      <c r="AI26" s="304">
        <v>7.3714417853450245E-2</v>
      </c>
      <c r="AJ26" s="304">
        <v>7.5362841986092347E-2</v>
      </c>
      <c r="AK26" s="306"/>
      <c r="AL26" s="304">
        <v>2.6249898374099519E-2</v>
      </c>
      <c r="AM26" s="304">
        <v>2.5851166388459891E-2</v>
      </c>
      <c r="AN26" s="304">
        <v>2.5140654070453777E-2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0.35488804370504795</v>
      </c>
      <c r="C27" s="304">
        <f t="shared" si="61"/>
        <v>0.35042909756910229</v>
      </c>
      <c r="D27" s="304">
        <f t="shared" si="62"/>
        <v>0.36289075876964927</v>
      </c>
      <c r="E27" s="304"/>
      <c r="F27" s="304">
        <v>3.6646218900717115E-3</v>
      </c>
      <c r="G27" s="304">
        <v>4.6820852014528352E-3</v>
      </c>
      <c r="H27" s="304">
        <v>5.9032414666418511E-3</v>
      </c>
      <c r="I27" s="304"/>
      <c r="J27" s="304">
        <v>1.4214541460817092E-2</v>
      </c>
      <c r="K27" s="304">
        <v>1.7866135256054259E-2</v>
      </c>
      <c r="L27" s="304">
        <v>2.1779002038525681E-2</v>
      </c>
      <c r="M27" s="304"/>
      <c r="N27" s="304">
        <v>4.8268016199532381E-2</v>
      </c>
      <c r="O27" s="304">
        <v>5.2107727809617886E-2</v>
      </c>
      <c r="P27" s="304">
        <v>6.3662829170792801E-2</v>
      </c>
      <c r="Q27" s="306"/>
      <c r="R27" s="304">
        <v>3.4327716158820416E-2</v>
      </c>
      <c r="S27" s="304">
        <v>2.9450860995422157E-2</v>
      </c>
      <c r="T27" s="304">
        <v>3.509777859650625E-2</v>
      </c>
      <c r="U27" s="306"/>
      <c r="V27" s="304">
        <v>2.7961869810512425E-2</v>
      </c>
      <c r="W27" s="304">
        <v>2.5613109805900289E-2</v>
      </c>
      <c r="X27" s="304">
        <v>2.8432135949078091E-2</v>
      </c>
      <c r="Y27" s="306"/>
      <c r="Z27" s="304">
        <v>7.0287988230769691E-2</v>
      </c>
      <c r="AA27" s="304">
        <v>7.2510745370608976E-2</v>
      </c>
      <c r="AB27" s="304">
        <v>8.2032000223090651E-2</v>
      </c>
      <c r="AC27" s="306"/>
      <c r="AD27" s="304">
        <v>6.2747742419166294E-2</v>
      </c>
      <c r="AE27" s="304">
        <v>6.0542603264105571E-2</v>
      </c>
      <c r="AF27" s="304">
        <v>5.8031063521520113E-2</v>
      </c>
      <c r="AG27" s="306"/>
      <c r="AH27" s="304">
        <v>7.3964240266086695E-2</v>
      </c>
      <c r="AI27" s="304">
        <v>6.754482361606938E-2</v>
      </c>
      <c r="AJ27" s="304">
        <v>5.1546524851055729E-2</v>
      </c>
      <c r="AK27" s="306"/>
      <c r="AL27" s="304">
        <v>1.94513072692712E-2</v>
      </c>
      <c r="AM27" s="304">
        <v>2.0111006249870892E-2</v>
      </c>
      <c r="AN27" s="304">
        <v>1.6406182952438148E-2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1.0003741089642952</v>
      </c>
      <c r="C28" s="304">
        <f t="shared" si="61"/>
        <v>1.0169646625019853</v>
      </c>
      <c r="D28" s="304">
        <f t="shared" si="62"/>
        <v>1.0328289337076584</v>
      </c>
      <c r="E28" s="304"/>
      <c r="F28" s="304">
        <v>1.4318735953578024E-4</v>
      </c>
      <c r="G28" s="304">
        <v>2.1416854005844768E-4</v>
      </c>
      <c r="H28" s="304">
        <v>3.1379520674562161E-4</v>
      </c>
      <c r="I28" s="304"/>
      <c r="J28" s="304">
        <v>1.133504796779513E-2</v>
      </c>
      <c r="K28" s="304">
        <v>1.5032179042720025E-2</v>
      </c>
      <c r="L28" s="304">
        <v>1.6986990863356886E-2</v>
      </c>
      <c r="M28" s="304"/>
      <c r="N28" s="304">
        <v>4.3794835552387112E-2</v>
      </c>
      <c r="O28" s="304">
        <v>5.4517388583055874E-2</v>
      </c>
      <c r="P28" s="304">
        <v>6.9820452094122964E-2</v>
      </c>
      <c r="Q28" s="306"/>
      <c r="R28" s="304">
        <v>1.5308790014366096E-2</v>
      </c>
      <c r="S28" s="304">
        <v>1.7071315094504606E-2</v>
      </c>
      <c r="T28" s="304">
        <v>2.1564235440546298E-2</v>
      </c>
      <c r="U28" s="306"/>
      <c r="V28" s="304">
        <v>3.0406640710493479E-2</v>
      </c>
      <c r="W28" s="304">
        <v>3.3497080938458809E-2</v>
      </c>
      <c r="X28" s="304">
        <v>3.7284645421202176E-2</v>
      </c>
      <c r="Y28" s="306"/>
      <c r="Z28" s="304">
        <v>0.27163092545947598</v>
      </c>
      <c r="AA28" s="304">
        <v>0.33761464406702352</v>
      </c>
      <c r="AB28" s="304">
        <v>0.45109479594819574</v>
      </c>
      <c r="AC28" s="306"/>
      <c r="AD28" s="304">
        <v>0.3716261113870718</v>
      </c>
      <c r="AE28" s="304">
        <v>0.3511454562901033</v>
      </c>
      <c r="AF28" s="304">
        <v>0.33416799307835265</v>
      </c>
      <c r="AG28" s="306"/>
      <c r="AH28" s="304">
        <v>0.14148433124810048</v>
      </c>
      <c r="AI28" s="304">
        <v>0.10513000443089345</v>
      </c>
      <c r="AJ28" s="304">
        <v>5.1488931881404187E-2</v>
      </c>
      <c r="AK28" s="306"/>
      <c r="AL28" s="304">
        <v>0.11464423926506939</v>
      </c>
      <c r="AM28" s="304">
        <v>0.10274242551516716</v>
      </c>
      <c r="AN28" s="304">
        <v>5.0107093773731869E-2</v>
      </c>
    </row>
    <row r="29" spans="1:40" x14ac:dyDescent="0.2">
      <c r="A29" s="13" t="str">
        <f t="shared" si="58"/>
        <v>Elementary occupations</v>
      </c>
      <c r="B29" s="304">
        <f t="shared" si="60"/>
        <v>1.2093096645126622</v>
      </c>
      <c r="C29" s="304">
        <f t="shared" si="61"/>
        <v>1.4268029498120389</v>
      </c>
      <c r="D29" s="304">
        <f t="shared" si="62"/>
        <v>1.350509462762469</v>
      </c>
      <c r="E29" s="304"/>
      <c r="F29" s="304">
        <v>2.6734138736957264E-5</v>
      </c>
      <c r="G29" s="304">
        <v>3.3425920554391462E-5</v>
      </c>
      <c r="H29" s="304">
        <v>4.3696270511916073E-5</v>
      </c>
      <c r="I29" s="304"/>
      <c r="J29" s="304">
        <v>9.2316091886900219E-3</v>
      </c>
      <c r="K29" s="304">
        <v>1.6393002692516208E-2</v>
      </c>
      <c r="L29" s="304">
        <v>2.2790068562591054E-2</v>
      </c>
      <c r="M29" s="304"/>
      <c r="N29" s="304">
        <v>2.9893376625911103E-2</v>
      </c>
      <c r="O29" s="304">
        <v>3.9118911445823343E-2</v>
      </c>
      <c r="P29" s="304">
        <v>4.5185033000950038E-2</v>
      </c>
      <c r="Q29" s="306"/>
      <c r="R29" s="304">
        <v>3.7999861675431387E-2</v>
      </c>
      <c r="S29" s="304">
        <v>5.92930075073691E-2</v>
      </c>
      <c r="T29" s="304">
        <v>6.6167240505847644E-2</v>
      </c>
      <c r="U29" s="306"/>
      <c r="V29" s="304">
        <v>6.5952208321978081E-2</v>
      </c>
      <c r="W29" s="304">
        <v>0.10564580550706115</v>
      </c>
      <c r="X29" s="304">
        <v>0.13588774609738671</v>
      </c>
      <c r="Y29" s="306"/>
      <c r="Z29" s="304">
        <v>0.22998914593319922</v>
      </c>
      <c r="AA29" s="304">
        <v>0.32418321269984834</v>
      </c>
      <c r="AB29" s="304">
        <v>0.33364983112743013</v>
      </c>
      <c r="AC29" s="306"/>
      <c r="AD29" s="304">
        <v>0.44263307018275488</v>
      </c>
      <c r="AE29" s="304">
        <v>0.49224508238137882</v>
      </c>
      <c r="AF29" s="304">
        <v>0.42221743071007439</v>
      </c>
      <c r="AG29" s="306"/>
      <c r="AH29" s="304">
        <v>0.33534802014599163</v>
      </c>
      <c r="AI29" s="304">
        <v>0.326376913759162</v>
      </c>
      <c r="AJ29" s="304">
        <v>0.26551029682590438</v>
      </c>
      <c r="AK29" s="306"/>
      <c r="AL29" s="304">
        <v>5.8235638299968945E-2</v>
      </c>
      <c r="AM29" s="304">
        <v>6.3513587898325743E-2</v>
      </c>
      <c r="AN29" s="304">
        <v>5.905811966177283E-2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37.657000000000025</v>
      </c>
      <c r="C32" s="305">
        <f>SUM(C33:C41)</f>
        <v>36.111999999999981</v>
      </c>
      <c r="D32" s="305">
        <f>SUM(D33:D41)</f>
        <v>33.019999999999968</v>
      </c>
      <c r="E32" s="304"/>
      <c r="F32" s="305">
        <f>SUM(F33:F41)</f>
        <v>0.46891126830003926</v>
      </c>
      <c r="G32" s="305">
        <f>SUM(G33:G41)</f>
        <v>0.54762749749433082</v>
      </c>
      <c r="H32" s="305">
        <f>SUM(H33:H41)</f>
        <v>0.61154939606240699</v>
      </c>
      <c r="I32" s="304"/>
      <c r="J32" s="305">
        <f>SUM(J33:J41)</f>
        <v>2.3575383682856916</v>
      </c>
      <c r="K32" s="305">
        <f>SUM(K33:K41)</f>
        <v>2.8774327257723384</v>
      </c>
      <c r="L32" s="305">
        <f>SUM(L33:L41)</f>
        <v>3.3785170300508889</v>
      </c>
      <c r="M32" s="304"/>
      <c r="N32" s="305">
        <f>SUM(N33:N41)</f>
        <v>6.5057402752928972</v>
      </c>
      <c r="O32" s="305">
        <f>SUM(O33:O41)</f>
        <v>6.4312554091078225</v>
      </c>
      <c r="P32" s="305">
        <f>SUM(P33:P41)</f>
        <v>6.7519957466554779</v>
      </c>
      <c r="Q32" s="306"/>
      <c r="R32" s="305">
        <f>SUM(R33:R41)</f>
        <v>1.4798989180110156</v>
      </c>
      <c r="S32" s="305">
        <f>SUM(S33:S41)</f>
        <v>1.474100890528276</v>
      </c>
      <c r="T32" s="305">
        <f>SUM(T33:T41)</f>
        <v>1.60103737704441</v>
      </c>
      <c r="U32" s="306"/>
      <c r="V32" s="305">
        <f>SUM(V33:V41)</f>
        <v>3.2770329106659783</v>
      </c>
      <c r="W32" s="305">
        <f>SUM(W33:W41)</f>
        <v>3.163465080649623</v>
      </c>
      <c r="X32" s="305">
        <f>SUM(X33:X41)</f>
        <v>3.1754297021760602</v>
      </c>
      <c r="Y32" s="306"/>
      <c r="Z32" s="305">
        <f>SUM(Z33:Z41)</f>
        <v>8.2844627353966871</v>
      </c>
      <c r="AA32" s="305">
        <f>SUM(AA33:AA41)</f>
        <v>8.5463526149889386</v>
      </c>
      <c r="AB32" s="305">
        <f>SUM(AB33:AB41)</f>
        <v>8.0166875128895789</v>
      </c>
      <c r="AC32" s="306"/>
      <c r="AD32" s="305">
        <f>SUM(AD33:AD41)</f>
        <v>8.1417305836674014</v>
      </c>
      <c r="AE32" s="305">
        <f>SUM(AE33:AE41)</f>
        <v>7.1606697511514898</v>
      </c>
      <c r="AF32" s="305">
        <f>SUM(AF33:AF41)</f>
        <v>5.5949815752095118</v>
      </c>
      <c r="AG32" s="306"/>
      <c r="AH32" s="305">
        <f>SUM(AH33:AH41)</f>
        <v>5.6460675111605809</v>
      </c>
      <c r="AI32" s="305">
        <f>SUM(AI33:AI41)</f>
        <v>4.8835257614739671</v>
      </c>
      <c r="AJ32" s="305">
        <f>SUM(AJ33:AJ41)</f>
        <v>3.1831397915616799</v>
      </c>
      <c r="AK32" s="306"/>
      <c r="AL32" s="305">
        <f>SUM(AL33:AL41)</f>
        <v>1.495617429219728</v>
      </c>
      <c r="AM32" s="305">
        <f>SUM(AM33:AM41)</f>
        <v>1.0275702688331942</v>
      </c>
      <c r="AN32" s="305">
        <f>SUM(AN33:AN41)</f>
        <v>0.7066618683499537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5.502647402679286</v>
      </c>
      <c r="C33" s="304">
        <f t="shared" ref="C33:C41" si="64">SUM(G33,K33,O33,S33,W33,AA33,AE33,AI33,AM33)</f>
        <v>4.7192653254948373</v>
      </c>
      <c r="D33" s="304">
        <f t="shared" ref="D33:D40" si="65">SUM(H33,L33,P33,T33,X33,AB33,AF33,AJ33,AN33)</f>
        <v>4.453689251125728</v>
      </c>
      <c r="E33" s="304"/>
      <c r="F33" s="304">
        <v>7.3376653201197337E-2</v>
      </c>
      <c r="G33" s="304">
        <v>6.9137628047938909E-2</v>
      </c>
      <c r="H33" s="304">
        <v>7.0175425029811223E-2</v>
      </c>
      <c r="I33" s="304"/>
      <c r="J33" s="304">
        <v>0.50884831256293028</v>
      </c>
      <c r="K33" s="304">
        <v>0.53043295027191917</v>
      </c>
      <c r="L33" s="304">
        <v>0.57915333259593793</v>
      </c>
      <c r="M33" s="304"/>
      <c r="N33" s="304">
        <v>1.4876524877128696</v>
      </c>
      <c r="O33" s="304">
        <v>1.3157095721555612</v>
      </c>
      <c r="P33" s="304">
        <v>1.3644449382016439</v>
      </c>
      <c r="Q33" s="306"/>
      <c r="R33" s="304">
        <v>0.30831497117948203</v>
      </c>
      <c r="S33" s="304">
        <v>0.26783352746770772</v>
      </c>
      <c r="T33" s="304">
        <v>0.27885587933449035</v>
      </c>
      <c r="U33" s="306"/>
      <c r="V33" s="304">
        <v>0.71822721588312066</v>
      </c>
      <c r="W33" s="304">
        <v>0.61300609039401843</v>
      </c>
      <c r="X33" s="304">
        <v>0.61466254568083878</v>
      </c>
      <c r="Y33" s="306"/>
      <c r="Z33" s="304">
        <v>0.93802297459845707</v>
      </c>
      <c r="AA33" s="304">
        <v>0.82544785738300941</v>
      </c>
      <c r="AB33" s="304">
        <v>0.75103292256981335</v>
      </c>
      <c r="AC33" s="306"/>
      <c r="AD33" s="304">
        <v>0.85939026892642434</v>
      </c>
      <c r="AE33" s="304">
        <v>0.63168353199450888</v>
      </c>
      <c r="AF33" s="304">
        <v>0.48790911088468913</v>
      </c>
      <c r="AG33" s="306"/>
      <c r="AH33" s="304">
        <v>0.5024423821621492</v>
      </c>
      <c r="AI33" s="304">
        <v>0.37011735370382626</v>
      </c>
      <c r="AJ33" s="304">
        <v>0.22522745130195895</v>
      </c>
      <c r="AK33" s="306"/>
      <c r="AL33" s="304">
        <v>0.10637213645265516</v>
      </c>
      <c r="AM33" s="304">
        <v>9.5896814076346926E-2</v>
      </c>
      <c r="AN33" s="304">
        <v>8.222764552654456E-2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7.6393043726717877</v>
      </c>
      <c r="C34" s="304">
        <f t="shared" si="64"/>
        <v>8.2241843086629114</v>
      </c>
      <c r="D34" s="304">
        <f t="shared" si="65"/>
        <v>8.1263749231260913</v>
      </c>
      <c r="E34" s="304"/>
      <c r="F34" s="304">
        <v>0.28896861709491917</v>
      </c>
      <c r="G34" s="304">
        <v>0.35661057308210037</v>
      </c>
      <c r="H34" s="304">
        <v>0.40062169806962639</v>
      </c>
      <c r="I34" s="304"/>
      <c r="J34" s="304">
        <v>1.0519747269968693</v>
      </c>
      <c r="K34" s="304">
        <v>1.3670252319366447</v>
      </c>
      <c r="L34" s="304">
        <v>1.6162254543433701</v>
      </c>
      <c r="M34" s="304"/>
      <c r="N34" s="304">
        <v>2.2333311903492028</v>
      </c>
      <c r="O34" s="304">
        <v>2.2790874161651016</v>
      </c>
      <c r="P34" s="304">
        <v>2.3125831323725068</v>
      </c>
      <c r="Q34" s="306"/>
      <c r="R34" s="304">
        <v>0.2388512914785989</v>
      </c>
      <c r="S34" s="304">
        <v>0.25043259932493184</v>
      </c>
      <c r="T34" s="304">
        <v>0.26667099891278356</v>
      </c>
      <c r="U34" s="306"/>
      <c r="V34" s="304">
        <v>0.94848604994249197</v>
      </c>
      <c r="W34" s="304">
        <v>0.99128551458297254</v>
      </c>
      <c r="X34" s="304">
        <v>1.0082335326607696</v>
      </c>
      <c r="Y34" s="306"/>
      <c r="Z34" s="304">
        <v>1.3324313316232594</v>
      </c>
      <c r="AA34" s="304">
        <v>1.483943762451809</v>
      </c>
      <c r="AB34" s="304">
        <v>1.343467735065583</v>
      </c>
      <c r="AC34" s="306"/>
      <c r="AD34" s="304">
        <v>0.88471059371893634</v>
      </c>
      <c r="AE34" s="304">
        <v>0.82095787695885103</v>
      </c>
      <c r="AF34" s="304">
        <v>0.60837307946285701</v>
      </c>
      <c r="AG34" s="306"/>
      <c r="AH34" s="304">
        <v>0.56361831927725048</v>
      </c>
      <c r="AI34" s="304">
        <v>0.5661427277747435</v>
      </c>
      <c r="AJ34" s="304">
        <v>0.48601453519323168</v>
      </c>
      <c r="AK34" s="306"/>
      <c r="AL34" s="304">
        <v>9.693225219025893E-2</v>
      </c>
      <c r="AM34" s="304">
        <v>0.10869860638575574</v>
      </c>
      <c r="AN34" s="304">
        <v>8.4184757045363434E-2</v>
      </c>
    </row>
    <row r="35" spans="1:40" x14ac:dyDescent="0.2">
      <c r="A35" s="13" t="str">
        <f t="shared" si="63"/>
        <v>Associate professional occupations</v>
      </c>
      <c r="B35" s="304">
        <f t="shared" si="66"/>
        <v>5.4063358241583481</v>
      </c>
      <c r="C35" s="304">
        <f t="shared" si="64"/>
        <v>4.9130268513600655</v>
      </c>
      <c r="D35" s="304">
        <f t="shared" si="65"/>
        <v>4.6814133652286047</v>
      </c>
      <c r="E35" s="304"/>
      <c r="F35" s="304">
        <v>7.0517579776282535E-2</v>
      </c>
      <c r="G35" s="304">
        <v>7.7201163616098731E-2</v>
      </c>
      <c r="H35" s="304">
        <v>8.8031022693029065E-2</v>
      </c>
      <c r="I35" s="304"/>
      <c r="J35" s="304">
        <v>0.44616519222504719</v>
      </c>
      <c r="K35" s="304">
        <v>0.49948874382023772</v>
      </c>
      <c r="L35" s="304">
        <v>0.56815157790914694</v>
      </c>
      <c r="M35" s="304"/>
      <c r="N35" s="304">
        <v>1.3253555015095717</v>
      </c>
      <c r="O35" s="304">
        <v>1.2374532237507843</v>
      </c>
      <c r="P35" s="304">
        <v>1.2637852177216908</v>
      </c>
      <c r="Q35" s="306"/>
      <c r="R35" s="304">
        <v>0.36331677784185318</v>
      </c>
      <c r="S35" s="304">
        <v>0.35073097395560671</v>
      </c>
      <c r="T35" s="304">
        <v>0.37778986248261748</v>
      </c>
      <c r="U35" s="306"/>
      <c r="V35" s="304">
        <v>0.51896800992806225</v>
      </c>
      <c r="W35" s="304">
        <v>0.44614847291660703</v>
      </c>
      <c r="X35" s="304">
        <v>0.42253951995898659</v>
      </c>
      <c r="Y35" s="306"/>
      <c r="Z35" s="304">
        <v>1.1757253896759339</v>
      </c>
      <c r="AA35" s="304">
        <v>1.1277900932077194</v>
      </c>
      <c r="AB35" s="304">
        <v>1.0564078584813537</v>
      </c>
      <c r="AC35" s="306"/>
      <c r="AD35" s="304">
        <v>0.94209583972946775</v>
      </c>
      <c r="AE35" s="304">
        <v>0.74616573541510189</v>
      </c>
      <c r="AF35" s="304">
        <v>0.58995880236896414</v>
      </c>
      <c r="AG35" s="306"/>
      <c r="AH35" s="304">
        <v>0.49622442656882254</v>
      </c>
      <c r="AI35" s="304">
        <v>0.36021251164968954</v>
      </c>
      <c r="AJ35" s="304">
        <v>0.25807208011022381</v>
      </c>
      <c r="AK35" s="306"/>
      <c r="AL35" s="304">
        <v>6.7967106903307234E-2</v>
      </c>
      <c r="AM35" s="304">
        <v>6.7835933028219331E-2</v>
      </c>
      <c r="AN35" s="304">
        <v>5.667742350259284E-2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2.9593192768360108</v>
      </c>
      <c r="C36" s="304">
        <f t="shared" si="64"/>
        <v>2.7191800793965801</v>
      </c>
      <c r="D36" s="304">
        <f t="shared" si="65"/>
        <v>2.3491488954736925</v>
      </c>
      <c r="E36" s="304"/>
      <c r="F36" s="304">
        <v>9.462262782990916E-3</v>
      </c>
      <c r="G36" s="304">
        <v>1.165075006066173E-2</v>
      </c>
      <c r="H36" s="304">
        <v>1.3195131999963248E-2</v>
      </c>
      <c r="I36" s="304"/>
      <c r="J36" s="304">
        <v>0.10192539091264918</v>
      </c>
      <c r="K36" s="304">
        <v>0.13314523912436796</v>
      </c>
      <c r="L36" s="304">
        <v>0.15783436211595472</v>
      </c>
      <c r="M36" s="304"/>
      <c r="N36" s="304">
        <v>0.51503654357817585</v>
      </c>
      <c r="O36" s="304">
        <v>0.52641462887582491</v>
      </c>
      <c r="P36" s="304">
        <v>0.5580546097802539</v>
      </c>
      <c r="Q36" s="306"/>
      <c r="R36" s="304">
        <v>0.17118601687611743</v>
      </c>
      <c r="S36" s="304">
        <v>0.16828282419387838</v>
      </c>
      <c r="T36" s="304">
        <v>0.18120760986902287</v>
      </c>
      <c r="U36" s="306"/>
      <c r="V36" s="304">
        <v>0.21177759510353056</v>
      </c>
      <c r="W36" s="304">
        <v>0.21119767805117642</v>
      </c>
      <c r="X36" s="304">
        <v>0.21838953322160301</v>
      </c>
      <c r="Y36" s="306"/>
      <c r="Z36" s="304">
        <v>0.6215873309148805</v>
      </c>
      <c r="AA36" s="304">
        <v>0.64090588719617392</v>
      </c>
      <c r="AB36" s="304">
        <v>0.61369638813610561</v>
      </c>
      <c r="AC36" s="306"/>
      <c r="AD36" s="304">
        <v>0.89637042862001004</v>
      </c>
      <c r="AE36" s="304">
        <v>0.76881089245214473</v>
      </c>
      <c r="AF36" s="304">
        <v>0.5234778610666736</v>
      </c>
      <c r="AG36" s="306"/>
      <c r="AH36" s="304">
        <v>0.36888183937462654</v>
      </c>
      <c r="AI36" s="304">
        <v>0.20178735560419689</v>
      </c>
      <c r="AJ36" s="304">
        <v>3.6394175101048865E-2</v>
      </c>
      <c r="AK36" s="306"/>
      <c r="AL36" s="304">
        <v>6.3091868673029447E-2</v>
      </c>
      <c r="AM36" s="304">
        <v>5.698482383815532E-2</v>
      </c>
      <c r="AN36" s="304">
        <v>4.6899224183066621E-2</v>
      </c>
    </row>
    <row r="37" spans="1:40" x14ac:dyDescent="0.2">
      <c r="A37" s="13" t="str">
        <f t="shared" si="63"/>
        <v>Skilled trades occupations</v>
      </c>
      <c r="B37" s="304">
        <f t="shared" si="66"/>
        <v>7.317018514142319</v>
      </c>
      <c r="C37" s="304">
        <f t="shared" si="64"/>
        <v>6.7444117400325458</v>
      </c>
      <c r="D37" s="304">
        <f t="shared" si="65"/>
        <v>5.5686115166380024</v>
      </c>
      <c r="E37" s="304"/>
      <c r="F37" s="304">
        <v>8.2052568193472022E-3</v>
      </c>
      <c r="G37" s="304">
        <v>1.0784591682047782E-2</v>
      </c>
      <c r="H37" s="304">
        <v>1.313984150634857E-2</v>
      </c>
      <c r="I37" s="304"/>
      <c r="J37" s="304">
        <v>0.11374708585104482</v>
      </c>
      <c r="K37" s="304">
        <v>0.15410221518781514</v>
      </c>
      <c r="L37" s="304">
        <v>0.19268922441758776</v>
      </c>
      <c r="M37" s="304"/>
      <c r="N37" s="304">
        <v>0.36718090938318226</v>
      </c>
      <c r="O37" s="304">
        <v>0.40259291943115311</v>
      </c>
      <c r="P37" s="304">
        <v>0.44101646120807386</v>
      </c>
      <c r="Q37" s="306"/>
      <c r="R37" s="304">
        <v>0.15888574303600925</v>
      </c>
      <c r="S37" s="304">
        <v>0.16481728773629981</v>
      </c>
      <c r="T37" s="304">
        <v>0.17688315126411577</v>
      </c>
      <c r="U37" s="306"/>
      <c r="V37" s="304">
        <v>0.51815364001055397</v>
      </c>
      <c r="W37" s="304">
        <v>0.49488377224406027</v>
      </c>
      <c r="X37" s="304">
        <v>0.46637717998642253</v>
      </c>
      <c r="Y37" s="306"/>
      <c r="Z37" s="304">
        <v>2.5388770717294102</v>
      </c>
      <c r="AA37" s="304">
        <v>2.5673139568072085</v>
      </c>
      <c r="AB37" s="304">
        <v>2.3207813821130356</v>
      </c>
      <c r="AC37" s="306"/>
      <c r="AD37" s="304">
        <v>1.9931381914136328</v>
      </c>
      <c r="AE37" s="304">
        <v>1.639224760016488</v>
      </c>
      <c r="AF37" s="304">
        <v>1.1241186956954468</v>
      </c>
      <c r="AG37" s="306"/>
      <c r="AH37" s="304">
        <v>1.2585406838723991</v>
      </c>
      <c r="AI37" s="304">
        <v>1.0749847108263606</v>
      </c>
      <c r="AJ37" s="304">
        <v>0.68060986392376221</v>
      </c>
      <c r="AK37" s="306"/>
      <c r="AL37" s="304">
        <v>0.36028993202673998</v>
      </c>
      <c r="AM37" s="304">
        <v>0.23570752610111306</v>
      </c>
      <c r="AN37" s="304">
        <v>0.1529957165232087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0.49681164773138264</v>
      </c>
      <c r="C38" s="304">
        <f t="shared" si="64"/>
        <v>0.47278710647991717</v>
      </c>
      <c r="D38" s="304">
        <f t="shared" si="65"/>
        <v>0.45666617861358355</v>
      </c>
      <c r="E38" s="304"/>
      <c r="F38" s="304">
        <v>4.4474455869727685E-3</v>
      </c>
      <c r="G38" s="304">
        <v>5.2923213029811879E-3</v>
      </c>
      <c r="H38" s="304">
        <v>6.4639928863901115E-3</v>
      </c>
      <c r="I38" s="304"/>
      <c r="J38" s="304">
        <v>5.9400391701214849E-3</v>
      </c>
      <c r="K38" s="304">
        <v>6.3440567290936516E-3</v>
      </c>
      <c r="L38" s="304">
        <v>6.4582082428736656E-3</v>
      </c>
      <c r="M38" s="304"/>
      <c r="N38" s="304">
        <v>4.9678901148804827E-2</v>
      </c>
      <c r="O38" s="304">
        <v>4.2788780246232526E-2</v>
      </c>
      <c r="P38" s="304">
        <v>4.0167429548201308E-2</v>
      </c>
      <c r="Q38" s="306"/>
      <c r="R38" s="304">
        <v>1.3146560126275599E-2</v>
      </c>
      <c r="S38" s="304">
        <v>1.0305365435259173E-2</v>
      </c>
      <c r="T38" s="304">
        <v>9.3541460345524154E-3</v>
      </c>
      <c r="U38" s="306"/>
      <c r="V38" s="304">
        <v>4.8001990965015673E-2</v>
      </c>
      <c r="W38" s="304">
        <v>4.0088626818731987E-2</v>
      </c>
      <c r="X38" s="304">
        <v>3.7369493970951594E-2</v>
      </c>
      <c r="Y38" s="306"/>
      <c r="Z38" s="304">
        <v>5.5837622516776729E-2</v>
      </c>
      <c r="AA38" s="304">
        <v>4.754679303203134E-2</v>
      </c>
      <c r="AB38" s="304">
        <v>4.1706165197869308E-2</v>
      </c>
      <c r="AC38" s="306"/>
      <c r="AD38" s="304">
        <v>7.7035970498377335E-2</v>
      </c>
      <c r="AE38" s="304">
        <v>6.9685179743000758E-2</v>
      </c>
      <c r="AF38" s="304">
        <v>5.6807059777543106E-2</v>
      </c>
      <c r="AG38" s="306"/>
      <c r="AH38" s="304">
        <v>0.21132204788554815</v>
      </c>
      <c r="AI38" s="304">
        <v>0.21736566545773625</v>
      </c>
      <c r="AJ38" s="304">
        <v>0.22729745268962873</v>
      </c>
      <c r="AK38" s="306"/>
      <c r="AL38" s="304">
        <v>3.1401069833490045E-2</v>
      </c>
      <c r="AM38" s="304">
        <v>3.3370317714850335E-2</v>
      </c>
      <c r="AN38" s="304">
        <v>3.1042230265573324E-2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1.2584724875070452</v>
      </c>
      <c r="C39" s="304">
        <f t="shared" si="64"/>
        <v>1.2170116711473975</v>
      </c>
      <c r="D39" s="304">
        <f t="shared" si="65"/>
        <v>1.1808730514676187</v>
      </c>
      <c r="E39" s="304"/>
      <c r="F39" s="304">
        <v>7.4676283108897849E-3</v>
      </c>
      <c r="G39" s="304">
        <v>9.6420155664419058E-3</v>
      </c>
      <c r="H39" s="304">
        <v>1.1069771985131982E-2</v>
      </c>
      <c r="I39" s="304"/>
      <c r="J39" s="304">
        <v>6.314439291193423E-2</v>
      </c>
      <c r="K39" s="304">
        <v>8.2913396018132565E-2</v>
      </c>
      <c r="L39" s="304">
        <v>9.6873570554305663E-2</v>
      </c>
      <c r="M39" s="304"/>
      <c r="N39" s="304">
        <v>0.26585640641318026</v>
      </c>
      <c r="O39" s="304">
        <v>0.27569970827637352</v>
      </c>
      <c r="P39" s="304">
        <v>0.30555665937102799</v>
      </c>
      <c r="Q39" s="306"/>
      <c r="R39" s="304">
        <v>8.510982599749653E-2</v>
      </c>
      <c r="S39" s="304">
        <v>9.1401888018232652E-2</v>
      </c>
      <c r="T39" s="304">
        <v>0.10692452210483347</v>
      </c>
      <c r="U39" s="306"/>
      <c r="V39" s="304">
        <v>9.0398688565579255E-2</v>
      </c>
      <c r="W39" s="304">
        <v>9.0770534706580461E-2</v>
      </c>
      <c r="X39" s="304">
        <v>0.10010784069545264</v>
      </c>
      <c r="Y39" s="306"/>
      <c r="Z39" s="304">
        <v>0.26223497645427679</v>
      </c>
      <c r="AA39" s="304">
        <v>0.2456687422633588</v>
      </c>
      <c r="AB39" s="304">
        <v>0.21613332995851439</v>
      </c>
      <c r="AC39" s="306"/>
      <c r="AD39" s="304">
        <v>0.24079397608433983</v>
      </c>
      <c r="AE39" s="304">
        <v>0.22435074189284054</v>
      </c>
      <c r="AF39" s="304">
        <v>0.21503837992988839</v>
      </c>
      <c r="AG39" s="306"/>
      <c r="AH39" s="304">
        <v>0.17389232664477511</v>
      </c>
      <c r="AI39" s="304">
        <v>0.13239159003194659</v>
      </c>
      <c r="AJ39" s="304">
        <v>6.9046517546451927E-2</v>
      </c>
      <c r="AK39" s="306"/>
      <c r="AL39" s="304">
        <v>6.957426612457325E-2</v>
      </c>
      <c r="AM39" s="304">
        <v>6.4173054373490426E-2</v>
      </c>
      <c r="AN39" s="304">
        <v>6.0122459322012302E-2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4.9371806821448576</v>
      </c>
      <c r="C40" s="304">
        <f t="shared" si="64"/>
        <v>4.7186662882102244</v>
      </c>
      <c r="D40" s="304">
        <f t="shared" si="65"/>
        <v>3.9979752103272932</v>
      </c>
      <c r="E40" s="304"/>
      <c r="F40" s="304">
        <v>1.2991240156251065E-3</v>
      </c>
      <c r="G40" s="304">
        <v>1.410154287128275E-3</v>
      </c>
      <c r="H40" s="304">
        <v>1.3656731213353365E-3</v>
      </c>
      <c r="I40" s="304"/>
      <c r="J40" s="304">
        <v>4.1439427299643311E-2</v>
      </c>
      <c r="K40" s="304">
        <v>7.1161847314802684E-2</v>
      </c>
      <c r="L40" s="304">
        <v>0.12053731722687337</v>
      </c>
      <c r="M40" s="304"/>
      <c r="N40" s="304">
        <v>0.15749514084075975</v>
      </c>
      <c r="O40" s="304">
        <v>0.18929571016889038</v>
      </c>
      <c r="P40" s="304">
        <v>0.24925808860541562</v>
      </c>
      <c r="Q40" s="306"/>
      <c r="R40" s="305">
        <v>8.9509356773159451E-2</v>
      </c>
      <c r="S40" s="305">
        <v>9.7009406116576699E-2</v>
      </c>
      <c r="T40" s="305">
        <v>0.10115502401190941</v>
      </c>
      <c r="U40" s="306"/>
      <c r="V40" s="305">
        <v>0.17814156509816301</v>
      </c>
      <c r="W40" s="305">
        <v>0.20648029093511369</v>
      </c>
      <c r="X40" s="305">
        <v>0.21466806150096968</v>
      </c>
      <c r="Y40" s="306"/>
      <c r="Z40" s="305">
        <v>1.099671403992486</v>
      </c>
      <c r="AA40" s="305">
        <v>1.2768086569912007</v>
      </c>
      <c r="AB40" s="305">
        <v>1.3288558615991437</v>
      </c>
      <c r="AC40" s="306"/>
      <c r="AD40" s="305">
        <v>1.7090180852042127</v>
      </c>
      <c r="AE40" s="305">
        <v>1.6640716215199796</v>
      </c>
      <c r="AF40" s="305">
        <v>1.4792747046878472</v>
      </c>
      <c r="AG40" s="306"/>
      <c r="AH40" s="305">
        <v>1.2247010006933581</v>
      </c>
      <c r="AI40" s="305">
        <v>1.01581228762303</v>
      </c>
      <c r="AJ40" s="305">
        <v>0.41071487940243562</v>
      </c>
      <c r="AK40" s="306"/>
      <c r="AL40" s="305">
        <v>0.43590557822745057</v>
      </c>
      <c r="AM40" s="305">
        <v>0.19661631325350237</v>
      </c>
      <c r="AN40" s="305">
        <v>9.2145600171363237E-2</v>
      </c>
    </row>
    <row r="41" spans="1:40" x14ac:dyDescent="0.2">
      <c r="A41" s="39" t="str">
        <f t="shared" si="63"/>
        <v>Elementary occupations</v>
      </c>
      <c r="B41" s="307">
        <f t="shared" si="66"/>
        <v>2.139909792128984</v>
      </c>
      <c r="C41" s="307">
        <f t="shared" si="64"/>
        <v>2.3834666292155036</v>
      </c>
      <c r="D41" s="307">
        <f>SUM(H41,L41,P41,T41,X41,AB41,AF41,AJ41,AN41)</f>
        <v>2.2052476079993526</v>
      </c>
      <c r="E41" s="307"/>
      <c r="F41" s="307">
        <v>5.1667007118145402E-3</v>
      </c>
      <c r="G41" s="307">
        <v>5.8982998489318025E-3</v>
      </c>
      <c r="H41" s="307">
        <v>7.4868387707710217E-3</v>
      </c>
      <c r="I41" s="307"/>
      <c r="J41" s="307">
        <v>2.4353800355451864E-2</v>
      </c>
      <c r="K41" s="307">
        <v>3.2819045369324729E-2</v>
      </c>
      <c r="L41" s="307">
        <v>4.0593982644838801E-2</v>
      </c>
      <c r="M41" s="307"/>
      <c r="N41" s="307">
        <v>0.10415319435715067</v>
      </c>
      <c r="O41" s="307">
        <v>0.1622134500379003</v>
      </c>
      <c r="P41" s="307">
        <v>0.21712920984666267</v>
      </c>
      <c r="Q41" s="308"/>
      <c r="R41" s="307">
        <v>5.1578374702023061E-2</v>
      </c>
      <c r="S41" s="307">
        <v>7.3287018279782914E-2</v>
      </c>
      <c r="T41" s="307">
        <v>0.10219618303008469</v>
      </c>
      <c r="U41" s="308"/>
      <c r="V41" s="307">
        <v>4.4878155169461677E-2</v>
      </c>
      <c r="W41" s="307">
        <v>6.9604100000361879E-2</v>
      </c>
      <c r="X41" s="307">
        <v>9.3081994500065296E-2</v>
      </c>
      <c r="Y41" s="308"/>
      <c r="Z41" s="307">
        <v>0.26007463389120489</v>
      </c>
      <c r="AA41" s="307">
        <v>0.33092686565642859</v>
      </c>
      <c r="AB41" s="307">
        <v>0.34460586976816071</v>
      </c>
      <c r="AC41" s="308"/>
      <c r="AD41" s="307">
        <v>0.53917722947200153</v>
      </c>
      <c r="AE41" s="307">
        <v>0.59571941115857474</v>
      </c>
      <c r="AF41" s="307">
        <v>0.51002388133560284</v>
      </c>
      <c r="AG41" s="308"/>
      <c r="AH41" s="307">
        <v>0.84644448468165212</v>
      </c>
      <c r="AI41" s="307">
        <v>0.94471155880243807</v>
      </c>
      <c r="AJ41" s="307">
        <v>0.78976283629293798</v>
      </c>
      <c r="AK41" s="308"/>
      <c r="AL41" s="307">
        <v>0.26408321878822349</v>
      </c>
      <c r="AM41" s="307">
        <v>0.16828688006176065</v>
      </c>
      <c r="AN41" s="307">
        <v>0.10036681181022872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Hertfordshire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66.662999999999869</v>
      </c>
      <c r="C50" s="305">
        <f>SUM(C51:C59)</f>
        <v>73.637999999999934</v>
      </c>
      <c r="D50" s="305">
        <f>SUM(D51:D59)</f>
        <v>82.681999999999988</v>
      </c>
      <c r="E50" s="304"/>
      <c r="F50" s="305">
        <f>SUM(F51:F59)</f>
        <v>0.1950456818072612</v>
      </c>
      <c r="G50" s="305">
        <f>SUM(G51:G59)</f>
        <v>0.28125112097893484</v>
      </c>
      <c r="H50" s="305">
        <f>SUM(H51:H59)</f>
        <v>0.43170730658605772</v>
      </c>
      <c r="I50" s="304"/>
      <c r="J50" s="305">
        <f>SUM(J51:J59)</f>
        <v>3.2629048433824059</v>
      </c>
      <c r="K50" s="305">
        <f>SUM(K51:K59)</f>
        <v>4.7090677085222099</v>
      </c>
      <c r="L50" s="305">
        <f>SUM(L51:L59)</f>
        <v>6.8421606818599638</v>
      </c>
      <c r="M50" s="304"/>
      <c r="N50" s="305">
        <f>SUM(N51:N59)</f>
        <v>6.7455469167260471</v>
      </c>
      <c r="O50" s="305">
        <f>SUM(O51:O59)</f>
        <v>7.7134527864435123</v>
      </c>
      <c r="P50" s="305">
        <f>SUM(P51:P59)</f>
        <v>9.9348839404449514</v>
      </c>
      <c r="Q50" s="304"/>
      <c r="R50" s="305">
        <f>SUM(R51:R59)</f>
        <v>2.374524120463247</v>
      </c>
      <c r="S50" s="305">
        <f>SUM(S51:S59)</f>
        <v>2.6806456465966662</v>
      </c>
      <c r="T50" s="305">
        <f>SUM(T51:T59)</f>
        <v>3.5889335024891778</v>
      </c>
      <c r="U50" s="304"/>
      <c r="V50" s="305">
        <f>SUM(V51:V59)</f>
        <v>4.767985184496923</v>
      </c>
      <c r="W50" s="305">
        <f>SUM(W51:W59)</f>
        <v>5.2718154970503388</v>
      </c>
      <c r="X50" s="305">
        <f>SUM(X51:X59)</f>
        <v>6.5912243466327789</v>
      </c>
      <c r="Y50" s="304"/>
      <c r="Z50" s="305">
        <f>SUM(Z51:Z59)</f>
        <v>17.930821665474529</v>
      </c>
      <c r="AA50" s="305">
        <f>SUM(AA51:AA59)</f>
        <v>21.247842092511856</v>
      </c>
      <c r="AB50" s="305">
        <f>SUM(AB51:AB59)</f>
        <v>24.770700632294137</v>
      </c>
      <c r="AC50" s="304"/>
      <c r="AD50" s="305">
        <f>SUM(AD51:AD59)</f>
        <v>17.682655889813084</v>
      </c>
      <c r="AE50" s="305">
        <f>SUM(AE51:AE59)</f>
        <v>18.096709742538323</v>
      </c>
      <c r="AF50" s="305">
        <f>SUM(AF51:AF59)</f>
        <v>19.322833895920194</v>
      </c>
      <c r="AG50" s="304"/>
      <c r="AH50" s="305">
        <f>SUM(AH51:AH59)</f>
        <v>10.836074023490337</v>
      </c>
      <c r="AI50" s="305">
        <f>SUM(AI51:AI59)</f>
        <v>11.366996027740106</v>
      </c>
      <c r="AJ50" s="305">
        <f>SUM(AJ51:AJ59)</f>
        <v>10.136784607765144</v>
      </c>
      <c r="AK50" s="304"/>
      <c r="AL50" s="305">
        <f>SUM(AL51:AL59)</f>
        <v>2.8674416743460296</v>
      </c>
      <c r="AM50" s="305">
        <f>SUM(AM51:AM59)</f>
        <v>2.2702193776179818</v>
      </c>
      <c r="AN50" s="305">
        <f>SUM(AN51:AN59)</f>
        <v>1.0627710860075787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9.8575218570712</v>
      </c>
      <c r="C51" s="304">
        <f t="shared" ref="C51:D51" si="68">SUM(G51,K51,O51,S51,W51,AA51,AE51,AI51,AM51)</f>
        <v>9.7947353277759213</v>
      </c>
      <c r="D51" s="304">
        <f t="shared" si="68"/>
        <v>11.803124563789954</v>
      </c>
      <c r="E51" s="304"/>
      <c r="F51" s="304">
        <v>4.0148121057484165E-2</v>
      </c>
      <c r="G51" s="304">
        <v>5.4276311554777849E-2</v>
      </c>
      <c r="H51" s="304">
        <v>8.0047798140772675E-2</v>
      </c>
      <c r="I51" s="304"/>
      <c r="J51" s="304">
        <v>0.85863673497079362</v>
      </c>
      <c r="K51" s="304">
        <v>1.0927742891973948</v>
      </c>
      <c r="L51" s="304">
        <v>1.5966849702063859</v>
      </c>
      <c r="M51" s="304"/>
      <c r="N51" s="304">
        <v>1.6574647940719855</v>
      </c>
      <c r="O51" s="304">
        <v>1.6508410113219398</v>
      </c>
      <c r="P51" s="304">
        <v>2.0817738712213054</v>
      </c>
      <c r="Q51" s="304"/>
      <c r="R51" s="304">
        <v>0.44224087025094488</v>
      </c>
      <c r="S51" s="304">
        <v>0.40032508640595699</v>
      </c>
      <c r="T51" s="304">
        <v>0.46311945729301152</v>
      </c>
      <c r="U51" s="304"/>
      <c r="V51" s="304">
        <v>1.1303987187462801</v>
      </c>
      <c r="W51" s="304">
        <v>1.0955665176813556</v>
      </c>
      <c r="X51" s="304">
        <v>1.3940601381532416</v>
      </c>
      <c r="Y51" s="304"/>
      <c r="Z51" s="304">
        <v>2.456991749892524</v>
      </c>
      <c r="AA51" s="304">
        <v>2.5487082093004081</v>
      </c>
      <c r="AB51" s="304">
        <v>3.3432858252850832</v>
      </c>
      <c r="AC51" s="304"/>
      <c r="AD51" s="304">
        <v>1.8623187668789385</v>
      </c>
      <c r="AE51" s="304">
        <v>1.5960764344274294</v>
      </c>
      <c r="AF51" s="304">
        <v>1.6349095667981779</v>
      </c>
      <c r="AG51" s="304"/>
      <c r="AH51" s="304">
        <v>1.0769556229183215</v>
      </c>
      <c r="AI51" s="304">
        <v>0.99413058706704227</v>
      </c>
      <c r="AJ51" s="304">
        <v>0.90342827268591808</v>
      </c>
      <c r="AK51" s="304"/>
      <c r="AL51" s="304">
        <v>0.33236647828392679</v>
      </c>
      <c r="AM51" s="304">
        <v>0.3620368808196166</v>
      </c>
      <c r="AN51" s="304">
        <v>0.30581466400605734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9.5119579993479935</v>
      </c>
      <c r="C52" s="304">
        <f t="shared" ref="C52:C59" si="70">SUM(G52,K52,O52,S52,W52,AA52,AE52,AI52,AM52)</f>
        <v>11.591255106300167</v>
      </c>
      <c r="D52" s="304">
        <f t="shared" ref="D52:D59" si="71">SUM(H52,L52,P52,T52,X52,AB52,AF52,AJ52,AN52)</f>
        <v>14.557593708492151</v>
      </c>
      <c r="E52" s="304"/>
      <c r="F52" s="304">
        <v>7.95551040665992E-2</v>
      </c>
      <c r="G52" s="304">
        <v>0.11181764635700231</v>
      </c>
      <c r="H52" s="304">
        <v>0.14866685188863779</v>
      </c>
      <c r="I52" s="304"/>
      <c r="J52" s="304">
        <v>1.317137892025888</v>
      </c>
      <c r="K52" s="304">
        <v>2.0144440655574276</v>
      </c>
      <c r="L52" s="304">
        <v>2.9286405453844586</v>
      </c>
      <c r="M52" s="304"/>
      <c r="N52" s="304">
        <v>2.0468333709075019</v>
      </c>
      <c r="O52" s="304">
        <v>2.2504372375083888</v>
      </c>
      <c r="P52" s="304">
        <v>2.6308278475060214</v>
      </c>
      <c r="Q52" s="304"/>
      <c r="R52" s="304">
        <v>0.28798971904339182</v>
      </c>
      <c r="S52" s="304">
        <v>0.26349697000551026</v>
      </c>
      <c r="T52" s="304">
        <v>0.34076797535915215</v>
      </c>
      <c r="U52" s="304"/>
      <c r="V52" s="304">
        <v>0.80502537458888312</v>
      </c>
      <c r="W52" s="304">
        <v>0.76703267593800306</v>
      </c>
      <c r="X52" s="304">
        <v>0.67670447985146143</v>
      </c>
      <c r="Y52" s="304"/>
      <c r="Z52" s="304">
        <v>2.4620239098860175</v>
      </c>
      <c r="AA52" s="304">
        <v>3.3627421217655664</v>
      </c>
      <c r="AB52" s="304">
        <v>4.8132613771515187</v>
      </c>
      <c r="AC52" s="304"/>
      <c r="AD52" s="304">
        <v>1.6746571017767216</v>
      </c>
      <c r="AE52" s="304">
        <v>1.9011432047182437</v>
      </c>
      <c r="AF52" s="304">
        <v>2.2604525007355973</v>
      </c>
      <c r="AG52" s="304"/>
      <c r="AH52" s="304">
        <v>0.65105468732807847</v>
      </c>
      <c r="AI52" s="304">
        <v>0.69849211356465335</v>
      </c>
      <c r="AJ52" s="304">
        <v>0.60800235499417221</v>
      </c>
      <c r="AK52" s="304"/>
      <c r="AL52" s="304">
        <v>0.18768083972491001</v>
      </c>
      <c r="AM52" s="304">
        <v>0.221649070885373</v>
      </c>
      <c r="AN52" s="304">
        <v>0.15026977562113072</v>
      </c>
    </row>
    <row r="53" spans="1:40" x14ac:dyDescent="0.2">
      <c r="A53" s="13" t="str">
        <f t="shared" si="67"/>
        <v>Associate professional occupations</v>
      </c>
      <c r="B53" s="304">
        <f t="shared" si="69"/>
        <v>5.6416023526266175</v>
      </c>
      <c r="C53" s="304">
        <f t="shared" si="70"/>
        <v>6.0401601476610134</v>
      </c>
      <c r="D53" s="304">
        <f t="shared" si="71"/>
        <v>7.2959366152489658</v>
      </c>
      <c r="E53" s="304"/>
      <c r="F53" s="304">
        <v>1.3067268928176798E-2</v>
      </c>
      <c r="G53" s="304">
        <v>1.7476917342848976E-2</v>
      </c>
      <c r="H53" s="304">
        <v>2.604554866000568E-2</v>
      </c>
      <c r="I53" s="304"/>
      <c r="J53" s="304">
        <v>0.40472985482359297</v>
      </c>
      <c r="K53" s="304">
        <v>0.57647604064032043</v>
      </c>
      <c r="L53" s="304">
        <v>0.8365904989691384</v>
      </c>
      <c r="M53" s="304"/>
      <c r="N53" s="304">
        <v>0.87049229520135651</v>
      </c>
      <c r="O53" s="304">
        <v>0.94760988749692321</v>
      </c>
      <c r="P53" s="304">
        <v>1.195050201955558</v>
      </c>
      <c r="Q53" s="304"/>
      <c r="R53" s="304">
        <v>0.40236769737744643</v>
      </c>
      <c r="S53" s="304">
        <v>0.47384493940147221</v>
      </c>
      <c r="T53" s="304">
        <v>0.64916752626805263</v>
      </c>
      <c r="U53" s="304"/>
      <c r="V53" s="304">
        <v>0.76975880985886014</v>
      </c>
      <c r="W53" s="304">
        <v>0.78609939051963806</v>
      </c>
      <c r="X53" s="304">
        <v>1.0106591767218569</v>
      </c>
      <c r="Y53" s="304"/>
      <c r="Z53" s="304">
        <v>1.0823686224192608</v>
      </c>
      <c r="AA53" s="304">
        <v>1.0921162980454169</v>
      </c>
      <c r="AB53" s="304">
        <v>1.1929497653944998</v>
      </c>
      <c r="AC53" s="304"/>
      <c r="AD53" s="304">
        <v>1.1921827688907156</v>
      </c>
      <c r="AE53" s="304">
        <v>1.1868391215490683</v>
      </c>
      <c r="AF53" s="304">
        <v>1.4043982055006803</v>
      </c>
      <c r="AG53" s="304"/>
      <c r="AH53" s="304">
        <v>0.79815398605385324</v>
      </c>
      <c r="AI53" s="304">
        <v>0.8725102601905933</v>
      </c>
      <c r="AJ53" s="304">
        <v>0.89251931335524337</v>
      </c>
      <c r="AK53" s="304"/>
      <c r="AL53" s="304">
        <v>0.10848104907335579</v>
      </c>
      <c r="AM53" s="304">
        <v>8.7187292474732059E-2</v>
      </c>
      <c r="AN53" s="304">
        <v>8.8556378423931909E-2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6.3658804723746982</v>
      </c>
      <c r="C54" s="304">
        <f t="shared" si="70"/>
        <v>6.9444083369951599</v>
      </c>
      <c r="D54" s="304">
        <f t="shared" si="71"/>
        <v>7.3808904888507003</v>
      </c>
      <c r="E54" s="304"/>
      <c r="F54" s="304">
        <v>4.1252012869409313E-2</v>
      </c>
      <c r="G54" s="304">
        <v>6.5914227617225901E-2</v>
      </c>
      <c r="H54" s="304">
        <v>0.13336872699635391</v>
      </c>
      <c r="I54" s="304"/>
      <c r="J54" s="304">
        <v>0.32970622605170619</v>
      </c>
      <c r="K54" s="304">
        <v>0.50424056264372386</v>
      </c>
      <c r="L54" s="304">
        <v>0.78114101089689536</v>
      </c>
      <c r="M54" s="304"/>
      <c r="N54" s="304">
        <v>1.0563865874672456</v>
      </c>
      <c r="O54" s="304">
        <v>1.3803402391023223</v>
      </c>
      <c r="P54" s="304">
        <v>2.0754299146039399</v>
      </c>
      <c r="Q54" s="304"/>
      <c r="R54" s="304">
        <v>0.62942928852233482</v>
      </c>
      <c r="S54" s="304">
        <v>0.72313341916346818</v>
      </c>
      <c r="T54" s="304">
        <v>1.0478537183374763</v>
      </c>
      <c r="U54" s="304"/>
      <c r="V54" s="304">
        <v>0.33248543879270537</v>
      </c>
      <c r="W54" s="304">
        <v>0.37140179656628475</v>
      </c>
      <c r="X54" s="304">
        <v>0.53702642361540087</v>
      </c>
      <c r="Y54" s="304"/>
      <c r="Z54" s="304">
        <v>1.0206708173226193</v>
      </c>
      <c r="AA54" s="304">
        <v>1.071369012399269</v>
      </c>
      <c r="AB54" s="304">
        <v>0.94751949080382036</v>
      </c>
      <c r="AC54" s="304"/>
      <c r="AD54" s="304">
        <v>1.0668597363733119</v>
      </c>
      <c r="AE54" s="304">
        <v>0.90523583134165075</v>
      </c>
      <c r="AF54" s="304">
        <v>0.47360666878416147</v>
      </c>
      <c r="AG54" s="304"/>
      <c r="AH54" s="304">
        <v>1.6126610936835204</v>
      </c>
      <c r="AI54" s="304">
        <v>1.7760389838520809</v>
      </c>
      <c r="AJ54" s="304">
        <v>1.3372464231700467</v>
      </c>
      <c r="AK54" s="304"/>
      <c r="AL54" s="304">
        <v>0.27642927129184514</v>
      </c>
      <c r="AM54" s="304">
        <v>0.14673426430913478</v>
      </c>
      <c r="AN54" s="304">
        <v>4.769811164260538E-2</v>
      </c>
    </row>
    <row r="55" spans="1:40" x14ac:dyDescent="0.2">
      <c r="A55" s="13" t="str">
        <f t="shared" si="67"/>
        <v>Skilled trades occupations</v>
      </c>
      <c r="B55" s="304">
        <f t="shared" si="69"/>
        <v>23.27819928927812</v>
      </c>
      <c r="C55" s="304">
        <f t="shared" si="70"/>
        <v>25.269100259969544</v>
      </c>
      <c r="D55" s="304">
        <f t="shared" si="71"/>
        <v>25.743724578730752</v>
      </c>
      <c r="E55" s="304"/>
      <c r="F55" s="304">
        <v>3.015785350373707E-3</v>
      </c>
      <c r="G55" s="304">
        <v>4.2937052282191772E-3</v>
      </c>
      <c r="H55" s="304">
        <v>5.1246558284242455E-3</v>
      </c>
      <c r="I55" s="304"/>
      <c r="J55" s="304">
        <v>0.16194291142772341</v>
      </c>
      <c r="K55" s="304">
        <v>0.24501567442817498</v>
      </c>
      <c r="L55" s="304">
        <v>0.32550088196517302</v>
      </c>
      <c r="M55" s="304"/>
      <c r="N55" s="304">
        <v>0.67905076181448631</v>
      </c>
      <c r="O55" s="304">
        <v>0.91298589234646754</v>
      </c>
      <c r="P55" s="304">
        <v>1.1691816425070156</v>
      </c>
      <c r="Q55" s="304"/>
      <c r="R55" s="304">
        <v>0.42265821106885976</v>
      </c>
      <c r="S55" s="304">
        <v>0.55253409081819616</v>
      </c>
      <c r="T55" s="304">
        <v>0.70493314591288347</v>
      </c>
      <c r="U55" s="304"/>
      <c r="V55" s="304">
        <v>1.192476424032815</v>
      </c>
      <c r="W55" s="304">
        <v>1.517118156677927</v>
      </c>
      <c r="X55" s="304">
        <v>1.9942256868240835</v>
      </c>
      <c r="Y55" s="304"/>
      <c r="Z55" s="304">
        <v>7.8491083594440703</v>
      </c>
      <c r="AA55" s="304">
        <v>8.942169012300484</v>
      </c>
      <c r="AB55" s="304">
        <v>8.6514440306574869</v>
      </c>
      <c r="AC55" s="304"/>
      <c r="AD55" s="304">
        <v>8.0771732314460589</v>
      </c>
      <c r="AE55" s="304">
        <v>8.2901707070800974</v>
      </c>
      <c r="AF55" s="304">
        <v>8.7755061433350185</v>
      </c>
      <c r="AG55" s="304"/>
      <c r="AH55" s="304">
        <v>3.7036555015988539</v>
      </c>
      <c r="AI55" s="304">
        <v>3.9108026228167674</v>
      </c>
      <c r="AJ55" s="304">
        <v>3.9550845710793192</v>
      </c>
      <c r="AK55" s="304"/>
      <c r="AL55" s="304">
        <v>1.1891181030948816</v>
      </c>
      <c r="AM55" s="304">
        <v>0.89401039827320972</v>
      </c>
      <c r="AN55" s="304">
        <v>0.16272382062134963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0.23855265197784509</v>
      </c>
      <c r="C56" s="304">
        <f t="shared" si="70"/>
        <v>0.2329223757387919</v>
      </c>
      <c r="D56" s="304">
        <f t="shared" si="71"/>
        <v>0.26083682694010496</v>
      </c>
      <c r="E56" s="304"/>
      <c r="F56" s="304">
        <v>2.0030992753840372E-4</v>
      </c>
      <c r="G56" s="304">
        <v>1.811145533940655E-4</v>
      </c>
      <c r="H56" s="304">
        <v>2.6615111353012503E-4</v>
      </c>
      <c r="I56" s="304"/>
      <c r="J56" s="304">
        <v>5.563382056472113E-3</v>
      </c>
      <c r="K56" s="304">
        <v>6.8874971135555671E-3</v>
      </c>
      <c r="L56" s="304">
        <v>8.7738625664309025E-3</v>
      </c>
      <c r="M56" s="304"/>
      <c r="N56" s="304">
        <v>9.8538322221863092E-3</v>
      </c>
      <c r="O56" s="304">
        <v>8.7585926270920406E-3</v>
      </c>
      <c r="P56" s="304">
        <v>1.0690984992902932E-2</v>
      </c>
      <c r="Q56" s="304"/>
      <c r="R56" s="304">
        <v>1.9865673000777125E-3</v>
      </c>
      <c r="S56" s="304">
        <v>1.6923258594344699E-3</v>
      </c>
      <c r="T56" s="304">
        <v>1.9364387985763992E-3</v>
      </c>
      <c r="U56" s="304"/>
      <c r="V56" s="304">
        <v>6.8631603134833323E-3</v>
      </c>
      <c r="W56" s="304">
        <v>6.9919567893649212E-3</v>
      </c>
      <c r="X56" s="304">
        <v>8.1565310944465945E-3</v>
      </c>
      <c r="Y56" s="304"/>
      <c r="Z56" s="304">
        <v>6.7500630638267667E-2</v>
      </c>
      <c r="AA56" s="304">
        <v>8.5666304862066209E-2</v>
      </c>
      <c r="AB56" s="304">
        <v>0.1157119967426242</v>
      </c>
      <c r="AC56" s="304"/>
      <c r="AD56" s="304">
        <v>1.4775402604637684E-2</v>
      </c>
      <c r="AE56" s="304">
        <v>1.2219212042595337E-2</v>
      </c>
      <c r="AF56" s="304">
        <v>1.4587367224298767E-2</v>
      </c>
      <c r="AG56" s="304"/>
      <c r="AH56" s="304">
        <v>7.9211029148452877E-2</v>
      </c>
      <c r="AI56" s="304">
        <v>6.5354409879779904E-2</v>
      </c>
      <c r="AJ56" s="304">
        <v>6.8582376690863728E-2</v>
      </c>
      <c r="AK56" s="304"/>
      <c r="AL56" s="304">
        <v>5.2598337766729016E-2</v>
      </c>
      <c r="AM56" s="304">
        <v>4.5170962011509379E-2</v>
      </c>
      <c r="AN56" s="304">
        <v>3.2131117716431318E-2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1.4813680003714707</v>
      </c>
      <c r="C57" s="304">
        <f t="shared" si="70"/>
        <v>1.6956832846186369</v>
      </c>
      <c r="D57" s="304">
        <f t="shared" si="71"/>
        <v>1.9046200155622697</v>
      </c>
      <c r="E57" s="304"/>
      <c r="F57" s="304">
        <v>3.2878364589765691E-3</v>
      </c>
      <c r="G57" s="304">
        <v>4.6984389070257393E-3</v>
      </c>
      <c r="H57" s="304">
        <v>7.0534176180259587E-3</v>
      </c>
      <c r="I57" s="304"/>
      <c r="J57" s="304">
        <v>9.5664790076160869E-2</v>
      </c>
      <c r="K57" s="304">
        <v>0.11642839648187889</v>
      </c>
      <c r="L57" s="304">
        <v>0.13980367927944085</v>
      </c>
      <c r="M57" s="304"/>
      <c r="N57" s="304">
        <v>0.23263866169224748</v>
      </c>
      <c r="O57" s="304">
        <v>0.27032773895728462</v>
      </c>
      <c r="P57" s="304">
        <v>0.34770431778695704</v>
      </c>
      <c r="Q57" s="304"/>
      <c r="R57" s="304">
        <v>6.2879434598514111E-2</v>
      </c>
      <c r="S57" s="304">
        <v>8.0984413461470103E-2</v>
      </c>
      <c r="T57" s="304">
        <v>0.10742757293754235</v>
      </c>
      <c r="U57" s="304"/>
      <c r="V57" s="304">
        <v>9.3145600414689084E-2</v>
      </c>
      <c r="W57" s="304">
        <v>0.10872654393726709</v>
      </c>
      <c r="X57" s="304">
        <v>0.1363898394319896</v>
      </c>
      <c r="Y57" s="304"/>
      <c r="Z57" s="304">
        <v>0.57744293250470913</v>
      </c>
      <c r="AA57" s="304">
        <v>0.70170843373110092</v>
      </c>
      <c r="AB57" s="304">
        <v>0.88584093192680713</v>
      </c>
      <c r="AC57" s="304"/>
      <c r="AD57" s="304">
        <v>0.11041462831176924</v>
      </c>
      <c r="AE57" s="304">
        <v>9.5599263833564513E-2</v>
      </c>
      <c r="AF57" s="304">
        <v>5.4094502152522518E-2</v>
      </c>
      <c r="AG57" s="304"/>
      <c r="AH57" s="304">
        <v>0.16991284649005473</v>
      </c>
      <c r="AI57" s="304">
        <v>0.17107398639615337</v>
      </c>
      <c r="AJ57" s="304">
        <v>9.5827669738518542E-2</v>
      </c>
      <c r="AK57" s="304"/>
      <c r="AL57" s="304">
        <v>0.13598126982434933</v>
      </c>
      <c r="AM57" s="304">
        <v>0.14613606891289135</v>
      </c>
      <c r="AN57" s="304">
        <v>0.13047808469046585</v>
      </c>
    </row>
    <row r="58" spans="1:40" x14ac:dyDescent="0.2">
      <c r="A58" s="13" t="str">
        <f t="shared" si="67"/>
        <v>Process, plant and machine operatives</v>
      </c>
      <c r="B58" s="304">
        <f t="shared" si="69"/>
        <v>5.8953959026679215</v>
      </c>
      <c r="C58" s="304">
        <f t="shared" si="70"/>
        <v>6.8253395589439387</v>
      </c>
      <c r="D58" s="304">
        <f t="shared" si="71"/>
        <v>7.4269234886613722</v>
      </c>
      <c r="E58" s="304"/>
      <c r="F58" s="304">
        <v>1.4187868322461671E-2</v>
      </c>
      <c r="G58" s="304">
        <v>2.2181898542819191E-2</v>
      </c>
      <c r="H58" s="304">
        <v>3.0579400623245167E-2</v>
      </c>
      <c r="I58" s="304"/>
      <c r="J58" s="304">
        <v>4.9619389521652235E-2</v>
      </c>
      <c r="K58" s="304">
        <v>8.5478561486586668E-2</v>
      </c>
      <c r="L58" s="304">
        <v>0.12901091309922463</v>
      </c>
      <c r="M58" s="304"/>
      <c r="N58" s="304">
        <v>8.9732273731089385E-2</v>
      </c>
      <c r="O58" s="304">
        <v>0.13491650331021571</v>
      </c>
      <c r="P58" s="304">
        <v>0.22007025802938981</v>
      </c>
      <c r="Q58" s="304"/>
      <c r="R58" s="304">
        <v>0.10251505597666954</v>
      </c>
      <c r="S58" s="304">
        <v>0.15470228708256029</v>
      </c>
      <c r="T58" s="304">
        <v>0.24052102842144277</v>
      </c>
      <c r="U58" s="304"/>
      <c r="V58" s="304">
        <v>0.247200180837684</v>
      </c>
      <c r="W58" s="304">
        <v>0.3284414811554982</v>
      </c>
      <c r="X58" s="304">
        <v>0.4245187326875679</v>
      </c>
      <c r="Y58" s="304"/>
      <c r="Z58" s="304">
        <v>1.4013297248502317</v>
      </c>
      <c r="AA58" s="304">
        <v>1.9176598201639474</v>
      </c>
      <c r="AB58" s="304">
        <v>2.4859495855175791</v>
      </c>
      <c r="AC58" s="304"/>
      <c r="AD58" s="304">
        <v>2.3210400748942521</v>
      </c>
      <c r="AE58" s="304">
        <v>2.5918105931136561</v>
      </c>
      <c r="AF58" s="304">
        <v>2.9049478312753587</v>
      </c>
      <c r="AG58" s="304"/>
      <c r="AH58" s="304">
        <v>1.4097958634815446</v>
      </c>
      <c r="AI58" s="304">
        <v>1.3938759624313593</v>
      </c>
      <c r="AJ58" s="304">
        <v>0.93828160201433475</v>
      </c>
      <c r="AK58" s="304"/>
      <c r="AL58" s="304">
        <v>0.2599754710523357</v>
      </c>
      <c r="AM58" s="304">
        <v>0.19627245165729595</v>
      </c>
      <c r="AN58" s="304">
        <v>5.304413699322965E-2</v>
      </c>
    </row>
    <row r="59" spans="1:40" x14ac:dyDescent="0.2">
      <c r="A59" s="13" t="str">
        <f t="shared" si="67"/>
        <v>Elementary occupations</v>
      </c>
      <c r="B59" s="304">
        <f t="shared" si="69"/>
        <v>4.3925214742839982</v>
      </c>
      <c r="C59" s="304">
        <f t="shared" si="70"/>
        <v>5.2443956019967546</v>
      </c>
      <c r="D59" s="304">
        <f t="shared" si="71"/>
        <v>6.3083497137236977</v>
      </c>
      <c r="E59" s="304"/>
      <c r="F59" s="304">
        <v>3.3137482624138103E-4</v>
      </c>
      <c r="G59" s="304">
        <v>4.1086087562151283E-4</v>
      </c>
      <c r="H59" s="304">
        <v>5.5475571706214413E-4</v>
      </c>
      <c r="I59" s="304"/>
      <c r="J59" s="304">
        <v>3.9903662428416801E-2</v>
      </c>
      <c r="K59" s="304">
        <v>6.732262097314741E-2</v>
      </c>
      <c r="L59" s="304">
        <v>9.6014319492815275E-2</v>
      </c>
      <c r="M59" s="304"/>
      <c r="N59" s="304">
        <v>0.10309433961794892</v>
      </c>
      <c r="O59" s="304">
        <v>0.15723568377287894</v>
      </c>
      <c r="P59" s="304">
        <v>0.20415490184185894</v>
      </c>
      <c r="Q59" s="304"/>
      <c r="R59" s="304">
        <v>2.2457276325008116E-2</v>
      </c>
      <c r="S59" s="304">
        <v>2.9932114398597866E-2</v>
      </c>
      <c r="T59" s="304">
        <v>3.3206639161040184E-2</v>
      </c>
      <c r="U59" s="304"/>
      <c r="V59" s="304">
        <v>0.1906314769115226</v>
      </c>
      <c r="W59" s="304">
        <v>0.29043697778500066</v>
      </c>
      <c r="X59" s="304">
        <v>0.40948333825272937</v>
      </c>
      <c r="Y59" s="304"/>
      <c r="Z59" s="304">
        <v>1.0133849185168287</v>
      </c>
      <c r="AA59" s="304">
        <v>1.525702879943595</v>
      </c>
      <c r="AB59" s="304">
        <v>2.3347376288147133</v>
      </c>
      <c r="AC59" s="304"/>
      <c r="AD59" s="304">
        <v>1.3632341786366771</v>
      </c>
      <c r="AE59" s="304">
        <v>1.5176153744320178</v>
      </c>
      <c r="AF59" s="304">
        <v>1.8003311101143764</v>
      </c>
      <c r="AG59" s="304"/>
      <c r="AH59" s="304">
        <v>1.334673392787658</v>
      </c>
      <c r="AI59" s="304">
        <v>1.4847171015416767</v>
      </c>
      <c r="AJ59" s="304">
        <v>1.3378120240367262</v>
      </c>
      <c r="AK59" s="304"/>
      <c r="AL59" s="304">
        <v>0.32481085423369643</v>
      </c>
      <c r="AM59" s="304">
        <v>0.1710219882742188</v>
      </c>
      <c r="AN59" s="304">
        <v>9.2054996292376928E-2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182.10600000000014</v>
      </c>
      <c r="C62" s="305">
        <f>SUM(C63:C71)</f>
        <v>186.61399999999972</v>
      </c>
      <c r="D62" s="305">
        <f>SUM(D63:D71)</f>
        <v>194.63700000000017</v>
      </c>
      <c r="E62" s="304"/>
      <c r="F62" s="305">
        <f>SUM(F63:F71)</f>
        <v>0.54015260833160716</v>
      </c>
      <c r="G62" s="305">
        <f>SUM(G63:G71)</f>
        <v>0.76473235517948757</v>
      </c>
      <c r="H62" s="305">
        <f>SUM(H63:H71)</f>
        <v>1.1578261590920458</v>
      </c>
      <c r="I62" s="304"/>
      <c r="J62" s="305">
        <f>SUM(J63:J71)</f>
        <v>5.8337248305492064</v>
      </c>
      <c r="K62" s="305">
        <f>SUM(K63:K71)</f>
        <v>7.9839146102041649</v>
      </c>
      <c r="L62" s="305">
        <f>SUM(L63:L71)</f>
        <v>12.109517236284915</v>
      </c>
      <c r="M62" s="304"/>
      <c r="N62" s="305">
        <f>SUM(N63:N71)</f>
        <v>24.820158397424844</v>
      </c>
      <c r="O62" s="305">
        <f>SUM(O63:O71)</f>
        <v>27.767200826542609</v>
      </c>
      <c r="P62" s="305">
        <f>SUM(P63:P71)</f>
        <v>38.112879354997744</v>
      </c>
      <c r="Q62" s="304"/>
      <c r="R62" s="305">
        <f>SUM(R63:R71)</f>
        <v>7.663598672534004</v>
      </c>
      <c r="S62" s="305">
        <f>SUM(S63:S71)</f>
        <v>8.2524862688158791</v>
      </c>
      <c r="T62" s="305">
        <f>SUM(T63:T71)</f>
        <v>11.262553715315802</v>
      </c>
      <c r="U62" s="304"/>
      <c r="V62" s="305">
        <f>SUM(V63:V71)</f>
        <v>8.5909329882051697</v>
      </c>
      <c r="W62" s="305">
        <f>SUM(W63:W71)</f>
        <v>9.2046460376132622</v>
      </c>
      <c r="X62" s="305">
        <f>SUM(X63:X71)</f>
        <v>12.106366183073213</v>
      </c>
      <c r="Y62" s="304"/>
      <c r="Z62" s="305">
        <f>SUM(Z63:Z71)</f>
        <v>40.376859427511349</v>
      </c>
      <c r="AA62" s="305">
        <f>SUM(AA63:AA71)</f>
        <v>44.089974113713396</v>
      </c>
      <c r="AB62" s="305">
        <f>SUM(AB63:AB71)</f>
        <v>49.107195964988442</v>
      </c>
      <c r="AC62" s="304"/>
      <c r="AD62" s="305">
        <f>SUM(AD63:AD71)</f>
        <v>50.008452337744892</v>
      </c>
      <c r="AE62" s="305">
        <f>SUM(AE63:AE71)</f>
        <v>49.273657998107019</v>
      </c>
      <c r="AF62" s="305">
        <f>SUM(AF63:AF71)</f>
        <v>45.120090525921555</v>
      </c>
      <c r="AG62" s="304"/>
      <c r="AH62" s="305">
        <f>SUM(AH63:AH71)</f>
        <v>34.446612639195763</v>
      </c>
      <c r="AI62" s="305">
        <f>SUM(AI63:AI71)</f>
        <v>31.280425903995017</v>
      </c>
      <c r="AJ62" s="305">
        <f>SUM(AJ63:AJ71)</f>
        <v>20.07864049116003</v>
      </c>
      <c r="AK62" s="304"/>
      <c r="AL62" s="305">
        <f>SUM(AL63:AL71)</f>
        <v>9.8255080985033043</v>
      </c>
      <c r="AM62" s="305">
        <f>SUM(AM63:AM71)</f>
        <v>7.9969618858289229</v>
      </c>
      <c r="AN62" s="305">
        <f>SUM(AN63:AN71)</f>
        <v>5.5819303691664377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23.401557048119187</v>
      </c>
      <c r="C63" s="304">
        <f t="shared" ref="C63:C71" si="73">SUM(G63,K63,O63,S63,W63,AA63,AE63,AI63,AM63)</f>
        <v>22.41406935222669</v>
      </c>
      <c r="D63" s="304">
        <f t="shared" ref="D63:D71" si="74">SUM(H63,L63,P63,T63,X63,AB63,AF63,AJ63,AN63)</f>
        <v>25.332167275163663</v>
      </c>
      <c r="E63" s="304"/>
      <c r="F63" s="304">
        <v>8.9607630388750303E-2</v>
      </c>
      <c r="G63" s="304">
        <v>0.12113073456857998</v>
      </c>
      <c r="H63" s="304">
        <v>0.19246660093567389</v>
      </c>
      <c r="I63" s="304"/>
      <c r="J63" s="304">
        <v>1.1512881632135026</v>
      </c>
      <c r="K63" s="304">
        <v>1.4171672161685582</v>
      </c>
      <c r="L63" s="304">
        <v>2.0972467516367326</v>
      </c>
      <c r="M63" s="304"/>
      <c r="N63" s="304">
        <v>5.1839134637266655</v>
      </c>
      <c r="O63" s="304">
        <v>5.2538919512605924</v>
      </c>
      <c r="P63" s="304">
        <v>6.9789996225903321</v>
      </c>
      <c r="Q63" s="304"/>
      <c r="R63" s="304">
        <v>1.1059261647252538</v>
      </c>
      <c r="S63" s="304">
        <v>1.0621017940447459</v>
      </c>
      <c r="T63" s="304">
        <v>1.4300991350326115</v>
      </c>
      <c r="U63" s="304"/>
      <c r="V63" s="304">
        <v>1.4280882495517546</v>
      </c>
      <c r="W63" s="304">
        <v>1.3833001934172522</v>
      </c>
      <c r="X63" s="304">
        <v>1.7068315752148246</v>
      </c>
      <c r="Y63" s="304"/>
      <c r="Z63" s="304">
        <v>4.5948600334293523</v>
      </c>
      <c r="AA63" s="304">
        <v>4.6886387409213635</v>
      </c>
      <c r="AB63" s="304">
        <v>5.6636170961176537</v>
      </c>
      <c r="AC63" s="304"/>
      <c r="AD63" s="304">
        <v>5.2591371367038562</v>
      </c>
      <c r="AE63" s="304">
        <v>4.5131977296781738</v>
      </c>
      <c r="AF63" s="304">
        <v>3.9983243535034898</v>
      </c>
      <c r="AG63" s="304"/>
      <c r="AH63" s="304">
        <v>4.0655599318638185</v>
      </c>
      <c r="AI63" s="304">
        <v>3.5472144904169696</v>
      </c>
      <c r="AJ63" s="304">
        <v>2.8681859190572694</v>
      </c>
      <c r="AK63" s="304"/>
      <c r="AL63" s="304">
        <v>0.52317627451622983</v>
      </c>
      <c r="AM63" s="304">
        <v>0.42742650175045482</v>
      </c>
      <c r="AN63" s="304">
        <v>0.39639622107508005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15.168922179749341</v>
      </c>
      <c r="C64" s="304">
        <f t="shared" si="73"/>
        <v>17.079458172084458</v>
      </c>
      <c r="D64" s="304">
        <f t="shared" si="74"/>
        <v>19.853185708799209</v>
      </c>
      <c r="E64" s="304"/>
      <c r="F64" s="304">
        <v>0.23641380376214277</v>
      </c>
      <c r="G64" s="304">
        <v>0.34094277490270852</v>
      </c>
      <c r="H64" s="304">
        <v>0.50334414254596727</v>
      </c>
      <c r="I64" s="304"/>
      <c r="J64" s="304">
        <v>1.4078001584561355</v>
      </c>
      <c r="K64" s="304">
        <v>1.975749122114637</v>
      </c>
      <c r="L64" s="304">
        <v>2.9418155741732797</v>
      </c>
      <c r="M64" s="304"/>
      <c r="N64" s="304">
        <v>4.0367518889530327</v>
      </c>
      <c r="O64" s="304">
        <v>4.6597103400500615</v>
      </c>
      <c r="P64" s="304">
        <v>6.1487663513759383</v>
      </c>
      <c r="Q64" s="304"/>
      <c r="R64" s="304">
        <v>0.75606408661469204</v>
      </c>
      <c r="S64" s="304">
        <v>0.81713544328998144</v>
      </c>
      <c r="T64" s="304">
        <v>0.9814390089909526</v>
      </c>
      <c r="U64" s="304"/>
      <c r="V64" s="304">
        <v>0.85569279401089826</v>
      </c>
      <c r="W64" s="304">
        <v>0.94826564321114049</v>
      </c>
      <c r="X64" s="304">
        <v>1.2242569960873337</v>
      </c>
      <c r="Y64" s="304"/>
      <c r="Z64" s="304">
        <v>3.0377858263326969</v>
      </c>
      <c r="AA64" s="304">
        <v>3.6048976957537087</v>
      </c>
      <c r="AB64" s="304">
        <v>4.3710455817182501</v>
      </c>
      <c r="AC64" s="304"/>
      <c r="AD64" s="304">
        <v>2.6950851027132869</v>
      </c>
      <c r="AE64" s="304">
        <v>2.6525708283858531</v>
      </c>
      <c r="AF64" s="304">
        <v>2.2133156517548045</v>
      </c>
      <c r="AG64" s="304"/>
      <c r="AH64" s="304">
        <v>1.8199918641242536</v>
      </c>
      <c r="AI64" s="304">
        <v>1.8024341827045649</v>
      </c>
      <c r="AJ64" s="304">
        <v>1.1786028853717603</v>
      </c>
      <c r="AK64" s="304"/>
      <c r="AL64" s="304">
        <v>0.32333665478220308</v>
      </c>
      <c r="AM64" s="304">
        <v>0.2777521416718004</v>
      </c>
      <c r="AN64" s="304">
        <v>0.29059951678092383</v>
      </c>
    </row>
    <row r="65" spans="1:40" x14ac:dyDescent="0.2">
      <c r="A65" s="13" t="str">
        <f t="shared" si="72"/>
        <v>Associate professional occupations</v>
      </c>
      <c r="B65" s="304">
        <f t="shared" si="75"/>
        <v>14.338496246802881</v>
      </c>
      <c r="C65" s="304">
        <f t="shared" si="73"/>
        <v>14.675814689804762</v>
      </c>
      <c r="D65" s="304">
        <f t="shared" si="74"/>
        <v>16.404924449995875</v>
      </c>
      <c r="E65" s="304"/>
      <c r="F65" s="304">
        <v>6.6470176547247267E-2</v>
      </c>
      <c r="G65" s="304">
        <v>8.5752610617956387E-2</v>
      </c>
      <c r="H65" s="304">
        <v>0.11967944491289792</v>
      </c>
      <c r="I65" s="304"/>
      <c r="J65" s="304">
        <v>0.64799409258302565</v>
      </c>
      <c r="K65" s="304">
        <v>0.85967242763821805</v>
      </c>
      <c r="L65" s="304">
        <v>1.2146995401128233</v>
      </c>
      <c r="M65" s="304"/>
      <c r="N65" s="304">
        <v>2.8167937387989062</v>
      </c>
      <c r="O65" s="304">
        <v>2.9636737234010058</v>
      </c>
      <c r="P65" s="304">
        <v>3.7984044288908261</v>
      </c>
      <c r="Q65" s="304"/>
      <c r="R65" s="304">
        <v>0.69504730284675187</v>
      </c>
      <c r="S65" s="304">
        <v>0.72743330785955285</v>
      </c>
      <c r="T65" s="304">
        <v>0.97841434755711876</v>
      </c>
      <c r="U65" s="304"/>
      <c r="V65" s="304">
        <v>0.84758218089113468</v>
      </c>
      <c r="W65" s="304">
        <v>0.88923601905634309</v>
      </c>
      <c r="X65" s="304">
        <v>1.1361732684350763</v>
      </c>
      <c r="Y65" s="304"/>
      <c r="Z65" s="304">
        <v>3.3011445153405274</v>
      </c>
      <c r="AA65" s="304">
        <v>3.6147926361283842</v>
      </c>
      <c r="AB65" s="304">
        <v>4.2753476201342631</v>
      </c>
      <c r="AC65" s="304"/>
      <c r="AD65" s="304">
        <v>3.5068393915839384</v>
      </c>
      <c r="AE65" s="304">
        <v>3.5151469330879128</v>
      </c>
      <c r="AF65" s="304">
        <v>3.5619871263930323</v>
      </c>
      <c r="AG65" s="304"/>
      <c r="AH65" s="304">
        <v>2.020493124225311</v>
      </c>
      <c r="AI65" s="304">
        <v>1.717961739923082</v>
      </c>
      <c r="AJ65" s="304">
        <v>1.0109457576672001</v>
      </c>
      <c r="AK65" s="304"/>
      <c r="AL65" s="304">
        <v>0.436131723986038</v>
      </c>
      <c r="AM65" s="304">
        <v>0.30214529209230856</v>
      </c>
      <c r="AN65" s="304">
        <v>0.30927291589263384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16.122269326656038</v>
      </c>
      <c r="C66" s="304">
        <f t="shared" si="73"/>
        <v>17.105297249128309</v>
      </c>
      <c r="D66" s="304">
        <f t="shared" si="74"/>
        <v>17.907510783480987</v>
      </c>
      <c r="E66" s="304"/>
      <c r="F66" s="304">
        <v>2.9803923148277192E-2</v>
      </c>
      <c r="G66" s="304">
        <v>4.4048028771011855E-2</v>
      </c>
      <c r="H66" s="304">
        <v>7.4594167684854315E-2</v>
      </c>
      <c r="I66" s="304"/>
      <c r="J66" s="304">
        <v>0.5801884737487496</v>
      </c>
      <c r="K66" s="304">
        <v>0.8466427672171587</v>
      </c>
      <c r="L66" s="304">
        <v>1.3332055769851843</v>
      </c>
      <c r="M66" s="304"/>
      <c r="N66" s="304">
        <v>2.418723231962244</v>
      </c>
      <c r="O66" s="304">
        <v>2.9207024496381382</v>
      </c>
      <c r="P66" s="304">
        <v>4.1059363252202985</v>
      </c>
      <c r="Q66" s="304"/>
      <c r="R66" s="304">
        <v>0.81172866389314668</v>
      </c>
      <c r="S66" s="304">
        <v>0.88046101190398429</v>
      </c>
      <c r="T66" s="304">
        <v>1.1511440890932532</v>
      </c>
      <c r="U66" s="304"/>
      <c r="V66" s="304">
        <v>0.77678559642730427</v>
      </c>
      <c r="W66" s="304">
        <v>0.82047438233077952</v>
      </c>
      <c r="X66" s="304">
        <v>1.0355951378526784</v>
      </c>
      <c r="Y66" s="304"/>
      <c r="Z66" s="304">
        <v>3.637914266746832</v>
      </c>
      <c r="AA66" s="304">
        <v>4.1621328879751021</v>
      </c>
      <c r="AB66" s="304">
        <v>4.3374062405033973</v>
      </c>
      <c r="AC66" s="304"/>
      <c r="AD66" s="304">
        <v>5.2603951725612017</v>
      </c>
      <c r="AE66" s="304">
        <v>5.6668249793945646</v>
      </c>
      <c r="AF66" s="304">
        <v>5.2114728994023389</v>
      </c>
      <c r="AG66" s="304"/>
      <c r="AH66" s="304">
        <v>2.2803841182983469</v>
      </c>
      <c r="AI66" s="304">
        <v>1.5329292939890915</v>
      </c>
      <c r="AJ66" s="304">
        <v>0.52681936128728324</v>
      </c>
      <c r="AK66" s="304"/>
      <c r="AL66" s="304">
        <v>0.32634587986993674</v>
      </c>
      <c r="AM66" s="304">
        <v>0.23108144790847604</v>
      </c>
      <c r="AN66" s="304">
        <v>0.13133698545170028</v>
      </c>
    </row>
    <row r="67" spans="1:40" x14ac:dyDescent="0.2">
      <c r="A67" s="13" t="str">
        <f t="shared" si="72"/>
        <v>Skilled trades occupations</v>
      </c>
      <c r="B67" s="304">
        <f t="shared" si="75"/>
        <v>15.593867018714732</v>
      </c>
      <c r="C67" s="304">
        <f t="shared" si="73"/>
        <v>16.206299416600526</v>
      </c>
      <c r="D67" s="304">
        <f t="shared" si="74"/>
        <v>16.370679939392097</v>
      </c>
      <c r="E67" s="304"/>
      <c r="F67" s="304">
        <v>7.4219987058871091E-3</v>
      </c>
      <c r="G67" s="304">
        <v>1.1405421051991552E-2</v>
      </c>
      <c r="H67" s="304">
        <v>2.229251903501198E-2</v>
      </c>
      <c r="I67" s="304"/>
      <c r="J67" s="304">
        <v>0.21604972353285148</v>
      </c>
      <c r="K67" s="304">
        <v>0.32357303605450283</v>
      </c>
      <c r="L67" s="304">
        <v>0.50820849078957031</v>
      </c>
      <c r="M67" s="304"/>
      <c r="N67" s="304">
        <v>0.89689604025821812</v>
      </c>
      <c r="O67" s="304">
        <v>1.1137395161020065</v>
      </c>
      <c r="P67" s="304">
        <v>1.5175319367638098</v>
      </c>
      <c r="Q67" s="304"/>
      <c r="R67" s="304">
        <v>0.46773314954534118</v>
      </c>
      <c r="S67" s="304">
        <v>0.50941963814280267</v>
      </c>
      <c r="T67" s="304">
        <v>0.66169482736494778</v>
      </c>
      <c r="U67" s="304"/>
      <c r="V67" s="304">
        <v>0.78243171826438729</v>
      </c>
      <c r="W67" s="304">
        <v>0.88849693303653376</v>
      </c>
      <c r="X67" s="304">
        <v>1.1235876184110782</v>
      </c>
      <c r="Y67" s="304"/>
      <c r="Z67" s="304">
        <v>4.989241372203808</v>
      </c>
      <c r="AA67" s="304">
        <v>5.7284564554088426</v>
      </c>
      <c r="AB67" s="304">
        <v>6.3706846092073901</v>
      </c>
      <c r="AC67" s="304"/>
      <c r="AD67" s="304">
        <v>4.1025705433699962</v>
      </c>
      <c r="AE67" s="304">
        <v>3.6881541773379305</v>
      </c>
      <c r="AF67" s="304">
        <v>3.2358625155591709</v>
      </c>
      <c r="AG67" s="304"/>
      <c r="AH67" s="304">
        <v>3.0821594689879648</v>
      </c>
      <c r="AI67" s="304">
        <v>3.1100801102227096</v>
      </c>
      <c r="AJ67" s="304">
        <v>2.3665978265788468</v>
      </c>
      <c r="AK67" s="304"/>
      <c r="AL67" s="304">
        <v>1.049363003846278</v>
      </c>
      <c r="AM67" s="304">
        <v>0.83297412924320591</v>
      </c>
      <c r="AN67" s="304">
        <v>0.5642195956822722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4.6921854867080022</v>
      </c>
      <c r="C68" s="304">
        <f t="shared" si="73"/>
        <v>4.594384906674394</v>
      </c>
      <c r="D68" s="304">
        <f t="shared" si="74"/>
        <v>5.3363725069464136</v>
      </c>
      <c r="E68" s="304"/>
      <c r="F68" s="304">
        <v>5.9814865038042191E-3</v>
      </c>
      <c r="G68" s="304">
        <v>8.976347599138762E-3</v>
      </c>
      <c r="H68" s="304">
        <v>1.5188813399119056E-2</v>
      </c>
      <c r="I68" s="304"/>
      <c r="J68" s="304">
        <v>8.8995590468515337E-2</v>
      </c>
      <c r="K68" s="304">
        <v>0.12127943494405481</v>
      </c>
      <c r="L68" s="304">
        <v>0.19040457322367194</v>
      </c>
      <c r="M68" s="304"/>
      <c r="N68" s="304">
        <v>0.58339571275352076</v>
      </c>
      <c r="O68" s="304">
        <v>0.60836822109569189</v>
      </c>
      <c r="P68" s="304">
        <v>0.80461175839810761</v>
      </c>
      <c r="Q68" s="304"/>
      <c r="R68" s="304">
        <v>0.5138378567023375</v>
      </c>
      <c r="S68" s="304">
        <v>0.56547761899168292</v>
      </c>
      <c r="T68" s="304">
        <v>0.88495483363355409</v>
      </c>
      <c r="U68" s="304"/>
      <c r="V68" s="304">
        <v>0.46247425211970367</v>
      </c>
      <c r="W68" s="304">
        <v>0.4703896445585532</v>
      </c>
      <c r="X68" s="304">
        <v>0.68465112417608043</v>
      </c>
      <c r="Y68" s="304"/>
      <c r="Z68" s="304">
        <v>0.78393044514543542</v>
      </c>
      <c r="AA68" s="304">
        <v>0.78408602648766201</v>
      </c>
      <c r="AB68" s="304">
        <v>0.89535302467959021</v>
      </c>
      <c r="AC68" s="304"/>
      <c r="AD68" s="304">
        <v>1.1980820275459239</v>
      </c>
      <c r="AE68" s="304">
        <v>1.1127618370518866</v>
      </c>
      <c r="AF68" s="304">
        <v>1.1384567531259486</v>
      </c>
      <c r="AG68" s="304"/>
      <c r="AH68" s="304">
        <v>0.7318465539165635</v>
      </c>
      <c r="AI68" s="304">
        <v>0.69313846248555577</v>
      </c>
      <c r="AJ68" s="304">
        <v>0.54698632142802317</v>
      </c>
      <c r="AK68" s="304"/>
      <c r="AL68" s="304">
        <v>0.32364156155219764</v>
      </c>
      <c r="AM68" s="304">
        <v>0.22990731346016746</v>
      </c>
      <c r="AN68" s="304">
        <v>0.17576530488231895</v>
      </c>
    </row>
    <row r="69" spans="1:40" x14ac:dyDescent="0.2">
      <c r="A69" s="13" t="str">
        <f t="shared" si="72"/>
        <v>Sales and customer service occupations</v>
      </c>
      <c r="B69" s="304">
        <f t="shared" si="75"/>
        <v>39.366123812805426</v>
      </c>
      <c r="C69" s="304">
        <f t="shared" si="73"/>
        <v>38.795090501509591</v>
      </c>
      <c r="D69" s="304">
        <f t="shared" si="74"/>
        <v>37.693619879878845</v>
      </c>
      <c r="E69" s="304"/>
      <c r="F69" s="304">
        <v>4.5057229968140475E-2</v>
      </c>
      <c r="G69" s="304">
        <v>6.0100705477149227E-2</v>
      </c>
      <c r="H69" s="304">
        <v>8.0018927475582799E-2</v>
      </c>
      <c r="I69" s="304"/>
      <c r="J69" s="304">
        <v>0.84310953673406208</v>
      </c>
      <c r="K69" s="304">
        <v>1.1787776934358598</v>
      </c>
      <c r="L69" s="304">
        <v>1.8142352837613636</v>
      </c>
      <c r="M69" s="304"/>
      <c r="N69" s="304">
        <v>4.6103962273179206</v>
      </c>
      <c r="O69" s="304">
        <v>5.0707857108255867</v>
      </c>
      <c r="P69" s="304">
        <v>7.0945912949908285</v>
      </c>
      <c r="Q69" s="304"/>
      <c r="R69" s="304">
        <v>1.467004179838113</v>
      </c>
      <c r="S69" s="304">
        <v>1.4477794399759287</v>
      </c>
      <c r="T69" s="304">
        <v>1.8871368900067427</v>
      </c>
      <c r="U69" s="304"/>
      <c r="V69" s="304">
        <v>1.184262444102596</v>
      </c>
      <c r="W69" s="304">
        <v>1.1015984485590276</v>
      </c>
      <c r="X69" s="304">
        <v>1.3625899535406085</v>
      </c>
      <c r="Y69" s="304"/>
      <c r="Z69" s="304">
        <v>10.452446083213502</v>
      </c>
      <c r="AA69" s="304">
        <v>11.234062972142333</v>
      </c>
      <c r="AB69" s="304">
        <v>12.370882542372607</v>
      </c>
      <c r="AC69" s="304"/>
      <c r="AD69" s="304">
        <v>11.059488044875391</v>
      </c>
      <c r="AE69" s="304">
        <v>10.739249551772778</v>
      </c>
      <c r="AF69" s="304">
        <v>9.052378689257667</v>
      </c>
      <c r="AG69" s="304"/>
      <c r="AH69" s="304">
        <v>7.5117012237781822</v>
      </c>
      <c r="AI69" s="304">
        <v>6.3130838109677487</v>
      </c>
      <c r="AJ69" s="304">
        <v>3.1008039116784389</v>
      </c>
      <c r="AK69" s="304"/>
      <c r="AL69" s="304">
        <v>2.1926588429775258</v>
      </c>
      <c r="AM69" s="304">
        <v>1.6496521683531813</v>
      </c>
      <c r="AN69" s="304">
        <v>0.93098238679500578</v>
      </c>
    </row>
    <row r="70" spans="1:40" x14ac:dyDescent="0.2">
      <c r="A70" s="13" t="str">
        <f t="shared" si="72"/>
        <v>Process, plant and machine operatives</v>
      </c>
      <c r="B70" s="304">
        <f t="shared" si="75"/>
        <v>18.608470796503877</v>
      </c>
      <c r="C70" s="304">
        <f t="shared" si="73"/>
        <v>20.346339151616498</v>
      </c>
      <c r="D70" s="304">
        <f t="shared" si="74"/>
        <v>20.700502793446894</v>
      </c>
      <c r="E70" s="304"/>
      <c r="F70" s="304">
        <v>5.0837614093394039E-2</v>
      </c>
      <c r="G70" s="304">
        <v>8.1231238963304392E-2</v>
      </c>
      <c r="H70" s="304">
        <v>0.13480383538194668</v>
      </c>
      <c r="I70" s="304"/>
      <c r="J70" s="304">
        <v>0.20926258165938344</v>
      </c>
      <c r="K70" s="304">
        <v>0.301919689280995</v>
      </c>
      <c r="L70" s="304">
        <v>0.4292138848147608</v>
      </c>
      <c r="M70" s="304"/>
      <c r="N70" s="304">
        <v>0.97618995567202849</v>
      </c>
      <c r="O70" s="304">
        <v>1.3773680148062062</v>
      </c>
      <c r="P70" s="304">
        <v>2.225032120934018</v>
      </c>
      <c r="Q70" s="304"/>
      <c r="R70" s="304">
        <v>0.42114861339612297</v>
      </c>
      <c r="S70" s="304">
        <v>0.55005806466994578</v>
      </c>
      <c r="T70" s="304">
        <v>0.73639134804871953</v>
      </c>
      <c r="U70" s="304"/>
      <c r="V70" s="304">
        <v>0.64790464500050604</v>
      </c>
      <c r="W70" s="304">
        <v>0.79805402087817223</v>
      </c>
      <c r="X70" s="304">
        <v>1.0693846713563968</v>
      </c>
      <c r="Y70" s="304"/>
      <c r="Z70" s="304">
        <v>2.9852864796371867</v>
      </c>
      <c r="AA70" s="304">
        <v>3.7160490263637116</v>
      </c>
      <c r="AB70" s="304">
        <v>4.1598963205213337</v>
      </c>
      <c r="AC70" s="304"/>
      <c r="AD70" s="304">
        <v>6.357346150259426</v>
      </c>
      <c r="AE70" s="304">
        <v>6.9155124780627286</v>
      </c>
      <c r="AF70" s="304">
        <v>7.0886048987106678</v>
      </c>
      <c r="AG70" s="304"/>
      <c r="AH70" s="304">
        <v>5.2508578012918043</v>
      </c>
      <c r="AI70" s="304">
        <v>5.3809359908814427</v>
      </c>
      <c r="AJ70" s="304">
        <v>4.1530923385388467</v>
      </c>
      <c r="AK70" s="304"/>
      <c r="AL70" s="304">
        <v>1.7096369554940229</v>
      </c>
      <c r="AM70" s="304">
        <v>1.2252106277099926</v>
      </c>
      <c r="AN70" s="304">
        <v>0.70408337514020447</v>
      </c>
    </row>
    <row r="71" spans="1:40" x14ac:dyDescent="0.2">
      <c r="A71" s="13" t="str">
        <f t="shared" si="72"/>
        <v>Elementary occupations</v>
      </c>
      <c r="B71" s="304">
        <f t="shared" si="75"/>
        <v>34.814108083940646</v>
      </c>
      <c r="C71" s="304">
        <f t="shared" si="73"/>
        <v>35.397246560354525</v>
      </c>
      <c r="D71" s="304">
        <f t="shared" si="74"/>
        <v>35.038036662896204</v>
      </c>
      <c r="E71" s="304"/>
      <c r="F71" s="304">
        <v>8.5587452139637785E-3</v>
      </c>
      <c r="G71" s="304">
        <v>1.1144493227646749E-2</v>
      </c>
      <c r="H71" s="304">
        <v>1.5437707720991848E-2</v>
      </c>
      <c r="I71" s="304"/>
      <c r="J71" s="304">
        <v>0.68903651015298051</v>
      </c>
      <c r="K71" s="304">
        <v>0.9591332233501807</v>
      </c>
      <c r="L71" s="304">
        <v>1.5804875607875295</v>
      </c>
      <c r="M71" s="304"/>
      <c r="N71" s="304">
        <v>3.2970981379823021</v>
      </c>
      <c r="O71" s="304">
        <v>3.798960899363323</v>
      </c>
      <c r="P71" s="304">
        <v>5.4390055158335819</v>
      </c>
      <c r="Q71" s="304"/>
      <c r="R71" s="304">
        <v>1.4251086549722456</v>
      </c>
      <c r="S71" s="304">
        <v>1.6926199499372552</v>
      </c>
      <c r="T71" s="304">
        <v>2.5512792355879026</v>
      </c>
      <c r="U71" s="304"/>
      <c r="V71" s="304">
        <v>1.6057111078368844</v>
      </c>
      <c r="W71" s="304">
        <v>1.9048307525654589</v>
      </c>
      <c r="X71" s="304">
        <v>2.7632958379991339</v>
      </c>
      <c r="Y71" s="304"/>
      <c r="Z71" s="304">
        <v>6.5942504054620024</v>
      </c>
      <c r="AA71" s="304">
        <v>6.5568576725322858</v>
      </c>
      <c r="AB71" s="304">
        <v>6.6629629297339585</v>
      </c>
      <c r="AC71" s="304"/>
      <c r="AD71" s="304">
        <v>10.569508768131874</v>
      </c>
      <c r="AE71" s="304">
        <v>10.470239483335186</v>
      </c>
      <c r="AF71" s="304">
        <v>9.6196876382144385</v>
      </c>
      <c r="AG71" s="304"/>
      <c r="AH71" s="304">
        <v>7.6836185527095253</v>
      </c>
      <c r="AI71" s="304">
        <v>7.1826478224038564</v>
      </c>
      <c r="AJ71" s="304">
        <v>4.3266061695523641</v>
      </c>
      <c r="AK71" s="304"/>
      <c r="AL71" s="304">
        <v>2.9412172014788731</v>
      </c>
      <c r="AM71" s="304">
        <v>2.8208122636393353</v>
      </c>
      <c r="AN71" s="304">
        <v>2.0792740674662991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296.30899999999997</v>
      </c>
      <c r="C74" s="305">
        <f>SUM(C75:C83)</f>
        <v>306.9169999999998</v>
      </c>
      <c r="D74" s="305">
        <f>SUM(D75:D83)</f>
        <v>324.15699999999998</v>
      </c>
      <c r="E74" s="304"/>
      <c r="F74" s="305">
        <f>SUM(F75:F83)</f>
        <v>5.3013448317683141</v>
      </c>
      <c r="G74" s="305">
        <f>SUM(G75:G83)</f>
        <v>6.7831168770056021</v>
      </c>
      <c r="H74" s="305">
        <f>SUM(H75:H83)</f>
        <v>8.77382539314765</v>
      </c>
      <c r="I74" s="304"/>
      <c r="J74" s="305">
        <f>SUM(J75:J83)</f>
        <v>36.826798718369176</v>
      </c>
      <c r="K74" s="305">
        <f>SUM(K75:K83)</f>
        <v>47.423114074281614</v>
      </c>
      <c r="L74" s="305">
        <f>SUM(L75:L83)</f>
        <v>62.366444382275603</v>
      </c>
      <c r="M74" s="304"/>
      <c r="N74" s="305">
        <f>SUM(N75:N83)</f>
        <v>81.17714918460355</v>
      </c>
      <c r="O74" s="305">
        <f>SUM(O75:O83)</f>
        <v>82.860602135942358</v>
      </c>
      <c r="P74" s="305">
        <f>SUM(P75:P83)</f>
        <v>94.787108801860086</v>
      </c>
      <c r="Q74" s="304"/>
      <c r="R74" s="305">
        <f>SUM(R75:R83)</f>
        <v>15.093558589298135</v>
      </c>
      <c r="S74" s="305">
        <f>SUM(S75:S83)</f>
        <v>15.744829022970867</v>
      </c>
      <c r="T74" s="305">
        <f>SUM(T75:T83)</f>
        <v>19.49767242513823</v>
      </c>
      <c r="U74" s="304"/>
      <c r="V74" s="305">
        <f>SUM(V75:V83)</f>
        <v>18.281879292823163</v>
      </c>
      <c r="W74" s="305">
        <f>SUM(W75:W83)</f>
        <v>18.256491756367296</v>
      </c>
      <c r="X74" s="305">
        <f>SUM(X75:X83)</f>
        <v>21.386938342293384</v>
      </c>
      <c r="Y74" s="304"/>
      <c r="Z74" s="305">
        <f>SUM(Z75:Z83)</f>
        <v>41.56804775388693</v>
      </c>
      <c r="AA74" s="305">
        <f>SUM(AA75:AA83)</f>
        <v>41.414827908834127</v>
      </c>
      <c r="AB74" s="305">
        <f>SUM(AB75:AB83)</f>
        <v>38.423345975081624</v>
      </c>
      <c r="AC74" s="304"/>
      <c r="AD74" s="305">
        <f>SUM(AD75:AD83)</f>
        <v>48.772411645397248</v>
      </c>
      <c r="AE74" s="305">
        <f>SUM(AE75:AE83)</f>
        <v>47.088520754872064</v>
      </c>
      <c r="AF74" s="305">
        <f>SUM(AF75:AF83)</f>
        <v>40.725098509067898</v>
      </c>
      <c r="AG74" s="304"/>
      <c r="AH74" s="305">
        <f>SUM(AH75:AH83)</f>
        <v>38.491805377453439</v>
      </c>
      <c r="AI74" s="305">
        <f>SUM(AI75:AI83)</f>
        <v>37.842624002217107</v>
      </c>
      <c r="AJ74" s="305">
        <f>SUM(AJ75:AJ83)</f>
        <v>31.135472035527204</v>
      </c>
      <c r="AK74" s="304"/>
      <c r="AL74" s="305">
        <f>SUM(AL75:AL83)</f>
        <v>10.796004606400002</v>
      </c>
      <c r="AM74" s="305">
        <f>SUM(AM75:AM83)</f>
        <v>9.5028734675087403</v>
      </c>
      <c r="AN74" s="305">
        <f>SUM(AN75:AN83)</f>
        <v>7.061094135608303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41.215433526763647</v>
      </c>
      <c r="C75" s="305">
        <f t="shared" ref="C75:C83" si="77">SUM(G75,K75,O75,S75,W75,AA75,AE75,AI75,AM75)</f>
        <v>39.485425304917847</v>
      </c>
      <c r="D75" s="305">
        <f t="shared" ref="D75:D83" si="78">SUM(H75,L75,P75,T75,X75,AB75,AF75,AJ75,AN75)</f>
        <v>43.390868220137321</v>
      </c>
      <c r="E75" s="304"/>
      <c r="F75" s="304">
        <v>0.873524165858656</v>
      </c>
      <c r="G75" s="304">
        <v>1.0231556422245092</v>
      </c>
      <c r="H75" s="304">
        <v>1.3483794320031457</v>
      </c>
      <c r="I75" s="304"/>
      <c r="J75" s="304">
        <v>5.5381694523798082</v>
      </c>
      <c r="K75" s="304">
        <v>6.4949143055066054</v>
      </c>
      <c r="L75" s="304">
        <v>8.7026486274938648</v>
      </c>
      <c r="M75" s="304"/>
      <c r="N75" s="304">
        <v>12.782810156419673</v>
      </c>
      <c r="O75" s="304">
        <v>11.867477229818446</v>
      </c>
      <c r="P75" s="304">
        <v>13.793316411615088</v>
      </c>
      <c r="Q75" s="304"/>
      <c r="R75" s="304">
        <v>1.7245894345698014</v>
      </c>
      <c r="S75" s="304">
        <v>1.5544171129432893</v>
      </c>
      <c r="T75" s="304">
        <v>1.8292302150908022</v>
      </c>
      <c r="U75" s="304"/>
      <c r="V75" s="304">
        <v>3.4302646311068594</v>
      </c>
      <c r="W75" s="304">
        <v>3.2355553353819677</v>
      </c>
      <c r="X75" s="304">
        <v>3.9074134818144817</v>
      </c>
      <c r="Y75" s="304"/>
      <c r="Z75" s="304">
        <v>6.4744581137098995</v>
      </c>
      <c r="AA75" s="304">
        <v>5.9088503276164195</v>
      </c>
      <c r="AB75" s="304">
        <v>5.6820319348721409</v>
      </c>
      <c r="AC75" s="304"/>
      <c r="AD75" s="304">
        <v>5.8487892743651164</v>
      </c>
      <c r="AE75" s="304">
        <v>5.2264249925782895</v>
      </c>
      <c r="AF75" s="304">
        <v>4.5356911907197368</v>
      </c>
      <c r="AG75" s="304"/>
      <c r="AH75" s="304">
        <v>3.7181550586644527</v>
      </c>
      <c r="AI75" s="304">
        <v>3.4300519226157964</v>
      </c>
      <c r="AJ75" s="304">
        <v>3.0032834360031098</v>
      </c>
      <c r="AK75" s="304"/>
      <c r="AL75" s="304">
        <v>0.824673239689381</v>
      </c>
      <c r="AM75" s="304">
        <v>0.74457843623252506</v>
      </c>
      <c r="AN75" s="304">
        <v>0.58887349052494775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79.314838103974608</v>
      </c>
      <c r="C76" s="305">
        <f t="shared" si="77"/>
        <v>88.967519578693285</v>
      </c>
      <c r="D76" s="305">
        <f>SUM(H76,L76,P76,T76,X76,AB76,AF76,AJ76,AN76)</f>
        <v>99.359350977502658</v>
      </c>
      <c r="E76" s="304"/>
      <c r="F76" s="304">
        <v>3.1037414252140119</v>
      </c>
      <c r="G76" s="304">
        <v>4.0286311863383828</v>
      </c>
      <c r="H76" s="304">
        <v>5.0170703731201955</v>
      </c>
      <c r="I76" s="304"/>
      <c r="J76" s="304">
        <v>17.525947384341638</v>
      </c>
      <c r="K76" s="304">
        <v>23.138670584491614</v>
      </c>
      <c r="L76" s="304">
        <v>29.582233336151219</v>
      </c>
      <c r="M76" s="304"/>
      <c r="N76" s="304">
        <v>31.693685172898835</v>
      </c>
      <c r="O76" s="304">
        <v>33.337333699318513</v>
      </c>
      <c r="P76" s="304">
        <v>36.567131956520164</v>
      </c>
      <c r="Q76" s="304"/>
      <c r="R76" s="304">
        <v>2.6538018439803519</v>
      </c>
      <c r="S76" s="304">
        <v>2.8605806296094709</v>
      </c>
      <c r="T76" s="304">
        <v>3.4922801376971964</v>
      </c>
      <c r="U76" s="304"/>
      <c r="V76" s="304">
        <v>4.9714704678631207</v>
      </c>
      <c r="W76" s="304">
        <v>5.0228495266617355</v>
      </c>
      <c r="X76" s="304">
        <v>5.7250688275974948</v>
      </c>
      <c r="Y76" s="304"/>
      <c r="Z76" s="304">
        <v>7.2307183229032086</v>
      </c>
      <c r="AA76" s="304">
        <v>7.8127634034905116</v>
      </c>
      <c r="AB76" s="304">
        <v>7.5274900919380432</v>
      </c>
      <c r="AC76" s="304"/>
      <c r="AD76" s="304">
        <v>7.0244933427347833</v>
      </c>
      <c r="AE76" s="304">
        <v>7.2629832794345059</v>
      </c>
      <c r="AF76" s="304">
        <v>7.1478723649210645</v>
      </c>
      <c r="AG76" s="304"/>
      <c r="AH76" s="304">
        <v>4.3023265500409336</v>
      </c>
      <c r="AI76" s="304">
        <v>4.4817062053119283</v>
      </c>
      <c r="AJ76" s="304">
        <v>3.354777696818033</v>
      </c>
      <c r="AK76" s="304"/>
      <c r="AL76" s="304">
        <v>0.80865359399772274</v>
      </c>
      <c r="AM76" s="304">
        <v>1.0220010640366293</v>
      </c>
      <c r="AN76" s="304">
        <v>0.94542619273923334</v>
      </c>
    </row>
    <row r="77" spans="1:40" x14ac:dyDescent="0.2">
      <c r="A77" s="13" t="str">
        <f t="shared" si="76"/>
        <v>Associate professional occupations</v>
      </c>
      <c r="B77" s="305">
        <f t="shared" si="79"/>
        <v>55.7520509763199</v>
      </c>
      <c r="C77" s="305">
        <f t="shared" si="77"/>
        <v>54.777677278385973</v>
      </c>
      <c r="D77" s="305">
        <f t="shared" si="78"/>
        <v>59.376935581501691</v>
      </c>
      <c r="E77" s="304"/>
      <c r="F77" s="304">
        <v>0.96308511440660916</v>
      </c>
      <c r="G77" s="304">
        <v>1.2161702092466911</v>
      </c>
      <c r="H77" s="304">
        <v>1.6725893975158883</v>
      </c>
      <c r="I77" s="304"/>
      <c r="J77" s="304">
        <v>8.6194886335339955</v>
      </c>
      <c r="K77" s="304">
        <v>10.598234311352707</v>
      </c>
      <c r="L77" s="304">
        <v>14.163402685826943</v>
      </c>
      <c r="M77" s="304"/>
      <c r="N77" s="304">
        <v>19.536165910217125</v>
      </c>
      <c r="O77" s="304">
        <v>18.550659031753344</v>
      </c>
      <c r="P77" s="304">
        <v>20.871515631231183</v>
      </c>
      <c r="Q77" s="304"/>
      <c r="R77" s="304">
        <v>3.4735582679191692</v>
      </c>
      <c r="S77" s="304">
        <v>3.554871278431412</v>
      </c>
      <c r="T77" s="304">
        <v>4.5061586079904297</v>
      </c>
      <c r="U77" s="304"/>
      <c r="V77" s="304">
        <v>3.531239058689807</v>
      </c>
      <c r="W77" s="304">
        <v>3.3085168968243019</v>
      </c>
      <c r="X77" s="304">
        <v>3.4442250523443878</v>
      </c>
      <c r="Y77" s="304"/>
      <c r="Z77" s="304">
        <v>7.361035369400545</v>
      </c>
      <c r="AA77" s="304">
        <v>6.7821397196876916</v>
      </c>
      <c r="AB77" s="304">
        <v>5.9181136284464291</v>
      </c>
      <c r="AC77" s="304"/>
      <c r="AD77" s="304">
        <v>6.2980169360434681</v>
      </c>
      <c r="AE77" s="304">
        <v>5.2892253198280832</v>
      </c>
      <c r="AF77" s="304">
        <v>4.0681891560059125</v>
      </c>
      <c r="AG77" s="304"/>
      <c r="AH77" s="304">
        <v>4.9975437246604946</v>
      </c>
      <c r="AI77" s="304">
        <v>4.5179645861553981</v>
      </c>
      <c r="AJ77" s="304">
        <v>3.8268383219261235</v>
      </c>
      <c r="AK77" s="304"/>
      <c r="AL77" s="304">
        <v>0.97191796144868869</v>
      </c>
      <c r="AM77" s="304">
        <v>0.95989592510633492</v>
      </c>
      <c r="AN77" s="304">
        <v>0.90590310021439635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34.118233086846601</v>
      </c>
      <c r="C78" s="305">
        <f t="shared" si="77"/>
        <v>34.503936688423131</v>
      </c>
      <c r="D78" s="305">
        <f t="shared" si="78"/>
        <v>31.578433301455881</v>
      </c>
      <c r="E78" s="304"/>
      <c r="F78" s="304">
        <v>0.17988944150458147</v>
      </c>
      <c r="G78" s="304">
        <v>0.25946696263408692</v>
      </c>
      <c r="H78" s="304">
        <v>0.38383628922751084</v>
      </c>
      <c r="I78" s="304"/>
      <c r="J78" s="304">
        <v>2.2317141038597872</v>
      </c>
      <c r="K78" s="304">
        <v>3.1558789044286581</v>
      </c>
      <c r="L78" s="304">
        <v>4.4643052174988922</v>
      </c>
      <c r="M78" s="304"/>
      <c r="N78" s="304">
        <v>7.5288100074926332</v>
      </c>
      <c r="O78" s="304">
        <v>8.2757680889392553</v>
      </c>
      <c r="P78" s="304">
        <v>9.5881500581446684</v>
      </c>
      <c r="Q78" s="304"/>
      <c r="R78" s="304">
        <v>2.4574294639172942</v>
      </c>
      <c r="S78" s="304">
        <v>2.5747283200168822</v>
      </c>
      <c r="T78" s="304">
        <v>2.9541822582722945</v>
      </c>
      <c r="U78" s="304"/>
      <c r="V78" s="304">
        <v>2.7199864796413133</v>
      </c>
      <c r="W78" s="304">
        <v>2.870366676063457</v>
      </c>
      <c r="X78" s="304">
        <v>3.4458360699946904</v>
      </c>
      <c r="Y78" s="304"/>
      <c r="Z78" s="304">
        <v>5.4985926039310051</v>
      </c>
      <c r="AA78" s="304">
        <v>5.2614186677589707</v>
      </c>
      <c r="AB78" s="304">
        <v>3.6959935592014697</v>
      </c>
      <c r="AC78" s="304"/>
      <c r="AD78" s="304">
        <v>7.38245513151921</v>
      </c>
      <c r="AE78" s="304">
        <v>6.8401470943370235</v>
      </c>
      <c r="AF78" s="304">
        <v>4.1849020990429535</v>
      </c>
      <c r="AG78" s="304"/>
      <c r="AH78" s="304">
        <v>4.472450295333009</v>
      </c>
      <c r="AI78" s="304">
        <v>3.5195656181504318</v>
      </c>
      <c r="AJ78" s="304">
        <v>1.0894251989529329</v>
      </c>
      <c r="AK78" s="304"/>
      <c r="AL78" s="304">
        <v>1.6469055596477651</v>
      </c>
      <c r="AM78" s="304">
        <v>1.7465963560943636</v>
      </c>
      <c r="AN78" s="304">
        <v>1.7718025511204651</v>
      </c>
    </row>
    <row r="79" spans="1:40" x14ac:dyDescent="0.2">
      <c r="A79" s="13" t="str">
        <f t="shared" si="76"/>
        <v>Skilled trades occupations</v>
      </c>
      <c r="B79" s="305">
        <f t="shared" si="79"/>
        <v>11.211235774799112</v>
      </c>
      <c r="C79" s="305">
        <f t="shared" si="77"/>
        <v>12.025977030617003</v>
      </c>
      <c r="D79" s="305">
        <f t="shared" si="78"/>
        <v>12.480546953331686</v>
      </c>
      <c r="E79" s="304"/>
      <c r="F79" s="304">
        <v>4.2773819279439379E-2</v>
      </c>
      <c r="G79" s="304">
        <v>6.4979550774663802E-2</v>
      </c>
      <c r="H79" s="304">
        <v>8.9055009652915226E-2</v>
      </c>
      <c r="I79" s="304"/>
      <c r="J79" s="304">
        <v>0.51315133651115619</v>
      </c>
      <c r="K79" s="304">
        <v>0.72410873891806671</v>
      </c>
      <c r="L79" s="304">
        <v>1.0383231945193727</v>
      </c>
      <c r="M79" s="304"/>
      <c r="N79" s="304">
        <v>1.6027360311425198</v>
      </c>
      <c r="O79" s="304">
        <v>1.7981914515995676</v>
      </c>
      <c r="P79" s="304">
        <v>2.3679405950358996</v>
      </c>
      <c r="Q79" s="304"/>
      <c r="R79" s="304">
        <v>0.57536813005381093</v>
      </c>
      <c r="S79" s="304">
        <v>0.66230726038514387</v>
      </c>
      <c r="T79" s="304">
        <v>0.96119997117638134</v>
      </c>
      <c r="U79" s="304"/>
      <c r="V79" s="304">
        <v>0.75494638035329686</v>
      </c>
      <c r="W79" s="304">
        <v>0.79701783924926717</v>
      </c>
      <c r="X79" s="304">
        <v>0.94691508961286308</v>
      </c>
      <c r="Y79" s="304"/>
      <c r="Z79" s="304">
        <v>2.5163219702444546</v>
      </c>
      <c r="AA79" s="304">
        <v>2.6833505464052148</v>
      </c>
      <c r="AB79" s="304">
        <v>2.4527977396766896</v>
      </c>
      <c r="AC79" s="304"/>
      <c r="AD79" s="304">
        <v>2.8963733506295215</v>
      </c>
      <c r="AE79" s="304">
        <v>2.8422920808332335</v>
      </c>
      <c r="AF79" s="304">
        <v>2.5628555796077448</v>
      </c>
      <c r="AG79" s="304"/>
      <c r="AH79" s="304">
        <v>1.5832999379784505</v>
      </c>
      <c r="AI79" s="304">
        <v>1.6312615092965506</v>
      </c>
      <c r="AJ79" s="304">
        <v>1.3665069622549553</v>
      </c>
      <c r="AK79" s="304"/>
      <c r="AL79" s="304">
        <v>0.72626481860646364</v>
      </c>
      <c r="AM79" s="304">
        <v>0.8224680531552957</v>
      </c>
      <c r="AN79" s="304">
        <v>0.69495281179486312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19.978480152596941</v>
      </c>
      <c r="C80" s="305">
        <f t="shared" si="77"/>
        <v>20.476500224318659</v>
      </c>
      <c r="D80" s="305">
        <f t="shared" si="78"/>
        <v>21.632658318420916</v>
      </c>
      <c r="E80" s="304"/>
      <c r="F80" s="304">
        <v>1.4069381018769152E-2</v>
      </c>
      <c r="G80" s="304">
        <v>1.9157417952011015E-2</v>
      </c>
      <c r="H80" s="304">
        <v>2.9615660946226082E-2</v>
      </c>
      <c r="I80" s="304"/>
      <c r="J80" s="304">
        <v>0.85050825835362742</v>
      </c>
      <c r="K80" s="304">
        <v>1.1830158515608695</v>
      </c>
      <c r="L80" s="304">
        <v>1.6597195701560918</v>
      </c>
      <c r="M80" s="304"/>
      <c r="N80" s="304">
        <v>2.9744745080462085</v>
      </c>
      <c r="O80" s="304">
        <v>3.4527157525738295</v>
      </c>
      <c r="P80" s="304">
        <v>4.7765222550540649</v>
      </c>
      <c r="Q80" s="304"/>
      <c r="R80" s="304">
        <v>1.8542929006064346</v>
      </c>
      <c r="S80" s="304">
        <v>1.9039588672411312</v>
      </c>
      <c r="T80" s="304">
        <v>2.4461518769925483</v>
      </c>
      <c r="U80" s="304"/>
      <c r="V80" s="304">
        <v>1.2525179046082662</v>
      </c>
      <c r="W80" s="304">
        <v>1.3474706274701274</v>
      </c>
      <c r="X80" s="304">
        <v>1.8750804319599452</v>
      </c>
      <c r="Y80" s="304"/>
      <c r="Z80" s="304">
        <v>4.8573025049098586</v>
      </c>
      <c r="AA80" s="304">
        <v>4.9803139789417648</v>
      </c>
      <c r="AB80" s="304">
        <v>5.0220102123038419</v>
      </c>
      <c r="AC80" s="304"/>
      <c r="AD80" s="304">
        <v>4.5765882195862719</v>
      </c>
      <c r="AE80" s="304">
        <v>4.243142593275774</v>
      </c>
      <c r="AF80" s="304">
        <v>3.2547374280764174</v>
      </c>
      <c r="AG80" s="304"/>
      <c r="AH80" s="304">
        <v>3.025564774498021</v>
      </c>
      <c r="AI80" s="304">
        <v>2.86891007990639</v>
      </c>
      <c r="AJ80" s="304">
        <v>2.2603360254932587</v>
      </c>
      <c r="AK80" s="304"/>
      <c r="AL80" s="304">
        <v>0.57316170096948216</v>
      </c>
      <c r="AM80" s="304">
        <v>0.4778150553967625</v>
      </c>
      <c r="AN80" s="304">
        <v>0.30848485743852128</v>
      </c>
    </row>
    <row r="81" spans="1:40" x14ac:dyDescent="0.2">
      <c r="A81" s="13" t="str">
        <f t="shared" si="76"/>
        <v>Sales and customer service occupations</v>
      </c>
      <c r="B81" s="305">
        <f t="shared" si="79"/>
        <v>13.923038930784758</v>
      </c>
      <c r="C81" s="305">
        <f t="shared" si="77"/>
        <v>14.939275475520864</v>
      </c>
      <c r="D81" s="305">
        <f t="shared" si="78"/>
        <v>15.860665508198061</v>
      </c>
      <c r="E81" s="304"/>
      <c r="F81" s="304">
        <v>8.3200500727420967E-2</v>
      </c>
      <c r="G81" s="304">
        <v>0.11504196269771728</v>
      </c>
      <c r="H81" s="304">
        <v>0.1613130322378917</v>
      </c>
      <c r="I81" s="304"/>
      <c r="J81" s="304">
        <v>0.70557817803251044</v>
      </c>
      <c r="K81" s="304">
        <v>0.97483214497061288</v>
      </c>
      <c r="L81" s="304">
        <v>1.3865815239780546</v>
      </c>
      <c r="M81" s="304"/>
      <c r="N81" s="304">
        <v>2.8251366234092679</v>
      </c>
      <c r="O81" s="304">
        <v>3.060347134706884</v>
      </c>
      <c r="P81" s="304">
        <v>3.8580555850228531</v>
      </c>
      <c r="Q81" s="304"/>
      <c r="R81" s="304">
        <v>0.78643944490204332</v>
      </c>
      <c r="S81" s="304">
        <v>0.87808275734970409</v>
      </c>
      <c r="T81" s="304">
        <v>1.1851667875809488</v>
      </c>
      <c r="U81" s="304"/>
      <c r="V81" s="304">
        <v>0.84029321668454349</v>
      </c>
      <c r="W81" s="304">
        <v>0.91097148401189976</v>
      </c>
      <c r="X81" s="304">
        <v>1.0923456801883811</v>
      </c>
      <c r="Y81" s="304"/>
      <c r="Z81" s="304">
        <v>2.6828779894784782</v>
      </c>
      <c r="AA81" s="304">
        <v>2.8124565751254842</v>
      </c>
      <c r="AB81" s="304">
        <v>2.5012582822716758</v>
      </c>
      <c r="AC81" s="304"/>
      <c r="AD81" s="304">
        <v>3.6831674472035898</v>
      </c>
      <c r="AE81" s="304">
        <v>4.0291386002340426</v>
      </c>
      <c r="AF81" s="304">
        <v>3.7998704239374934</v>
      </c>
      <c r="AG81" s="304"/>
      <c r="AH81" s="304">
        <v>1.81799727346585</v>
      </c>
      <c r="AI81" s="304">
        <v>1.6535745728868774</v>
      </c>
      <c r="AJ81" s="304">
        <v>1.3955404508507363</v>
      </c>
      <c r="AK81" s="304"/>
      <c r="AL81" s="304">
        <v>0.49834825688105339</v>
      </c>
      <c r="AM81" s="304">
        <v>0.50483024353764216</v>
      </c>
      <c r="AN81" s="304">
        <v>0.48053374213002559</v>
      </c>
    </row>
    <row r="82" spans="1:40" x14ac:dyDescent="0.2">
      <c r="A82" s="13" t="str">
        <f t="shared" si="76"/>
        <v>Process, plant and machine operatives</v>
      </c>
      <c r="B82" s="305">
        <f t="shared" si="79"/>
        <v>5.9752485969598865</v>
      </c>
      <c r="C82" s="305">
        <f t="shared" si="77"/>
        <v>6.4241366366273809</v>
      </c>
      <c r="D82" s="305">
        <f t="shared" si="78"/>
        <v>6.3414456669839971</v>
      </c>
      <c r="E82" s="304"/>
      <c r="F82" s="304">
        <v>1.077293916136114E-2</v>
      </c>
      <c r="G82" s="304">
        <v>1.5320005697978855E-2</v>
      </c>
      <c r="H82" s="304">
        <v>1.8353490841828787E-2</v>
      </c>
      <c r="I82" s="304"/>
      <c r="J82" s="304">
        <v>0.20901335561104911</v>
      </c>
      <c r="K82" s="304">
        <v>0.27722489676738138</v>
      </c>
      <c r="L82" s="304">
        <v>0.38378009921460404</v>
      </c>
      <c r="M82" s="304"/>
      <c r="N82" s="304">
        <v>0.44556573620925288</v>
      </c>
      <c r="O82" s="304">
        <v>0.51510523114264484</v>
      </c>
      <c r="P82" s="304">
        <v>0.66689543986288913</v>
      </c>
      <c r="Q82" s="304"/>
      <c r="R82" s="304">
        <v>0.14709400627094585</v>
      </c>
      <c r="S82" s="304">
        <v>0.18987480761960304</v>
      </c>
      <c r="T82" s="304">
        <v>0.24970031621503755</v>
      </c>
      <c r="U82" s="304"/>
      <c r="V82" s="304">
        <v>0.17044978818666387</v>
      </c>
      <c r="W82" s="304">
        <v>0.19805655799949345</v>
      </c>
      <c r="X82" s="304">
        <v>0.23716553502492019</v>
      </c>
      <c r="Y82" s="304"/>
      <c r="Z82" s="304">
        <v>1.3790489897524689</v>
      </c>
      <c r="AA82" s="304">
        <v>1.6589949535974104</v>
      </c>
      <c r="AB82" s="304">
        <v>1.9814227311873147</v>
      </c>
      <c r="AC82" s="304"/>
      <c r="AD82" s="304">
        <v>1.4607715982541365</v>
      </c>
      <c r="AE82" s="304">
        <v>1.472360397726814</v>
      </c>
      <c r="AF82" s="304">
        <v>1.4524770670846392</v>
      </c>
      <c r="AG82" s="304"/>
      <c r="AH82" s="304">
        <v>1.3233377979616756</v>
      </c>
      <c r="AI82" s="304">
        <v>1.3118871632439868</v>
      </c>
      <c r="AJ82" s="304">
        <v>0.96462256896257803</v>
      </c>
      <c r="AK82" s="304"/>
      <c r="AL82" s="304">
        <v>0.82919438555233216</v>
      </c>
      <c r="AM82" s="304">
        <v>0.7853126228320676</v>
      </c>
      <c r="AN82" s="304">
        <v>0.38702841859018555</v>
      </c>
    </row>
    <row r="83" spans="1:40" x14ac:dyDescent="0.2">
      <c r="A83" s="39" t="str">
        <f t="shared" si="76"/>
        <v>Elementary occupations</v>
      </c>
      <c r="B83" s="307">
        <f t="shared" si="79"/>
        <v>34.820440850954498</v>
      </c>
      <c r="C83" s="307">
        <f t="shared" si="77"/>
        <v>35.316551782495637</v>
      </c>
      <c r="D83" s="307">
        <f t="shared" si="78"/>
        <v>34.136095472467808</v>
      </c>
      <c r="E83" s="307"/>
      <c r="F83" s="307">
        <v>3.0288044597464179E-2</v>
      </c>
      <c r="G83" s="307">
        <v>4.1193939439560255E-2</v>
      </c>
      <c r="H83" s="307">
        <v>5.3612707602048872E-2</v>
      </c>
      <c r="I83" s="307"/>
      <c r="J83" s="307">
        <v>0.63322801574560028</v>
      </c>
      <c r="K83" s="307">
        <v>0.87623433628509795</v>
      </c>
      <c r="L83" s="307">
        <v>0.98545012743656102</v>
      </c>
      <c r="M83" s="307"/>
      <c r="N83" s="307">
        <v>1.7877650387680271</v>
      </c>
      <c r="O83" s="307">
        <v>2.0030045160898768</v>
      </c>
      <c r="P83" s="307">
        <v>2.2975808693732906</v>
      </c>
      <c r="Q83" s="307"/>
      <c r="R83" s="307">
        <v>1.4209850970782827</v>
      </c>
      <c r="S83" s="307">
        <v>1.56600798937423</v>
      </c>
      <c r="T83" s="307">
        <v>1.8736022541225914</v>
      </c>
      <c r="U83" s="307"/>
      <c r="V83" s="307">
        <v>0.61071136568929252</v>
      </c>
      <c r="W83" s="307">
        <v>0.56568681270504562</v>
      </c>
      <c r="X83" s="307">
        <v>0.71288817375622449</v>
      </c>
      <c r="Y83" s="307"/>
      <c r="Z83" s="307">
        <v>3.5676918895570116</v>
      </c>
      <c r="AA83" s="307">
        <v>3.5145397362106587</v>
      </c>
      <c r="AB83" s="307">
        <v>3.6422277951840183</v>
      </c>
      <c r="AC83" s="307"/>
      <c r="AD83" s="307">
        <v>9.6017563450611529</v>
      </c>
      <c r="AE83" s="307">
        <v>9.8828063966242983</v>
      </c>
      <c r="AF83" s="307">
        <v>9.7185031996719324</v>
      </c>
      <c r="AG83" s="307"/>
      <c r="AH83" s="307">
        <v>13.251129964850554</v>
      </c>
      <c r="AI83" s="307">
        <v>14.427702344649745</v>
      </c>
      <c r="AJ83" s="307">
        <v>13.874141374265477</v>
      </c>
      <c r="AK83" s="307"/>
      <c r="AL83" s="307">
        <v>3.9168850896071121</v>
      </c>
      <c r="AM83" s="307">
        <v>2.4393757111171195</v>
      </c>
      <c r="AN83" s="307">
        <v>0.97808897105566539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Hertfordshire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138.5810000000001</v>
      </c>
      <c r="C92" s="305">
        <f>SUM(C93:C101)</f>
        <v>143.90300000000008</v>
      </c>
      <c r="D92" s="305">
        <f>SUM(D93:D101)</f>
        <v>151.33000000000007</v>
      </c>
      <c r="E92" s="304"/>
      <c r="F92" s="305">
        <f>SUM(F93:F101)</f>
        <v>4.0251222091138086</v>
      </c>
      <c r="G92" s="305">
        <f>SUM(G93:G101)</f>
        <v>5.0201157229322604</v>
      </c>
      <c r="H92" s="305">
        <f>SUM(H93:H101)</f>
        <v>6.3147136014818965</v>
      </c>
      <c r="I92" s="304"/>
      <c r="J92" s="305">
        <f>SUM(J93:J101)</f>
        <v>23.453795811209098</v>
      </c>
      <c r="K92" s="305">
        <f>SUM(K93:K101)</f>
        <v>29.206914301147883</v>
      </c>
      <c r="L92" s="305">
        <f>SUM(L93:L101)</f>
        <v>36.166386839115752</v>
      </c>
      <c r="M92" s="304"/>
      <c r="N92" s="305">
        <f>SUM(N93:N101)</f>
        <v>34.581614045790403</v>
      </c>
      <c r="O92" s="305">
        <f>SUM(O93:O101)</f>
        <v>35.470358278849694</v>
      </c>
      <c r="P92" s="305">
        <f>SUM(P93:P101)</f>
        <v>41.247198035937444</v>
      </c>
      <c r="Q92" s="304"/>
      <c r="R92" s="305">
        <f>SUM(R93:R101)</f>
        <v>13.052845712986805</v>
      </c>
      <c r="S92" s="305">
        <f>SUM(S93:S101)</f>
        <v>11.070728957691045</v>
      </c>
      <c r="T92" s="305">
        <f>SUM(T93:T101)</f>
        <v>10.526981710372423</v>
      </c>
      <c r="U92" s="304"/>
      <c r="V92" s="305">
        <f>SUM(V93:V101)</f>
        <v>6.5468890873071768</v>
      </c>
      <c r="W92" s="305">
        <f>SUM(W93:W101)</f>
        <v>6.4018553488382945</v>
      </c>
      <c r="X92" s="305">
        <f>SUM(X93:X101)</f>
        <v>7.1189844804846798</v>
      </c>
      <c r="Y92" s="304"/>
      <c r="Z92" s="305">
        <f>SUM(Z93:Z101)</f>
        <v>26.182420947348071</v>
      </c>
      <c r="AA92" s="305">
        <f>SUM(AA93:AA101)</f>
        <v>29.058437883318504</v>
      </c>
      <c r="AB92" s="305">
        <f>SUM(AB93:AB101)</f>
        <v>30.76336124772039</v>
      </c>
      <c r="AC92" s="304"/>
      <c r="AD92" s="305">
        <f>SUM(AD93:AD101)</f>
        <v>21.278186016004138</v>
      </c>
      <c r="AE92" s="305">
        <f>SUM(AE93:AE101)</f>
        <v>20.669866137248306</v>
      </c>
      <c r="AF92" s="305">
        <f>SUM(AF93:AF101)</f>
        <v>15.477566024973271</v>
      </c>
      <c r="AG92" s="304"/>
      <c r="AH92" s="305">
        <f>SUM(AH93:AH101)</f>
        <v>8.1674679821801277</v>
      </c>
      <c r="AI92" s="305">
        <f>SUM(AI93:AI101)</f>
        <v>6.0271203095531867</v>
      </c>
      <c r="AJ92" s="305">
        <f>SUM(AJ93:AJ101)</f>
        <v>2.8505265380886202</v>
      </c>
      <c r="AK92" s="304"/>
      <c r="AL92" s="305">
        <f>SUM(AL93:AL101)</f>
        <v>1.2926581880604922</v>
      </c>
      <c r="AM92" s="305">
        <f>SUM(AM93:AM101)</f>
        <v>0.97760306042090073</v>
      </c>
      <c r="AN92" s="305">
        <f>SUM(AN93:AN101)</f>
        <v>0.86428152182558038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6.2573225733598932</v>
      </c>
      <c r="C93" s="305">
        <f t="shared" ref="C93:D93" si="81">SUM(G93,K93,O93,S93,W93,AA93,AE93,AI93,AM93)</f>
        <v>6.1531518826427956</v>
      </c>
      <c r="D93" s="305">
        <f t="shared" si="81"/>
        <v>6.9476218899243021</v>
      </c>
      <c r="E93" s="304"/>
      <c r="F93" s="304">
        <v>0.11123056586506866</v>
      </c>
      <c r="G93" s="304">
        <v>0.14011719935425915</v>
      </c>
      <c r="H93" s="304">
        <v>0.18933151463355777</v>
      </c>
      <c r="I93" s="304"/>
      <c r="J93" s="304">
        <v>1.0236348470011745</v>
      </c>
      <c r="K93" s="304">
        <v>1.2004900833624537</v>
      </c>
      <c r="L93" s="304">
        <v>1.4652450646773127</v>
      </c>
      <c r="M93" s="304"/>
      <c r="N93" s="304">
        <v>1.9724651689982287</v>
      </c>
      <c r="O93" s="304">
        <v>1.9277288129612422</v>
      </c>
      <c r="P93" s="304">
        <v>2.3290528565471069</v>
      </c>
      <c r="Q93" s="304"/>
      <c r="R93" s="304">
        <v>1.1591194679389569</v>
      </c>
      <c r="S93" s="304">
        <v>1.0613958639217815</v>
      </c>
      <c r="T93" s="304">
        <v>1.213152404912982</v>
      </c>
      <c r="U93" s="304"/>
      <c r="V93" s="304">
        <v>0.27043300190680314</v>
      </c>
      <c r="W93" s="304">
        <v>0.22453511991077874</v>
      </c>
      <c r="X93" s="304">
        <v>0.22665881297793164</v>
      </c>
      <c r="Y93" s="304"/>
      <c r="Z93" s="304">
        <v>0.94778184071740246</v>
      </c>
      <c r="AA93" s="304">
        <v>0.91963270112531592</v>
      </c>
      <c r="AB93" s="304">
        <v>0.93453451538325261</v>
      </c>
      <c r="AC93" s="304"/>
      <c r="AD93" s="304">
        <v>0.4816279120337788</v>
      </c>
      <c r="AE93" s="304">
        <v>0.41159879078329126</v>
      </c>
      <c r="AF93" s="304">
        <v>0.35677034831140592</v>
      </c>
      <c r="AG93" s="304"/>
      <c r="AH93" s="304">
        <v>0.19529895120919494</v>
      </c>
      <c r="AI93" s="304">
        <v>0.16086980383343855</v>
      </c>
      <c r="AJ93" s="304">
        <v>0.11792170495692877</v>
      </c>
      <c r="AK93" s="304"/>
      <c r="AL93" s="304">
        <v>9.5730817689285028E-2</v>
      </c>
      <c r="AM93" s="304">
        <v>0.10678350739023446</v>
      </c>
      <c r="AN93" s="304">
        <v>0.11495466752382445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52.054591744857454</v>
      </c>
      <c r="C94" s="305">
        <f t="shared" ref="C94:C101" si="83">SUM(G94,K94,O94,S94,W94,AA94,AE94,AI94,AM94)</f>
        <v>53.193799692374384</v>
      </c>
      <c r="D94" s="305">
        <f t="shared" ref="D94:D101" si="84">SUM(H94,L94,P94,T94,X94,AB94,AF94,AJ94,AN94)</f>
        <v>58.48444158281923</v>
      </c>
      <c r="E94" s="305"/>
      <c r="F94" s="304">
        <v>3.634808402192482</v>
      </c>
      <c r="G94" s="304">
        <v>4.4585905045225926</v>
      </c>
      <c r="H94" s="304">
        <v>5.5019043905405578</v>
      </c>
      <c r="I94" s="304"/>
      <c r="J94" s="304">
        <v>18.177090435684519</v>
      </c>
      <c r="K94" s="304">
        <v>21.724937243530189</v>
      </c>
      <c r="L94" s="304">
        <v>26.206625751459388</v>
      </c>
      <c r="M94" s="304"/>
      <c r="N94" s="304">
        <v>18.855883479481239</v>
      </c>
      <c r="O94" s="304">
        <v>17.218523394092824</v>
      </c>
      <c r="P94" s="304">
        <v>18.22893268547325</v>
      </c>
      <c r="Q94" s="304"/>
      <c r="R94" s="304">
        <v>3.389245588822646</v>
      </c>
      <c r="S94" s="304">
        <v>1.7482017666872209</v>
      </c>
      <c r="T94" s="304">
        <v>0.97552939920144255</v>
      </c>
      <c r="U94" s="304"/>
      <c r="V94" s="304">
        <v>1.1652528871714201</v>
      </c>
      <c r="W94" s="304">
        <v>1.1389898112632268</v>
      </c>
      <c r="X94" s="304">
        <v>1.288134569826461</v>
      </c>
      <c r="Y94" s="304"/>
      <c r="Z94" s="304">
        <v>3.0243995031000481</v>
      </c>
      <c r="AA94" s="304">
        <v>3.2249777241096238</v>
      </c>
      <c r="AB94" s="304">
        <v>3.4351701790459357</v>
      </c>
      <c r="AC94" s="304"/>
      <c r="AD94" s="304">
        <v>2.1834327202391233</v>
      </c>
      <c r="AE94" s="304">
        <v>2.113555943905455</v>
      </c>
      <c r="AF94" s="304">
        <v>1.7227056737882591</v>
      </c>
      <c r="AG94" s="304"/>
      <c r="AH94" s="304">
        <v>1.4532670907917395</v>
      </c>
      <c r="AI94" s="304">
        <v>1.3742177885858811</v>
      </c>
      <c r="AJ94" s="304">
        <v>0.9267496694584606</v>
      </c>
      <c r="AK94" s="304"/>
      <c r="AL94" s="304">
        <v>0.17121163737422543</v>
      </c>
      <c r="AM94" s="304">
        <v>0.19180551567736845</v>
      </c>
      <c r="AN94" s="304">
        <v>0.19868926402547368</v>
      </c>
    </row>
    <row r="95" spans="1:40" x14ac:dyDescent="0.2">
      <c r="A95" s="13" t="str">
        <f t="shared" si="80"/>
        <v>Associate professional occupations</v>
      </c>
      <c r="B95" s="305">
        <f t="shared" si="82"/>
        <v>17.811708142571788</v>
      </c>
      <c r="C95" s="305">
        <f t="shared" si="83"/>
        <v>21.982576737342068</v>
      </c>
      <c r="D95" s="305">
        <f t="shared" si="84"/>
        <v>25.069345240884594</v>
      </c>
      <c r="E95" s="305"/>
      <c r="F95" s="304">
        <v>0.14895690646729001</v>
      </c>
      <c r="G95" s="304">
        <v>0.2322222268694131</v>
      </c>
      <c r="H95" s="304">
        <v>0.36217008627169639</v>
      </c>
      <c r="I95" s="304"/>
      <c r="J95" s="304">
        <v>1.9195010384417055</v>
      </c>
      <c r="K95" s="304">
        <v>2.9063965666523117</v>
      </c>
      <c r="L95" s="304">
        <v>4.0760767752814102</v>
      </c>
      <c r="M95" s="304"/>
      <c r="N95" s="304">
        <v>5.3342352938323314</v>
      </c>
      <c r="O95" s="304">
        <v>6.9398405892536834</v>
      </c>
      <c r="P95" s="304">
        <v>9.1865419706850027</v>
      </c>
      <c r="Q95" s="304"/>
      <c r="R95" s="304">
        <v>2.2340117894101645</v>
      </c>
      <c r="S95" s="304">
        <v>2.211924187697742</v>
      </c>
      <c r="T95" s="304">
        <v>1.7957882536109404</v>
      </c>
      <c r="U95" s="304"/>
      <c r="V95" s="304">
        <v>1.0305484800099498</v>
      </c>
      <c r="W95" s="304">
        <v>1.0666230318531225</v>
      </c>
      <c r="X95" s="304">
        <v>1.2659934475412535</v>
      </c>
      <c r="Y95" s="304"/>
      <c r="Z95" s="304">
        <v>3.3449741625016141</v>
      </c>
      <c r="AA95" s="304">
        <v>4.4147116625846881</v>
      </c>
      <c r="AB95" s="304">
        <v>4.9410504410170386</v>
      </c>
      <c r="AC95" s="304"/>
      <c r="AD95" s="304">
        <v>2.4850307410527135</v>
      </c>
      <c r="AE95" s="304">
        <v>2.9408391236858633</v>
      </c>
      <c r="AF95" s="304">
        <v>2.5016169759048834</v>
      </c>
      <c r="AG95" s="304"/>
      <c r="AH95" s="304">
        <v>1.1679093871752331</v>
      </c>
      <c r="AI95" s="304">
        <v>1.1329836125165877</v>
      </c>
      <c r="AJ95" s="304">
        <v>0.75866749865794192</v>
      </c>
      <c r="AK95" s="304"/>
      <c r="AL95" s="304">
        <v>0.14654034368078692</v>
      </c>
      <c r="AM95" s="304">
        <v>0.13703573622866208</v>
      </c>
      <c r="AN95" s="304">
        <v>0.18143979191442566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15.61218966351011</v>
      </c>
      <c r="C96" s="305">
        <f t="shared" si="83"/>
        <v>15.547923837257686</v>
      </c>
      <c r="D96" s="305">
        <f t="shared" si="84"/>
        <v>12.194974068978262</v>
      </c>
      <c r="E96" s="305"/>
      <c r="F96" s="304">
        <v>7.8405239136068144E-2</v>
      </c>
      <c r="G96" s="304">
        <v>0.11260704898105026</v>
      </c>
      <c r="H96" s="304">
        <v>0.15605964394446387</v>
      </c>
      <c r="I96" s="304"/>
      <c r="J96" s="304">
        <v>0.91554084886324727</v>
      </c>
      <c r="K96" s="304">
        <v>1.3060615953067709</v>
      </c>
      <c r="L96" s="304">
        <v>1.4692670503637562</v>
      </c>
      <c r="M96" s="304"/>
      <c r="N96" s="304">
        <v>2.9220101298619583</v>
      </c>
      <c r="O96" s="304">
        <v>3.2670092136038091</v>
      </c>
      <c r="P96" s="304">
        <v>3.6511252847372444</v>
      </c>
      <c r="Q96" s="304"/>
      <c r="R96" s="304">
        <v>1.8284384277981636</v>
      </c>
      <c r="S96" s="304">
        <v>1.9858246647705129</v>
      </c>
      <c r="T96" s="304">
        <v>2.1851354150606248</v>
      </c>
      <c r="U96" s="304"/>
      <c r="V96" s="304">
        <v>1.1402141019333125</v>
      </c>
      <c r="W96" s="304">
        <v>1.1194979407789973</v>
      </c>
      <c r="X96" s="304">
        <v>1.033730902758246</v>
      </c>
      <c r="Y96" s="304"/>
      <c r="Z96" s="304">
        <v>3.2756781625756899</v>
      </c>
      <c r="AA96" s="304">
        <v>3.7388725453418128</v>
      </c>
      <c r="AB96" s="304">
        <v>2.8651401835403232</v>
      </c>
      <c r="AC96" s="304"/>
      <c r="AD96" s="304">
        <v>3.3323322285229451</v>
      </c>
      <c r="AE96" s="304">
        <v>2.8055010856762008</v>
      </c>
      <c r="AF96" s="304">
        <v>0.72396915587746757</v>
      </c>
      <c r="AG96" s="304"/>
      <c r="AH96" s="304">
        <v>1.934333128493108</v>
      </c>
      <c r="AI96" s="304">
        <v>1.1016699583089851</v>
      </c>
      <c r="AJ96" s="304">
        <v>8.5466251378229025E-2</v>
      </c>
      <c r="AK96" s="304"/>
      <c r="AL96" s="304">
        <v>0.18523739632561731</v>
      </c>
      <c r="AM96" s="304">
        <v>0.11087978448954672</v>
      </c>
      <c r="AN96" s="304">
        <v>2.5080181317907149E-2</v>
      </c>
    </row>
    <row r="97" spans="1:40" x14ac:dyDescent="0.2">
      <c r="A97" s="13" t="str">
        <f t="shared" si="80"/>
        <v>Skilled trades occupations</v>
      </c>
      <c r="B97" s="305">
        <f t="shared" si="82"/>
        <v>1.5129351228339591</v>
      </c>
      <c r="C97" s="305">
        <f t="shared" si="83"/>
        <v>1.466059291059618</v>
      </c>
      <c r="D97" s="305">
        <f t="shared" si="84"/>
        <v>1.2470518023608199</v>
      </c>
      <c r="E97" s="304"/>
      <c r="F97" s="304">
        <v>1.389879099044007E-2</v>
      </c>
      <c r="G97" s="304">
        <v>2.0595010801158609E-2</v>
      </c>
      <c r="H97" s="304">
        <v>3.0006690442733793E-2</v>
      </c>
      <c r="I97" s="304"/>
      <c r="J97" s="304">
        <v>2.9062665640183533E-2</v>
      </c>
      <c r="K97" s="304">
        <v>4.2608224378754798E-2</v>
      </c>
      <c r="L97" s="304">
        <v>5.7073860366879184E-2</v>
      </c>
      <c r="M97" s="304"/>
      <c r="N97" s="304">
        <v>0.16815421451092724</v>
      </c>
      <c r="O97" s="304">
        <v>0.20354185707332173</v>
      </c>
      <c r="P97" s="304">
        <v>0.25308083054939312</v>
      </c>
      <c r="Q97" s="304"/>
      <c r="R97" s="304">
        <v>8.3009469153481827E-2</v>
      </c>
      <c r="S97" s="304">
        <v>8.2427432295939823E-2</v>
      </c>
      <c r="T97" s="304">
        <v>8.9446311000178802E-2</v>
      </c>
      <c r="U97" s="304"/>
      <c r="V97" s="304">
        <v>7.6451691882139849E-2</v>
      </c>
      <c r="W97" s="304">
        <v>7.9767755047771366E-2</v>
      </c>
      <c r="X97" s="304">
        <v>0.10038476900793171</v>
      </c>
      <c r="Y97" s="304"/>
      <c r="Z97" s="304">
        <v>0.33535069004550611</v>
      </c>
      <c r="AA97" s="304">
        <v>0.33671441916062661</v>
      </c>
      <c r="AB97" s="304">
        <v>0.29966971271249387</v>
      </c>
      <c r="AC97" s="304"/>
      <c r="AD97" s="304">
        <v>0.5273688659011333</v>
      </c>
      <c r="AE97" s="304">
        <v>0.46454824650501064</v>
      </c>
      <c r="AF97" s="304">
        <v>0.23053084360943596</v>
      </c>
      <c r="AG97" s="304"/>
      <c r="AH97" s="304">
        <v>0.22353178746444582</v>
      </c>
      <c r="AI97" s="304">
        <v>0.19045349248761842</v>
      </c>
      <c r="AJ97" s="304">
        <v>0.15942876251204122</v>
      </c>
      <c r="AK97" s="304"/>
      <c r="AL97" s="304">
        <v>5.6106947245701477E-2</v>
      </c>
      <c r="AM97" s="304">
        <v>4.5402853309416048E-2</v>
      </c>
      <c r="AN97" s="304">
        <v>2.7430022159732437E-2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36.896975440303848</v>
      </c>
      <c r="C98" s="305">
        <f t="shared" si="83"/>
        <v>37.985897265006528</v>
      </c>
      <c r="D98" s="305">
        <f t="shared" si="84"/>
        <v>41.192017815468041</v>
      </c>
      <c r="E98" s="304"/>
      <c r="F98" s="304">
        <v>2.0674617826930967E-2</v>
      </c>
      <c r="G98" s="304">
        <v>3.0969898251484697E-2</v>
      </c>
      <c r="H98" s="304">
        <v>4.4261194448871582E-2</v>
      </c>
      <c r="I98" s="304"/>
      <c r="J98" s="304">
        <v>1.1714369982021859</v>
      </c>
      <c r="K98" s="304">
        <v>1.7300677479835087</v>
      </c>
      <c r="L98" s="304">
        <v>2.5233083826513001</v>
      </c>
      <c r="M98" s="304"/>
      <c r="N98" s="304">
        <v>4.5644595154755399</v>
      </c>
      <c r="O98" s="304">
        <v>5.0824332525198619</v>
      </c>
      <c r="P98" s="304">
        <v>6.5945603642423682</v>
      </c>
      <c r="Q98" s="304"/>
      <c r="R98" s="304">
        <v>3.8653279062228547</v>
      </c>
      <c r="S98" s="304">
        <v>3.4811885281154655</v>
      </c>
      <c r="T98" s="304">
        <v>3.6812883983167191</v>
      </c>
      <c r="U98" s="304"/>
      <c r="V98" s="304">
        <v>2.4627441623705209</v>
      </c>
      <c r="W98" s="304">
        <v>2.3421883185655781</v>
      </c>
      <c r="X98" s="304">
        <v>2.7049164129726995</v>
      </c>
      <c r="Y98" s="304"/>
      <c r="Z98" s="304">
        <v>13.588565639285784</v>
      </c>
      <c r="AA98" s="304">
        <v>14.829578850251041</v>
      </c>
      <c r="AB98" s="304">
        <v>16.821842804667991</v>
      </c>
      <c r="AC98" s="304"/>
      <c r="AD98" s="304">
        <v>9.8035813315871696</v>
      </c>
      <c r="AE98" s="304">
        <v>9.7291395523266857</v>
      </c>
      <c r="AF98" s="304">
        <v>8.3745866978636094</v>
      </c>
      <c r="AG98" s="304"/>
      <c r="AH98" s="304">
        <v>1.2559798332846204</v>
      </c>
      <c r="AI98" s="304">
        <v>0.63174254355441939</v>
      </c>
      <c r="AJ98" s="304">
        <v>0.36141713938553849</v>
      </c>
      <c r="AK98" s="304"/>
      <c r="AL98" s="304">
        <v>0.16420543604824531</v>
      </c>
      <c r="AM98" s="304">
        <v>0.12858857343848479</v>
      </c>
      <c r="AN98" s="304">
        <v>8.5836420918947914E-2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1.6767857101691126</v>
      </c>
      <c r="C99" s="305">
        <f t="shared" si="83"/>
        <v>1.8544675945657483</v>
      </c>
      <c r="D99" s="305">
        <f>SUM(H99,L99,P99,T99,X99,AB99,AF99,AJ99,AN99)</f>
        <v>1.8966661493599264</v>
      </c>
      <c r="E99" s="304"/>
      <c r="F99" s="304">
        <v>7.4423996137349272E-3</v>
      </c>
      <c r="G99" s="304">
        <v>1.1145395659127651E-2</v>
      </c>
      <c r="H99" s="304">
        <v>1.4271800156173743E-2</v>
      </c>
      <c r="I99" s="304"/>
      <c r="J99" s="304">
        <v>0.13329314593363162</v>
      </c>
      <c r="K99" s="304">
        <v>0.18744061063857667</v>
      </c>
      <c r="L99" s="304">
        <v>0.23463640971034427</v>
      </c>
      <c r="M99" s="304"/>
      <c r="N99" s="304">
        <v>0.42267399683343648</v>
      </c>
      <c r="O99" s="304">
        <v>0.47383583636641036</v>
      </c>
      <c r="P99" s="304">
        <v>0.54751506201465772</v>
      </c>
      <c r="Q99" s="304"/>
      <c r="R99" s="304">
        <v>0.2251323684163116</v>
      </c>
      <c r="S99" s="304">
        <v>0.19636382824953452</v>
      </c>
      <c r="T99" s="304">
        <v>0.2004974798447976</v>
      </c>
      <c r="U99" s="304"/>
      <c r="V99" s="304">
        <v>0.16068373768497526</v>
      </c>
      <c r="W99" s="304">
        <v>0.17849302187520882</v>
      </c>
      <c r="X99" s="304">
        <v>0.20590131811949017</v>
      </c>
      <c r="Y99" s="304"/>
      <c r="Z99" s="304">
        <v>0.31174326019469878</v>
      </c>
      <c r="AA99" s="304">
        <v>0.36284834443277098</v>
      </c>
      <c r="AB99" s="304">
        <v>0.37356604172246916</v>
      </c>
      <c r="AC99" s="304"/>
      <c r="AD99" s="304">
        <v>0.28804726949000081</v>
      </c>
      <c r="AE99" s="304">
        <v>0.30912838761480432</v>
      </c>
      <c r="AF99" s="304">
        <v>0.21425500613775111</v>
      </c>
      <c r="AG99" s="304"/>
      <c r="AH99" s="304">
        <v>9.7355840740415228E-2</v>
      </c>
      <c r="AI99" s="304">
        <v>9.6635395205098659E-2</v>
      </c>
      <c r="AJ99" s="304">
        <v>5.8811214544486325E-2</v>
      </c>
      <c r="AK99" s="304"/>
      <c r="AL99" s="304">
        <v>3.0413691261908092E-2</v>
      </c>
      <c r="AM99" s="304">
        <v>3.8576774524216199E-2</v>
      </c>
      <c r="AN99" s="304">
        <v>4.7211817109756395E-2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1.0096588698343774</v>
      </c>
      <c r="C100" s="305">
        <f t="shared" si="83"/>
        <v>1.1160066780565261</v>
      </c>
      <c r="D100" s="305">
        <f t="shared" si="84"/>
        <v>0.96504006123772623</v>
      </c>
      <c r="E100" s="304"/>
      <c r="F100" s="304">
        <v>7.1513381433642746E-3</v>
      </c>
      <c r="G100" s="304">
        <v>1.1045864968211278E-2</v>
      </c>
      <c r="H100" s="304">
        <v>1.4039138929833781E-2</v>
      </c>
      <c r="I100" s="304"/>
      <c r="J100" s="304">
        <v>1.9063607762037027E-2</v>
      </c>
      <c r="K100" s="304">
        <v>3.3037856179736903E-2</v>
      </c>
      <c r="L100" s="304">
        <v>3.8146824386021662E-2</v>
      </c>
      <c r="M100" s="304"/>
      <c r="N100" s="304">
        <v>8.7539335643402841E-2</v>
      </c>
      <c r="O100" s="304">
        <v>0.10913677580633807</v>
      </c>
      <c r="P100" s="304">
        <v>0.13016393290068026</v>
      </c>
      <c r="Q100" s="304"/>
      <c r="R100" s="304">
        <v>3.8691018941749207E-2</v>
      </c>
      <c r="S100" s="304">
        <v>5.0688192493451648E-2</v>
      </c>
      <c r="T100" s="304">
        <v>5.9094302779142099E-2</v>
      </c>
      <c r="U100" s="304"/>
      <c r="V100" s="304">
        <v>9.5711233467736842E-2</v>
      </c>
      <c r="W100" s="304">
        <v>0.11295471712849808</v>
      </c>
      <c r="X100" s="304">
        <v>0.14275213303594755</v>
      </c>
      <c r="Y100" s="304"/>
      <c r="Z100" s="304">
        <v>0.21137623458457946</v>
      </c>
      <c r="AA100" s="304">
        <v>0.25645514728531771</v>
      </c>
      <c r="AB100" s="304">
        <v>0.26562957740308885</v>
      </c>
      <c r="AC100" s="304"/>
      <c r="AD100" s="304">
        <v>0.23941831776559505</v>
      </c>
      <c r="AE100" s="304">
        <v>0.25420386997158295</v>
      </c>
      <c r="AF100" s="304">
        <v>0.14900009374733106</v>
      </c>
      <c r="AG100" s="304"/>
      <c r="AH100" s="304">
        <v>0.26039629238514</v>
      </c>
      <c r="AI100" s="304">
        <v>0.24007998839163697</v>
      </c>
      <c r="AJ100" s="304">
        <v>0.11596141155857585</v>
      </c>
      <c r="AK100" s="304"/>
      <c r="AL100" s="304">
        <v>5.031149114077263E-2</v>
      </c>
      <c r="AM100" s="304">
        <v>4.8404265831752433E-2</v>
      </c>
      <c r="AN100" s="304">
        <v>5.025264649710514E-2</v>
      </c>
    </row>
    <row r="101" spans="1:40" x14ac:dyDescent="0.2">
      <c r="A101" s="39" t="str">
        <f t="shared" si="80"/>
        <v>Elementary occupations</v>
      </c>
      <c r="B101" s="307">
        <f t="shared" si="82"/>
        <v>5.7488327325595758</v>
      </c>
      <c r="C101" s="307">
        <f t="shared" si="83"/>
        <v>4.603117021694711</v>
      </c>
      <c r="D101" s="307">
        <f t="shared" si="84"/>
        <v>3.3328413889671444</v>
      </c>
      <c r="E101" s="307"/>
      <c r="F101" s="307">
        <v>2.5539488784286327E-3</v>
      </c>
      <c r="G101" s="307">
        <v>2.8225735249632865E-3</v>
      </c>
      <c r="H101" s="307">
        <v>2.6691421140064816E-3</v>
      </c>
      <c r="I101" s="307"/>
      <c r="J101" s="307">
        <v>6.5172223680412811E-2</v>
      </c>
      <c r="K101" s="307">
        <v>7.5874373115583121E-2</v>
      </c>
      <c r="L101" s="307">
        <v>9.6006720219341618E-2</v>
      </c>
      <c r="M101" s="307"/>
      <c r="N101" s="307">
        <v>0.25419291115333387</v>
      </c>
      <c r="O101" s="307">
        <v>0.24830854717220113</v>
      </c>
      <c r="P101" s="307">
        <v>0.32622504878773517</v>
      </c>
      <c r="Q101" s="307"/>
      <c r="R101" s="307">
        <v>0.22986967628247867</v>
      </c>
      <c r="S101" s="307">
        <v>0.25271449345939495</v>
      </c>
      <c r="T101" s="307">
        <v>0.32704974564559636</v>
      </c>
      <c r="U101" s="307"/>
      <c r="V101" s="307">
        <v>0.14484979088031819</v>
      </c>
      <c r="W101" s="307">
        <v>0.13880563241511265</v>
      </c>
      <c r="X101" s="307">
        <v>0.15051211424471878</v>
      </c>
      <c r="Y101" s="307"/>
      <c r="Z101" s="307">
        <v>1.1425514543427457</v>
      </c>
      <c r="AA101" s="307">
        <v>0.97464648902730733</v>
      </c>
      <c r="AB101" s="307">
        <v>0.82675779222779355</v>
      </c>
      <c r="AC101" s="307"/>
      <c r="AD101" s="307">
        <v>1.9373466294116779</v>
      </c>
      <c r="AE101" s="307">
        <v>1.6413511367794085</v>
      </c>
      <c r="AF101" s="307">
        <v>1.204131229733127</v>
      </c>
      <c r="AG101" s="307"/>
      <c r="AH101" s="307">
        <v>1.5793956706362304</v>
      </c>
      <c r="AI101" s="307">
        <v>1.09846772666952</v>
      </c>
      <c r="AJ101" s="307">
        <v>0.26610288563641787</v>
      </c>
      <c r="AK101" s="307"/>
      <c r="AL101" s="307">
        <v>0.39290042729394992</v>
      </c>
      <c r="AM101" s="307">
        <v>0.1701260495312196</v>
      </c>
      <c r="AN101" s="307">
        <v>0.13338671035840746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Hertfordshire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Hertfordshire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Hertfordshire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Hertfordshire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Hertfordshire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Hertfordshire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Hertfordshire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Hertfordshire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Hertfordshire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0.65837100598308673</v>
      </c>
      <c r="C8" s="69">
        <v>0.90083528039635796</v>
      </c>
      <c r="D8" s="69">
        <v>0.91918908652191356</v>
      </c>
      <c r="E8" s="69">
        <v>1.0485032098613909</v>
      </c>
      <c r="F8" s="69">
        <v>1.3826688736120558</v>
      </c>
      <c r="G8" s="10"/>
      <c r="H8" s="69">
        <f>F8-D8</f>
        <v>0.46347978709014226</v>
      </c>
      <c r="I8" s="69">
        <f>'RD T1'!E36</f>
        <v>0.62154641847667436</v>
      </c>
      <c r="J8" s="69">
        <f>SUM(H8:I8)</f>
        <v>1.0850262055668165</v>
      </c>
      <c r="L8" t="str">
        <f>A8</f>
        <v>11 Corporate managers and directors</v>
      </c>
      <c r="M8" s="69">
        <v>4.8753090953295839</v>
      </c>
      <c r="N8" s="69">
        <v>6.9086373805673196</v>
      </c>
      <c r="O8" s="69">
        <v>6.7168756862340739</v>
      </c>
      <c r="P8" s="69">
        <v>7.6759957522536135</v>
      </c>
      <c r="Q8" s="69">
        <v>10.165782645423592</v>
      </c>
      <c r="R8" s="10"/>
      <c r="S8" s="69">
        <f>Q8-O8</f>
        <v>3.4489069591895181</v>
      </c>
      <c r="T8" s="69">
        <f>'RD T1'!E65</f>
        <v>4.5807775593252664</v>
      </c>
      <c r="U8" s="69">
        <f>SUM(S8:T8)</f>
        <v>8.0296845185147845</v>
      </c>
      <c r="W8" t="str">
        <f>A8</f>
        <v>11 Corporate managers and directors</v>
      </c>
      <c r="X8" s="69">
        <v>13.097797436613392</v>
      </c>
      <c r="Y8" s="69">
        <v>16.356414131210322</v>
      </c>
      <c r="Z8" s="69">
        <v>17.372215859510739</v>
      </c>
      <c r="AA8" s="69">
        <v>16.020217795449284</v>
      </c>
      <c r="AB8" s="69">
        <v>19.09914575859089</v>
      </c>
      <c r="AC8" s="69"/>
      <c r="AD8" s="69">
        <f>AB8-Z8</f>
        <v>1.7269298990801509</v>
      </c>
      <c r="AE8" s="69">
        <f>'RD T1'!E94</f>
        <v>9.878931008603228</v>
      </c>
      <c r="AF8" s="69">
        <f>SUM(AD8:AE8)</f>
        <v>11.605860907683379</v>
      </c>
      <c r="AH8" t="str">
        <f>L8</f>
        <v>11 Corporate managers and directors</v>
      </c>
      <c r="AI8" s="69">
        <v>2.2697253267234063</v>
      </c>
      <c r="AJ8" s="69">
        <v>2.5901021287184371</v>
      </c>
      <c r="AK8" s="69">
        <v>2.9901455502283638</v>
      </c>
      <c r="AL8" s="69">
        <v>2.6199261588872877</v>
      </c>
      <c r="AM8" s="69">
        <v>3.0217366394065315</v>
      </c>
      <c r="AN8" s="69"/>
      <c r="AO8" s="69">
        <f>AM8-AK8</f>
        <v>3.1591089178167664E-2</v>
      </c>
      <c r="AP8" s="69">
        <f>'RD T1'!E123</f>
        <v>1.4794143126734942</v>
      </c>
      <c r="AQ8" s="69">
        <f>SUM(AO8:AP8)</f>
        <v>1.5110054018516619</v>
      </c>
      <c r="AS8" t="str">
        <f>W8</f>
        <v>11 Corporate managers and directors</v>
      </c>
      <c r="AT8" s="69">
        <v>3.840926767391962</v>
      </c>
      <c r="AU8" s="69">
        <v>4.4673209315605389</v>
      </c>
      <c r="AV8" s="69">
        <v>5.1046418002089764</v>
      </c>
      <c r="AW8" s="69">
        <v>4.5014034045026685</v>
      </c>
      <c r="AX8" s="69">
        <v>5.2894746964905002</v>
      </c>
      <c r="AY8" s="69"/>
      <c r="AZ8" s="69">
        <f>AX8-AV8</f>
        <v>0.18483289628152377</v>
      </c>
      <c r="BA8" s="69">
        <f>'RD T1'!E152</f>
        <v>2.5803499790973392</v>
      </c>
      <c r="BB8" s="69">
        <f>SUM(AZ8:BA8)</f>
        <v>2.765182875378863</v>
      </c>
      <c r="BD8" t="str">
        <f>AH8</f>
        <v>11 Corporate managers and directors</v>
      </c>
      <c r="BE8" s="69">
        <v>9.4014146122362288</v>
      </c>
      <c r="BF8" s="69">
        <v>11.491260919483206</v>
      </c>
      <c r="BG8" s="69">
        <v>11.172240620303636</v>
      </c>
      <c r="BH8" s="69">
        <v>10.470362344234291</v>
      </c>
      <c r="BI8" s="69">
        <v>11.65618766779925</v>
      </c>
      <c r="BJ8" s="69"/>
      <c r="BK8" s="69">
        <f>BI8-BG8</f>
        <v>0.48394704749561335</v>
      </c>
      <c r="BL8" s="69">
        <f>'RD T1'!E181</f>
        <v>4.9330855034153389</v>
      </c>
      <c r="BM8" s="69">
        <f>SUM(BK8:BL8)</f>
        <v>5.4170325509109523</v>
      </c>
      <c r="BO8" t="str">
        <f>AS8</f>
        <v>11 Corporate managers and directors</v>
      </c>
      <c r="BP8" s="69">
        <v>8.3019854385434826</v>
      </c>
      <c r="BQ8" s="69">
        <v>9.1367655670038577</v>
      </c>
      <c r="BR8" s="69">
        <v>9.5576138725323698</v>
      </c>
      <c r="BS8" s="69">
        <v>7.7107171018896272</v>
      </c>
      <c r="BT8" s="69">
        <v>6.509230152661809</v>
      </c>
      <c r="BU8" s="69"/>
      <c r="BV8" s="69">
        <f>BT8-BR8</f>
        <v>-3.0483837198705608</v>
      </c>
      <c r="BW8" s="69">
        <f>'RD T1'!E210</f>
        <v>3.5104536078230226</v>
      </c>
      <c r="BX8" s="69">
        <f>SUM(BV8:BW8)</f>
        <v>0.46206988795246184</v>
      </c>
      <c r="BZ8" t="str">
        <f>BD8</f>
        <v>11 Corporate managers and directors</v>
      </c>
      <c r="CA8" s="69">
        <v>6.0544471177512849</v>
      </c>
      <c r="CB8" s="69">
        <v>6.9247934115549681</v>
      </c>
      <c r="CC8" s="69">
        <v>6.6843485495586163</v>
      </c>
      <c r="CD8" s="69">
        <v>5.7235047434039625</v>
      </c>
      <c r="CE8" s="69">
        <v>4.6876826035413055</v>
      </c>
      <c r="CF8" s="69"/>
      <c r="CG8" s="69">
        <f>CE8-CC8</f>
        <v>-1.9966659460173108</v>
      </c>
      <c r="CH8" s="69">
        <f>'RD T1'!E239</f>
        <v>2.4433034160705858</v>
      </c>
      <c r="CI8" s="69">
        <f>SUM(CG8:CH8)</f>
        <v>0.44663747005327492</v>
      </c>
      <c r="CK8" t="str">
        <f>BO8</f>
        <v>11 Corporate managers and directors</v>
      </c>
      <c r="CL8" s="69">
        <v>1.0730315138151068</v>
      </c>
      <c r="CM8" s="69">
        <v>1.3965867438515174</v>
      </c>
      <c r="CN8" s="69">
        <v>1.08824961728868</v>
      </c>
      <c r="CO8" s="69">
        <v>0.94442245018940552</v>
      </c>
      <c r="CP8" s="69">
        <v>0.8235044804284235</v>
      </c>
      <c r="CQ8" s="69"/>
      <c r="CR8" s="69">
        <f>CP8-CN8</f>
        <v>-0.26474513686025647</v>
      </c>
      <c r="CS8" s="69">
        <f>'RD T1'!E268</f>
        <v>0.27440442811539045</v>
      </c>
      <c r="CT8" s="69">
        <f>SUM(CR8:CS8)</f>
        <v>9.6592912551339838E-3</v>
      </c>
    </row>
    <row r="9" spans="1:98" x14ac:dyDescent="0.2">
      <c r="A9" s="10" t="str">
        <f>name!D5</f>
        <v>12 Other managers and proprietors</v>
      </c>
      <c r="B9" s="69">
        <v>0.24464386595227322</v>
      </c>
      <c r="C9" s="69">
        <v>0.30816277925402852</v>
      </c>
      <c r="D9" s="69">
        <v>0.29671269712955145</v>
      </c>
      <c r="E9" s="69">
        <v>0.39411543623927947</v>
      </c>
      <c r="F9" s="69">
        <v>0.54230559635457742</v>
      </c>
      <c r="H9" s="69">
        <f t="shared" ref="H9:H32" si="26">F9-D9</f>
        <v>0.24559289922502597</v>
      </c>
      <c r="I9" s="69">
        <f>'RD T1'!E37</f>
        <v>0.267939258789404</v>
      </c>
      <c r="J9" s="69">
        <f t="shared" ref="J9:J32" si="27">SUM(H9:I9)</f>
        <v>0.51353215801442997</v>
      </c>
      <c r="L9" t="str">
        <f t="shared" ref="L9:L32" si="28">A9</f>
        <v>12 Other managers and proprietors</v>
      </c>
      <c r="M9" s="69">
        <v>1.9206447961221822</v>
      </c>
      <c r="N9" s="69">
        <v>2.5733079518406123</v>
      </c>
      <c r="O9" s="69">
        <v>2.5088395776449302</v>
      </c>
      <c r="P9" s="69">
        <v>3.2212162841155503</v>
      </c>
      <c r="Q9" s="69">
        <v>4.4669764360863038</v>
      </c>
      <c r="S9" s="69">
        <f t="shared" ref="S9:S35" si="29">Q9-O9</f>
        <v>1.9581368584413736</v>
      </c>
      <c r="T9" s="69">
        <f>'RD T1'!E66</f>
        <v>2.16074455101012</v>
      </c>
      <c r="U9" s="69">
        <f t="shared" ref="U9:U32" si="30">SUM(S9:T9)</f>
        <v>4.1188814094514932</v>
      </c>
      <c r="W9" t="str">
        <f t="shared" ref="W9:W32" si="31">A9</f>
        <v>12 Other managers and proprietors</v>
      </c>
      <c r="X9" s="69">
        <v>4.8675520837128516</v>
      </c>
      <c r="Y9" s="69">
        <v>5.3788930055798279</v>
      </c>
      <c r="Z9" s="69">
        <v>5.9524397778798441</v>
      </c>
      <c r="AA9" s="69">
        <v>6.2221522508650722</v>
      </c>
      <c r="AB9" s="69">
        <v>7.7144315635328855</v>
      </c>
      <c r="AC9" s="69"/>
      <c r="AD9" s="69">
        <f t="shared" ref="AD9:AD32" si="32">AB9-Z9</f>
        <v>1.7619917856530414</v>
      </c>
      <c r="AE9" s="69">
        <f>'RD T1'!E95</f>
        <v>4.2128572713060599</v>
      </c>
      <c r="AF9" s="69">
        <f t="shared" ref="AF9:AF32" si="33">SUM(AD9:AE9)</f>
        <v>5.9748490569591013</v>
      </c>
      <c r="AH9" t="str">
        <f t="shared" ref="AH9:AH32" si="34">L9</f>
        <v>12 Other managers and proprietors</v>
      </c>
      <c r="AI9" s="69">
        <v>1.3003984700123621</v>
      </c>
      <c r="AJ9" s="69">
        <v>1.4904992632769227</v>
      </c>
      <c r="AK9" s="69">
        <v>1.7817473830698956</v>
      </c>
      <c r="AL9" s="69">
        <v>1.7569813491680364</v>
      </c>
      <c r="AM9" s="69">
        <v>2.226445368876663</v>
      </c>
      <c r="AN9" s="69"/>
      <c r="AO9" s="69">
        <f t="shared" ref="AO9:AO32" si="35">AM9-AK9</f>
        <v>0.44469798580676745</v>
      </c>
      <c r="AP9" s="69">
        <f>'RD T1'!E124</f>
        <v>1.2370595191542422</v>
      </c>
      <c r="AQ9" s="69">
        <f t="shared" ref="AQ9:AQ32" si="36">SUM(AO9:AP9)</f>
        <v>1.6817575049610096</v>
      </c>
      <c r="AS9" t="str">
        <f t="shared" ref="AS9:AS32" si="37">W9</f>
        <v>12 Other managers and proprietors</v>
      </c>
      <c r="AT9" s="69">
        <v>1.5299613958719449</v>
      </c>
      <c r="AU9" s="69">
        <v>1.7056209733424541</v>
      </c>
      <c r="AV9" s="69">
        <v>1.9259869625419337</v>
      </c>
      <c r="AW9" s="69">
        <v>2.0899368268465914</v>
      </c>
      <c r="AX9" s="69">
        <v>2.5965827979145679</v>
      </c>
      <c r="AY9" s="69"/>
      <c r="AZ9" s="69">
        <f t="shared" ref="AZ9:AZ32" si="38">AX9-AV9</f>
        <v>0.67059583537263423</v>
      </c>
      <c r="BA9" s="69">
        <f>'RD T1'!E153</f>
        <v>1.3353552306272121</v>
      </c>
      <c r="BB9" s="69">
        <f t="shared" ref="BB9:BB32" si="39">SUM(AZ9:BA9)</f>
        <v>2.0059510659998461</v>
      </c>
      <c r="BD9" t="str">
        <f t="shared" ref="BD9:BD32" si="40">AH9</f>
        <v>12 Other managers and proprietors</v>
      </c>
      <c r="BE9" s="69">
        <v>4.4777163202589936</v>
      </c>
      <c r="BF9" s="69">
        <v>4.6198366514581739</v>
      </c>
      <c r="BG9" s="69">
        <v>4.3585233805026311</v>
      </c>
      <c r="BH9" s="69">
        <v>4.5581774145237448</v>
      </c>
      <c r="BI9" s="69">
        <v>4.8865744318927558</v>
      </c>
      <c r="BJ9" s="69"/>
      <c r="BK9" s="69">
        <f t="shared" ref="BK9:BK32" si="41">BI9-BG9</f>
        <v>0.52805105139012465</v>
      </c>
      <c r="BL9" s="69">
        <f>'RD T1'!E182</f>
        <v>2.2671775919444124</v>
      </c>
      <c r="BM9" s="69">
        <f t="shared" ref="BM9:BM32" si="42">SUM(BK9:BL9)</f>
        <v>2.795228643334537</v>
      </c>
      <c r="BO9" t="str">
        <f t="shared" ref="BO9:BO32" si="43">AS9</f>
        <v>12 Other managers and proprietors</v>
      </c>
      <c r="BP9" s="69">
        <v>4.6495000970125426</v>
      </c>
      <c r="BQ9" s="69">
        <v>4.9748018063021693</v>
      </c>
      <c r="BR9" s="69">
        <v>4.9110371257754259</v>
      </c>
      <c r="BS9" s="69">
        <v>4.8119345914474962</v>
      </c>
      <c r="BT9" s="69">
        <v>4.6262916084872039</v>
      </c>
      <c r="BU9" s="69"/>
      <c r="BV9" s="69">
        <f t="shared" ref="BV9:BV32" si="44">BT9-BR9</f>
        <v>-0.28474551728822206</v>
      </c>
      <c r="BW9" s="69">
        <f>'RD T1'!E211</f>
        <v>2.6122879551945357</v>
      </c>
      <c r="BX9" s="69">
        <f t="shared" ref="BX9:BX32" si="45">SUM(BV9:BW9)</f>
        <v>2.3275424379063137</v>
      </c>
      <c r="BZ9" t="str">
        <f t="shared" ref="BZ9:BZ32" si="46">BD9</f>
        <v>12 Other managers and proprietors</v>
      </c>
      <c r="CA9" s="69">
        <v>3.0991626066846716</v>
      </c>
      <c r="CB9" s="69">
        <v>3.1498292103718084</v>
      </c>
      <c r="CC9" s="69">
        <v>2.9835713280348526</v>
      </c>
      <c r="CD9" s="69">
        <v>2.8747036135781641</v>
      </c>
      <c r="CE9" s="69">
        <v>2.5094391736882744</v>
      </c>
      <c r="CF9" s="69"/>
      <c r="CG9" s="69">
        <f t="shared" ref="CG9:CG32" si="47">CE9-CC9</f>
        <v>-0.47413215434657818</v>
      </c>
      <c r="CH9" s="69">
        <f>'RD T1'!E240</f>
        <v>1.2758677784276604</v>
      </c>
      <c r="CI9" s="69">
        <f t="shared" ref="CI9:CI32" si="48">SUM(CG9:CH9)</f>
        <v>0.80173562408108223</v>
      </c>
      <c r="CK9" t="str">
        <f t="shared" ref="CK9:CK32" si="49">BO9</f>
        <v>12 Other managers and proprietors</v>
      </c>
      <c r="CL9" s="69">
        <v>1.0172801019964377</v>
      </c>
      <c r="CM9" s="69">
        <v>1.1146757630275037</v>
      </c>
      <c r="CN9" s="69">
        <v>0.8645671068917693</v>
      </c>
      <c r="CO9" s="69">
        <v>0.872915505991811</v>
      </c>
      <c r="CP9" s="69">
        <v>0.73570716651248658</v>
      </c>
      <c r="CQ9" s="69"/>
      <c r="CR9" s="69">
        <f t="shared" ref="CR9:CR32" si="50">CP9-CN9</f>
        <v>-0.12885994037928272</v>
      </c>
      <c r="CS9" s="69">
        <f>'RD T1'!E269</f>
        <v>0.27632104345145797</v>
      </c>
      <c r="CT9" s="69">
        <f t="shared" ref="CT9:CT32" si="51">SUM(CR9:CS9)</f>
        <v>0.14746110307217525</v>
      </c>
    </row>
    <row r="10" spans="1:98" x14ac:dyDescent="0.2">
      <c r="A10" s="10" t="str">
        <f>name!D6</f>
        <v>21 Science, research, engineering and technology professionals</v>
      </c>
      <c r="B10" s="69">
        <v>2.2270909268771466</v>
      </c>
      <c r="C10" s="69">
        <v>2.7757625585721266</v>
      </c>
      <c r="D10" s="69">
        <v>2.7077519248998669</v>
      </c>
      <c r="E10" s="69">
        <v>3.7649071406069972</v>
      </c>
      <c r="F10" s="69">
        <v>4.7549439478888411</v>
      </c>
      <c r="G10" s="11"/>
      <c r="H10" s="69">
        <f t="shared" si="26"/>
        <v>2.0471920229889742</v>
      </c>
      <c r="I10" s="69">
        <f>'RD T1'!E38</f>
        <v>1.5515119560514203</v>
      </c>
      <c r="J10" s="69">
        <f t="shared" si="27"/>
        <v>3.5987039790403945</v>
      </c>
      <c r="L10" t="str">
        <f t="shared" si="28"/>
        <v>21 Science, research, engineering and technology professionals</v>
      </c>
      <c r="M10" s="69">
        <v>7.8940636864469056</v>
      </c>
      <c r="N10" s="69">
        <v>10.340004599529667</v>
      </c>
      <c r="O10" s="69">
        <v>10.592251205141798</v>
      </c>
      <c r="P10" s="69">
        <v>15.789055969124494</v>
      </c>
      <c r="Q10" s="69">
        <v>21.046926210407545</v>
      </c>
      <c r="R10" s="11"/>
      <c r="S10" s="69">
        <f t="shared" si="29"/>
        <v>10.454675005265747</v>
      </c>
      <c r="T10" s="69">
        <f>'RD T1'!E67</f>
        <v>6.8442964633948993</v>
      </c>
      <c r="U10" s="69">
        <f t="shared" si="30"/>
        <v>17.298971468660646</v>
      </c>
      <c r="W10" t="str">
        <f t="shared" si="31"/>
        <v>21 Science, research, engineering and technology professionals</v>
      </c>
      <c r="X10" s="69">
        <v>16.135178217207287</v>
      </c>
      <c r="Y10" s="69">
        <v>18.478250181368743</v>
      </c>
      <c r="Z10" s="69">
        <v>19.922343579004387</v>
      </c>
      <c r="AA10" s="69">
        <v>23.518496502361174</v>
      </c>
      <c r="AB10" s="69">
        <v>27.169094145222015</v>
      </c>
      <c r="AC10" s="69"/>
      <c r="AD10" s="69">
        <f t="shared" si="32"/>
        <v>7.2467505662176279</v>
      </c>
      <c r="AE10" s="69">
        <f>'RD T1'!E96</f>
        <v>9.5835675414981587</v>
      </c>
      <c r="AF10" s="69">
        <f t="shared" si="33"/>
        <v>16.830318107715787</v>
      </c>
      <c r="AH10" t="str">
        <f t="shared" si="34"/>
        <v>21 Science, research, engineering and technology professionals</v>
      </c>
      <c r="AI10" s="69">
        <v>1.5316642031019529</v>
      </c>
      <c r="AJ10" s="69">
        <v>1.6894415744530136</v>
      </c>
      <c r="AK10" s="69">
        <v>1.9367566573963446</v>
      </c>
      <c r="AL10" s="69">
        <v>2.3285990955449511</v>
      </c>
      <c r="AM10" s="69">
        <v>2.8804405319974502</v>
      </c>
      <c r="AN10" s="69"/>
      <c r="AO10" s="69">
        <f t="shared" si="35"/>
        <v>0.94368387460110559</v>
      </c>
      <c r="AP10" s="69">
        <f>'RD T1'!E125</f>
        <v>0.92827229207842588</v>
      </c>
      <c r="AQ10" s="69">
        <f t="shared" si="36"/>
        <v>1.8719561666795315</v>
      </c>
      <c r="AS10" t="str">
        <f t="shared" si="37"/>
        <v>21 Science, research, engineering and technology professionals</v>
      </c>
      <c r="AT10" s="69">
        <v>3.9787242499744102</v>
      </c>
      <c r="AU10" s="69">
        <v>4.2925538045491427</v>
      </c>
      <c r="AV10" s="69">
        <v>4.4093360354723332</v>
      </c>
      <c r="AW10" s="69">
        <v>4.5264194915789826</v>
      </c>
      <c r="AX10" s="69">
        <v>4.9135524405142759</v>
      </c>
      <c r="AY10" s="69"/>
      <c r="AZ10" s="69">
        <f t="shared" si="38"/>
        <v>0.50421640504194265</v>
      </c>
      <c r="BA10" s="69">
        <f>'RD T1'!E154</f>
        <v>1.7054371076543491</v>
      </c>
      <c r="BB10" s="69">
        <f t="shared" si="39"/>
        <v>2.209653512696292</v>
      </c>
      <c r="BD10" t="str">
        <f t="shared" si="40"/>
        <v>21 Science, research, engineering and technology professionals</v>
      </c>
      <c r="BE10" s="69">
        <v>6.140102112692686</v>
      </c>
      <c r="BF10" s="69">
        <v>6.8813737288458565</v>
      </c>
      <c r="BG10" s="69">
        <v>6.5283733866006193</v>
      </c>
      <c r="BH10" s="69">
        <v>7.8279036545578009</v>
      </c>
      <c r="BI10" s="69">
        <v>8.3198531779235729</v>
      </c>
      <c r="BJ10" s="69"/>
      <c r="BK10" s="69">
        <f t="shared" si="41"/>
        <v>1.7914797913229537</v>
      </c>
      <c r="BL10" s="69">
        <f>'RD T1'!E183</f>
        <v>2.2972525116224576</v>
      </c>
      <c r="BM10" s="69">
        <f t="shared" si="42"/>
        <v>4.0887323029454112</v>
      </c>
      <c r="BO10" t="str">
        <f t="shared" si="43"/>
        <v>21 Science, research, engineering and technology professionals</v>
      </c>
      <c r="BP10" s="69">
        <v>5.0379562883244269</v>
      </c>
      <c r="BQ10" s="69">
        <v>5.4780897681283527</v>
      </c>
      <c r="BR10" s="69">
        <v>5.922382320242936</v>
      </c>
      <c r="BS10" s="69">
        <v>6.5486114605040617</v>
      </c>
      <c r="BT10" s="69">
        <v>6.5451480439941117</v>
      </c>
      <c r="BU10" s="69"/>
      <c r="BV10" s="69">
        <f t="shared" si="44"/>
        <v>0.62276572375117567</v>
      </c>
      <c r="BW10" s="69">
        <f>'RD T1'!E212</f>
        <v>2.2386341814660553</v>
      </c>
      <c r="BX10" s="69">
        <f t="shared" si="45"/>
        <v>2.861399905217231</v>
      </c>
      <c r="BZ10" t="str">
        <f t="shared" si="46"/>
        <v>21 Science, research, engineering and technology professionals</v>
      </c>
      <c r="CA10" s="69">
        <v>3.2885143780228461</v>
      </c>
      <c r="CB10" s="69">
        <v>3.6003889057926344</v>
      </c>
      <c r="CC10" s="69">
        <v>3.3165141099964686</v>
      </c>
      <c r="CD10" s="69">
        <v>3.7360358090896648</v>
      </c>
      <c r="CE10" s="69">
        <v>2.6828663615085331</v>
      </c>
      <c r="CF10" s="69"/>
      <c r="CG10" s="69">
        <f t="shared" si="47"/>
        <v>-0.63364774848793548</v>
      </c>
      <c r="CH10" s="69">
        <f>'RD T1'!E241</f>
        <v>1.049296045574859</v>
      </c>
      <c r="CI10" s="69">
        <f t="shared" si="48"/>
        <v>0.41564829708692352</v>
      </c>
      <c r="CK10" t="str">
        <f t="shared" si="49"/>
        <v>21 Science, research, engineering and technology professionals</v>
      </c>
      <c r="CL10" s="69">
        <v>0.57887310291160876</v>
      </c>
      <c r="CM10" s="69">
        <v>0.79520163020238699</v>
      </c>
      <c r="CN10" s="69">
        <v>0.64741026405586166</v>
      </c>
      <c r="CO10" s="69">
        <v>0.87859999881319906</v>
      </c>
      <c r="CP10" s="69">
        <v>0.80083624346675208</v>
      </c>
      <c r="CQ10" s="69"/>
      <c r="CR10" s="69">
        <f t="shared" si="50"/>
        <v>0.15342597941089042</v>
      </c>
      <c r="CS10" s="69">
        <f>'RD T1'!E270</f>
        <v>0.22266945948145889</v>
      </c>
      <c r="CT10" s="69">
        <f t="shared" si="51"/>
        <v>0.37609543889234931</v>
      </c>
    </row>
    <row r="11" spans="1:98" x14ac:dyDescent="0.2">
      <c r="A11" s="10" t="str">
        <f>name!D7</f>
        <v>22 Health professionals</v>
      </c>
      <c r="B11" s="69">
        <v>1.0108624196704818</v>
      </c>
      <c r="C11" s="69">
        <v>1.4480324510065974</v>
      </c>
      <c r="D11" s="69">
        <v>1.2629236391849541</v>
      </c>
      <c r="E11" s="69">
        <v>1.64103006792674</v>
      </c>
      <c r="F11" s="69">
        <v>2.1420567023594503</v>
      </c>
      <c r="G11" s="11"/>
      <c r="H11" s="69">
        <f t="shared" si="26"/>
        <v>0.87913306317449624</v>
      </c>
      <c r="I11" s="69">
        <f>'RD T1'!E39</f>
        <v>0.8902022381882766</v>
      </c>
      <c r="J11" s="69">
        <f t="shared" si="27"/>
        <v>1.7693353013627728</v>
      </c>
      <c r="L11" t="str">
        <f t="shared" si="28"/>
        <v>22 Health professionals</v>
      </c>
      <c r="M11" s="69">
        <v>2.9963155161815607</v>
      </c>
      <c r="N11" s="69">
        <v>4.5575215880089015</v>
      </c>
      <c r="O11" s="69">
        <v>4.0689730566938227</v>
      </c>
      <c r="P11" s="69">
        <v>4.9911127178363754</v>
      </c>
      <c r="Q11" s="69">
        <v>6.4277197265242139</v>
      </c>
      <c r="R11" s="11"/>
      <c r="S11" s="69">
        <f t="shared" si="29"/>
        <v>2.3587466698303912</v>
      </c>
      <c r="T11" s="69">
        <f>'RD T1'!E68</f>
        <v>2.8298535752793654</v>
      </c>
      <c r="U11" s="69">
        <f t="shared" si="30"/>
        <v>5.1886002451097566</v>
      </c>
      <c r="W11" t="str">
        <f t="shared" si="31"/>
        <v>22 Health professionals</v>
      </c>
      <c r="X11" s="69">
        <v>6.6571459015253689</v>
      </c>
      <c r="Y11" s="69">
        <v>8.5463359998506494</v>
      </c>
      <c r="Z11" s="69">
        <v>9.0945896135328947</v>
      </c>
      <c r="AA11" s="69">
        <v>8.8346804064864379</v>
      </c>
      <c r="AB11" s="69">
        <v>10.064545368431038</v>
      </c>
      <c r="AC11" s="69"/>
      <c r="AD11" s="69">
        <f t="shared" si="32"/>
        <v>0.96995575489814279</v>
      </c>
      <c r="AE11" s="69">
        <f>'RD T1'!E97</f>
        <v>5.2634114299203896</v>
      </c>
      <c r="AF11" s="69">
        <f t="shared" si="33"/>
        <v>6.2333671848185324</v>
      </c>
      <c r="AH11" t="str">
        <f t="shared" si="34"/>
        <v>22 Health professionals</v>
      </c>
      <c r="AI11" s="69">
        <v>3.2726844209521015</v>
      </c>
      <c r="AJ11" s="69">
        <v>2.9045719132292844</v>
      </c>
      <c r="AK11" s="69">
        <v>2.8271722413283835</v>
      </c>
      <c r="AL11" s="69">
        <v>1.5403461560254326</v>
      </c>
      <c r="AM11" s="69">
        <v>0.83923111480823409</v>
      </c>
      <c r="AN11" s="69"/>
      <c r="AO11" s="69">
        <f t="shared" si="35"/>
        <v>-1.9879411265201494</v>
      </c>
      <c r="AP11" s="69">
        <f>'RD T1'!E126</f>
        <v>0.56212512326066721</v>
      </c>
      <c r="AQ11" s="69">
        <f t="shared" si="36"/>
        <v>-1.4258160032594822</v>
      </c>
      <c r="AS11" t="str">
        <f t="shared" si="37"/>
        <v>22 Health professionals</v>
      </c>
      <c r="AT11" s="69">
        <v>0.5182905100264944</v>
      </c>
      <c r="AU11" s="69">
        <v>0.68115167833664603</v>
      </c>
      <c r="AV11" s="69">
        <v>0.86567311085718812</v>
      </c>
      <c r="AW11" s="69">
        <v>0.87815114182832721</v>
      </c>
      <c r="AX11" s="69">
        <v>1.0223800602143036</v>
      </c>
      <c r="AY11" s="69"/>
      <c r="AZ11" s="69">
        <f t="shared" si="38"/>
        <v>0.15670694935711549</v>
      </c>
      <c r="BA11" s="69">
        <f>'RD T1'!E155</f>
        <v>0.4805730726645146</v>
      </c>
      <c r="BB11" s="69">
        <f t="shared" si="39"/>
        <v>0.63728002202163014</v>
      </c>
      <c r="BD11" t="str">
        <f t="shared" si="40"/>
        <v>22 Health professionals</v>
      </c>
      <c r="BE11" s="69">
        <v>2.1439382125394424</v>
      </c>
      <c r="BF11" s="69">
        <v>2.5439287468368459</v>
      </c>
      <c r="BG11" s="69">
        <v>2.5389294996395044</v>
      </c>
      <c r="BH11" s="69">
        <v>2.7884235482543001</v>
      </c>
      <c r="BI11" s="69">
        <v>3.0245441922633365</v>
      </c>
      <c r="BJ11" s="69"/>
      <c r="BK11" s="69">
        <f t="shared" si="41"/>
        <v>0.48561469262383206</v>
      </c>
      <c r="BL11" s="69">
        <f>'RD T1'!E184</f>
        <v>1.6166672553137542</v>
      </c>
      <c r="BM11" s="69">
        <f t="shared" si="42"/>
        <v>2.1022819479375863</v>
      </c>
      <c r="BO11" t="str">
        <f t="shared" si="43"/>
        <v>22 Health professionals</v>
      </c>
      <c r="BP11" s="69">
        <v>1.7294930088580163</v>
      </c>
      <c r="BQ11" s="69">
        <v>2.182817926383775</v>
      </c>
      <c r="BR11" s="69">
        <v>2.0792050430713052</v>
      </c>
      <c r="BS11" s="69">
        <v>2.1118150926176718</v>
      </c>
      <c r="BT11" s="69">
        <v>1.9054097792714306</v>
      </c>
      <c r="BU11" s="69"/>
      <c r="BV11" s="69">
        <f t="shared" si="44"/>
        <v>-0.17379526379987453</v>
      </c>
      <c r="BW11" s="69">
        <f>'RD T1'!E213</f>
        <v>0.98815134995371989</v>
      </c>
      <c r="BX11" s="69">
        <f t="shared" si="45"/>
        <v>0.81435608615384536</v>
      </c>
      <c r="BZ11" t="str">
        <f t="shared" si="46"/>
        <v>22 Health professionals</v>
      </c>
      <c r="CA11" s="69">
        <v>1.0767985387724865</v>
      </c>
      <c r="CB11" s="69">
        <v>1.5153088635875192</v>
      </c>
      <c r="CC11" s="69">
        <v>1.2140762718510791</v>
      </c>
      <c r="CD11" s="69">
        <v>1.1514627653493157</v>
      </c>
      <c r="CE11" s="69">
        <v>0.78373078518354933</v>
      </c>
      <c r="CF11" s="69"/>
      <c r="CG11" s="69">
        <f t="shared" si="47"/>
        <v>-0.43034548666752981</v>
      </c>
      <c r="CH11" s="69">
        <f>'RD T1'!E242</f>
        <v>0.44301692243951146</v>
      </c>
      <c r="CI11" s="69">
        <f t="shared" si="48"/>
        <v>1.2671435771981654E-2</v>
      </c>
      <c r="CK11" t="str">
        <f t="shared" si="49"/>
        <v>22 Health professionals</v>
      </c>
      <c r="CL11" s="69">
        <v>0.14482566329654242</v>
      </c>
      <c r="CM11" s="69">
        <v>0.22565119180121809</v>
      </c>
      <c r="CN11" s="69">
        <v>0.17088030773451468</v>
      </c>
      <c r="CO11" s="69">
        <v>0.17054489780971838</v>
      </c>
      <c r="CP11" s="69">
        <v>0.16414241969244048</v>
      </c>
      <c r="CQ11" s="69"/>
      <c r="CR11" s="69">
        <f t="shared" si="50"/>
        <v>-6.7378880420742027E-3</v>
      </c>
      <c r="CS11" s="69">
        <f>'RD T1'!E271</f>
        <v>5.8467409862508674E-2</v>
      </c>
      <c r="CT11" s="69">
        <f t="shared" si="51"/>
        <v>5.1729521820434471E-2</v>
      </c>
    </row>
    <row r="12" spans="1:98" x14ac:dyDescent="0.2">
      <c r="A12" s="10" t="str">
        <f>name!D8</f>
        <v>23 Teaching and other educational professionals</v>
      </c>
      <c r="B12" s="69">
        <v>2.1001065429175787</v>
      </c>
      <c r="C12" s="69">
        <v>2.530345086048611</v>
      </c>
      <c r="D12" s="69">
        <v>2.563773467702076</v>
      </c>
      <c r="E12" s="69">
        <v>2.8572777637101461</v>
      </c>
      <c r="F12" s="69">
        <v>3.3256945796399298</v>
      </c>
      <c r="G12" s="11"/>
      <c r="H12" s="69">
        <f t="shared" si="26"/>
        <v>0.76192111193785372</v>
      </c>
      <c r="I12" s="69">
        <f>'RD T1'!E40</f>
        <v>1.4965746423168882</v>
      </c>
      <c r="J12" s="69">
        <f t="shared" si="27"/>
        <v>2.2584957542547421</v>
      </c>
      <c r="L12" t="str">
        <f t="shared" si="28"/>
        <v>23 Teaching and other educational professionals</v>
      </c>
      <c r="M12" s="69">
        <v>11.357885774900803</v>
      </c>
      <c r="N12" s="69">
        <v>14.625074619782474</v>
      </c>
      <c r="O12" s="69">
        <v>14.561925718123026</v>
      </c>
      <c r="P12" s="69">
        <v>16.472428787281235</v>
      </c>
      <c r="Q12" s="69">
        <v>19.261760122537169</v>
      </c>
      <c r="R12" s="11"/>
      <c r="S12" s="69">
        <f t="shared" si="29"/>
        <v>4.6998344044141422</v>
      </c>
      <c r="T12" s="69">
        <f>'RD T1'!E69</f>
        <v>8.9708794251075545</v>
      </c>
      <c r="U12" s="69">
        <f t="shared" si="30"/>
        <v>13.670713829521697</v>
      </c>
      <c r="W12" t="str">
        <f t="shared" si="31"/>
        <v>23 Teaching and other educational professionals</v>
      </c>
      <c r="X12" s="69">
        <v>8.3362488883295693</v>
      </c>
      <c r="Y12" s="69">
        <v>8.3493593403898174</v>
      </c>
      <c r="Z12" s="69">
        <v>9.6151828812433333</v>
      </c>
      <c r="AA12" s="69">
        <v>7.2194494069246629</v>
      </c>
      <c r="AB12" s="69">
        <v>6.0410917668637643</v>
      </c>
      <c r="AC12" s="69"/>
      <c r="AD12" s="69">
        <f t="shared" si="32"/>
        <v>-3.5740911143795691</v>
      </c>
      <c r="AE12" s="69">
        <f>'RD T1'!E98</f>
        <v>3.6949377582884262</v>
      </c>
      <c r="AF12" s="69">
        <f t="shared" si="33"/>
        <v>0.12084664390885713</v>
      </c>
      <c r="AH12" t="str">
        <f t="shared" si="34"/>
        <v>23 Teaching and other educational professionals</v>
      </c>
      <c r="AI12" s="69">
        <v>1.2185865491090992</v>
      </c>
      <c r="AJ12" s="69">
        <v>0.78438183342574253</v>
      </c>
      <c r="AK12" s="69">
        <v>0.77219022464804987</v>
      </c>
      <c r="AL12" s="69">
        <v>0.42113420954980013</v>
      </c>
      <c r="AM12" s="69">
        <v>0.43762122375782425</v>
      </c>
      <c r="AN12" s="69"/>
      <c r="AO12" s="69">
        <f t="shared" si="35"/>
        <v>-0.33456900089022562</v>
      </c>
      <c r="AP12" s="69">
        <f>'RD T1'!E127</f>
        <v>0.14191710850670969</v>
      </c>
      <c r="AQ12" s="69">
        <f t="shared" si="36"/>
        <v>-0.19265189238351593</v>
      </c>
      <c r="AS12" t="str">
        <f t="shared" si="37"/>
        <v>23 Teaching and other educational professionals</v>
      </c>
      <c r="AT12" s="69">
        <v>0.32224469378044784</v>
      </c>
      <c r="AU12" s="69">
        <v>0.35274481791827095</v>
      </c>
      <c r="AV12" s="69">
        <v>0.38158586489649771</v>
      </c>
      <c r="AW12" s="69">
        <v>0.30752380004634228</v>
      </c>
      <c r="AX12" s="69">
        <v>0.28333186633236779</v>
      </c>
      <c r="AY12" s="69"/>
      <c r="AZ12" s="69">
        <f t="shared" si="38"/>
        <v>-9.8253998564129919E-2</v>
      </c>
      <c r="BA12" s="69">
        <f>'RD T1'!E156</f>
        <v>0.14443274520730259</v>
      </c>
      <c r="BB12" s="69">
        <f t="shared" si="39"/>
        <v>4.6178746643172675E-2</v>
      </c>
      <c r="BD12" t="str">
        <f t="shared" si="40"/>
        <v>23 Teaching and other educational professionals</v>
      </c>
      <c r="BE12" s="69">
        <v>1.2549324248549112</v>
      </c>
      <c r="BF12" s="69">
        <v>1.3646775425029987</v>
      </c>
      <c r="BG12" s="69">
        <v>1.3827293855690312</v>
      </c>
      <c r="BH12" s="69">
        <v>1.412786163613325</v>
      </c>
      <c r="BI12" s="69">
        <v>1.7452755221643466</v>
      </c>
      <c r="BJ12" s="69"/>
      <c r="BK12" s="69">
        <f t="shared" si="41"/>
        <v>0.36254613659531532</v>
      </c>
      <c r="BL12" s="69">
        <f>'RD T1'!E185</f>
        <v>0.6234353343271094</v>
      </c>
      <c r="BM12" s="69">
        <f t="shared" si="42"/>
        <v>0.98598147092242472</v>
      </c>
      <c r="BO12" t="str">
        <f t="shared" si="43"/>
        <v>23 Teaching and other educational professionals</v>
      </c>
      <c r="BP12" s="69">
        <v>1.0854903010422443</v>
      </c>
      <c r="BQ12" s="69">
        <v>1.2220799221865182</v>
      </c>
      <c r="BR12" s="69">
        <v>1.2213738807326158</v>
      </c>
      <c r="BS12" s="69">
        <v>1.1399537683689016</v>
      </c>
      <c r="BT12" s="69">
        <v>1.0890513898223326</v>
      </c>
      <c r="BU12" s="69"/>
      <c r="BV12" s="69">
        <f t="shared" si="44"/>
        <v>-0.13232249091028314</v>
      </c>
      <c r="BW12" s="69">
        <f>'RD T1'!E214</f>
        <v>0.51115666633097079</v>
      </c>
      <c r="BX12" s="69">
        <f t="shared" si="45"/>
        <v>0.37883417542068765</v>
      </c>
      <c r="BZ12" t="str">
        <f t="shared" si="46"/>
        <v>23 Teaching and other educational professionals</v>
      </c>
      <c r="CA12" s="69">
        <v>0.80223854327600408</v>
      </c>
      <c r="CB12" s="69">
        <v>0.91385283021489205</v>
      </c>
      <c r="CC12" s="69">
        <v>0.92061464056429254</v>
      </c>
      <c r="CD12" s="69">
        <v>0.84308022858293774</v>
      </c>
      <c r="CE12" s="69">
        <v>0.73550362881700138</v>
      </c>
      <c r="CF12" s="69"/>
      <c r="CG12" s="69">
        <f t="shared" si="47"/>
        <v>-0.18511101174729117</v>
      </c>
      <c r="CH12" s="69">
        <f>'RD T1'!E243</f>
        <v>0.35163680207928072</v>
      </c>
      <c r="CI12" s="69">
        <f t="shared" si="48"/>
        <v>0.16652579033198955</v>
      </c>
      <c r="CK12" t="str">
        <f t="shared" si="49"/>
        <v>23 Teaching and other educational professionals</v>
      </c>
      <c r="CL12" s="69">
        <v>0.11955657610044179</v>
      </c>
      <c r="CM12" s="69">
        <v>0.16154919147303945</v>
      </c>
      <c r="CN12" s="69">
        <v>0.14395490894416516</v>
      </c>
      <c r="CO12" s="69">
        <v>0.13615286103969543</v>
      </c>
      <c r="CP12" s="69">
        <v>0.11320714544431482</v>
      </c>
      <c r="CQ12" s="69"/>
      <c r="CR12" s="69">
        <f t="shared" si="50"/>
        <v>-3.0747763499850339E-2</v>
      </c>
      <c r="CS12" s="69">
        <f>'RD T1'!E272</f>
        <v>4.4456655502472596E-2</v>
      </c>
      <c r="CT12" s="69">
        <f t="shared" si="51"/>
        <v>1.3708892002622257E-2</v>
      </c>
    </row>
    <row r="13" spans="1:98" x14ac:dyDescent="0.2">
      <c r="A13" s="10" t="str">
        <f>name!D9</f>
        <v>24 Business, media and public service professionals</v>
      </c>
      <c r="B13" s="69">
        <v>0.6160062954395964</v>
      </c>
      <c r="C13" s="69">
        <v>0.80783672658977723</v>
      </c>
      <c r="D13" s="69">
        <v>0.8537912855708556</v>
      </c>
      <c r="E13" s="69">
        <v>1.0943126644043222</v>
      </c>
      <c r="F13" s="69">
        <v>1.4332586569765171</v>
      </c>
      <c r="G13" s="11"/>
      <c r="H13" s="69">
        <f t="shared" si="26"/>
        <v>0.57946737140566151</v>
      </c>
      <c r="I13" s="69">
        <f>'RD T1'!E41</f>
        <v>0.5887932219002936</v>
      </c>
      <c r="J13" s="69">
        <f t="shared" si="27"/>
        <v>1.1682605933059551</v>
      </c>
      <c r="L13" t="str">
        <f t="shared" si="28"/>
        <v>24 Business, media and public service professionals</v>
      </c>
      <c r="M13" s="69">
        <v>7.7785408742520135</v>
      </c>
      <c r="N13" s="69">
        <v>10.36136663175051</v>
      </c>
      <c r="O13" s="69">
        <v>10.427674842184064</v>
      </c>
      <c r="P13" s="69">
        <v>13.187884820663367</v>
      </c>
      <c r="Q13" s="69">
        <v>16.821345246845524</v>
      </c>
      <c r="R13" s="11"/>
      <c r="S13" s="69">
        <f t="shared" si="29"/>
        <v>6.3936704046614601</v>
      </c>
      <c r="T13" s="69">
        <f>'RD T1'!E70</f>
        <v>7.0441026746814996</v>
      </c>
      <c r="U13" s="69">
        <f t="shared" si="30"/>
        <v>13.437773079342961</v>
      </c>
      <c r="W13" t="str">
        <f t="shared" si="31"/>
        <v>24 Business, media and public service professionals</v>
      </c>
      <c r="X13" s="69">
        <v>15.391289606897447</v>
      </c>
      <c r="Y13" s="69">
        <v>18.156201535730478</v>
      </c>
      <c r="Z13" s="69">
        <v>20.612249410351417</v>
      </c>
      <c r="AA13" s="69">
        <v>20.572104038885517</v>
      </c>
      <c r="AB13" s="69">
        <v>23.055079094294275</v>
      </c>
      <c r="AC13" s="69"/>
      <c r="AD13" s="69">
        <f t="shared" si="32"/>
        <v>2.4428296839428576</v>
      </c>
      <c r="AE13" s="69">
        <f>'RD T1'!E99</f>
        <v>11.032700558696622</v>
      </c>
      <c r="AF13" s="69">
        <f t="shared" si="33"/>
        <v>13.475530242639479</v>
      </c>
      <c r="AH13" t="str">
        <f t="shared" si="34"/>
        <v>24 Business, media and public service professionals</v>
      </c>
      <c r="AI13" s="69">
        <v>1.5114350298997354</v>
      </c>
      <c r="AJ13" s="69">
        <v>1.5381003582088981</v>
      </c>
      <c r="AK13" s="69">
        <v>1.8355009025214706</v>
      </c>
      <c r="AL13" s="69">
        <v>1.695283549195598</v>
      </c>
      <c r="AM13" s="69">
        <v>1.9524751197339831</v>
      </c>
      <c r="AN13" s="69"/>
      <c r="AO13" s="69">
        <f t="shared" si="35"/>
        <v>0.11697421721251255</v>
      </c>
      <c r="AP13" s="69">
        <f>'RD T1'!E128</f>
        <v>0.66782125717625918</v>
      </c>
      <c r="AQ13" s="69">
        <f t="shared" si="36"/>
        <v>0.78479547438877173</v>
      </c>
      <c r="AS13" t="str">
        <f t="shared" si="37"/>
        <v>24 Business, media and public service professionals</v>
      </c>
      <c r="AT13" s="69">
        <v>2.4460503637137245</v>
      </c>
      <c r="AU13" s="69">
        <v>2.8274631635699903</v>
      </c>
      <c r="AV13" s="69">
        <v>3.2744396179140507</v>
      </c>
      <c r="AW13" s="69">
        <v>3.3560116177533978</v>
      </c>
      <c r="AX13" s="69">
        <v>3.9396008427696452</v>
      </c>
      <c r="AY13" s="69"/>
      <c r="AZ13" s="69">
        <f t="shared" si="38"/>
        <v>0.66516122485559448</v>
      </c>
      <c r="BA13" s="69">
        <f>'RD T1'!E157</f>
        <v>1.7275261706057823</v>
      </c>
      <c r="BB13" s="69">
        <f t="shared" si="39"/>
        <v>2.392687395461377</v>
      </c>
      <c r="BD13" t="str">
        <f t="shared" si="40"/>
        <v>24 Business, media and public service professionals</v>
      </c>
      <c r="BE13" s="69">
        <v>5.5540054225581272</v>
      </c>
      <c r="BF13" s="69">
        <v>6.6435405569064745</v>
      </c>
      <c r="BG13" s="69">
        <v>6.739069997377733</v>
      </c>
      <c r="BH13" s="69">
        <v>7.5634606016579351</v>
      </c>
      <c r="BI13" s="69">
        <v>8.4922620531754802</v>
      </c>
      <c r="BJ13" s="69"/>
      <c r="BK13" s="69">
        <f t="shared" si="41"/>
        <v>1.7531920557977472</v>
      </c>
      <c r="BL13" s="69">
        <f>'RD T1'!E186</f>
        <v>3.2431246911563711</v>
      </c>
      <c r="BM13" s="69">
        <f t="shared" si="42"/>
        <v>4.9963167469541183</v>
      </c>
      <c r="BO13" t="str">
        <f t="shared" si="43"/>
        <v>24 Business, media and public service professionals</v>
      </c>
      <c r="BP13" s="69">
        <v>4.4722429725988002</v>
      </c>
      <c r="BQ13" s="69">
        <v>4.9371820383362044</v>
      </c>
      <c r="BR13" s="69">
        <v>5.3535121806697319</v>
      </c>
      <c r="BS13" s="69">
        <v>5.063404706952185</v>
      </c>
      <c r="BT13" s="69">
        <v>4.5298668060013219</v>
      </c>
      <c r="BU13" s="69"/>
      <c r="BV13" s="69">
        <f t="shared" si="44"/>
        <v>-0.82364537466841004</v>
      </c>
      <c r="BW13" s="69">
        <f>'RD T1'!E215</f>
        <v>2.0194375083201015</v>
      </c>
      <c r="BX13" s="69">
        <f t="shared" si="45"/>
        <v>1.1957921336516915</v>
      </c>
      <c r="BZ13" t="str">
        <f t="shared" si="46"/>
        <v>24 Business, media and public service professionals</v>
      </c>
      <c r="CA13" s="69">
        <v>2.9536342492854013</v>
      </c>
      <c r="CB13" s="69">
        <v>3.4839309827515819</v>
      </c>
      <c r="CC13" s="69">
        <v>3.4279206008624987</v>
      </c>
      <c r="CD13" s="69">
        <v>3.2844863306100569</v>
      </c>
      <c r="CE13" s="69">
        <v>2.4406658351589847</v>
      </c>
      <c r="CF13" s="69"/>
      <c r="CG13" s="69">
        <f t="shared" si="47"/>
        <v>-0.987254765703514</v>
      </c>
      <c r="CH13" s="69">
        <f>'RD T1'!E244</f>
        <v>1.1873113277624947</v>
      </c>
      <c r="CI13" s="69">
        <f t="shared" si="48"/>
        <v>0.2000565620589807</v>
      </c>
      <c r="CK13" t="str">
        <f t="shared" si="49"/>
        <v>24 Business, media and public service professionals</v>
      </c>
      <c r="CL13" s="69">
        <v>0.57900688142075629</v>
      </c>
      <c r="CM13" s="69">
        <v>0.80452932417410594</v>
      </c>
      <c r="CN13" s="69">
        <v>0.67064749434889914</v>
      </c>
      <c r="CO13" s="69">
        <v>0.70034976984631025</v>
      </c>
      <c r="CP13" s="69">
        <v>0.65231233680334</v>
      </c>
      <c r="CQ13" s="69"/>
      <c r="CR13" s="69">
        <f t="shared" si="50"/>
        <v>-1.8335157545559144E-2</v>
      </c>
      <c r="CS13" s="69">
        <f>'RD T1'!E273</f>
        <v>0.21682045728023877</v>
      </c>
      <c r="CT13" s="69">
        <f t="shared" si="51"/>
        <v>0.19848529973467963</v>
      </c>
    </row>
    <row r="14" spans="1:98" x14ac:dyDescent="0.2">
      <c r="A14" s="10" t="str">
        <f>name!D10</f>
        <v>31 Science, engineering and technology associate professionals</v>
      </c>
      <c r="B14" s="69">
        <v>0.25471892728585471</v>
      </c>
      <c r="C14" s="69">
        <v>0.35285035324318348</v>
      </c>
      <c r="D14" s="69">
        <v>0.36816103964563673</v>
      </c>
      <c r="E14" s="69">
        <v>0.45066627618149357</v>
      </c>
      <c r="F14" s="69">
        <v>0.65698745967537397</v>
      </c>
      <c r="G14" s="11"/>
      <c r="H14" s="69">
        <f t="shared" si="26"/>
        <v>0.28882642002973724</v>
      </c>
      <c r="I14" s="69">
        <f>'RD T1'!E42</f>
        <v>0.24113277348541229</v>
      </c>
      <c r="J14" s="69">
        <f t="shared" si="27"/>
        <v>0.52995919351514953</v>
      </c>
      <c r="L14" t="str">
        <f t="shared" si="28"/>
        <v>31 Science, engineering and technology associate professionals</v>
      </c>
      <c r="M14" s="69">
        <v>1.2421467225383849</v>
      </c>
      <c r="N14" s="69">
        <v>1.6896694236788357</v>
      </c>
      <c r="O14" s="69">
        <v>1.821694769944626</v>
      </c>
      <c r="P14" s="69">
        <v>2.1047124548213727</v>
      </c>
      <c r="Q14" s="69">
        <v>2.7725171418773695</v>
      </c>
      <c r="R14" s="11"/>
      <c r="S14" s="69">
        <f t="shared" si="29"/>
        <v>0.95082237193274355</v>
      </c>
      <c r="T14" s="69">
        <f>'RD T1'!E71</f>
        <v>1.0260004134647749</v>
      </c>
      <c r="U14" s="69">
        <f t="shared" si="30"/>
        <v>1.9768227853975184</v>
      </c>
      <c r="W14" t="str">
        <f t="shared" si="31"/>
        <v>31 Science, engineering and technology associate professionals</v>
      </c>
      <c r="X14" s="69">
        <v>3.2953188993900162</v>
      </c>
      <c r="Y14" s="69">
        <v>4.1024359782331903</v>
      </c>
      <c r="Z14" s="69">
        <v>4.6503939419831894</v>
      </c>
      <c r="AA14" s="69">
        <v>4.4979612171646872</v>
      </c>
      <c r="AB14" s="69">
        <v>5.33185287404637</v>
      </c>
      <c r="AC14" s="69"/>
      <c r="AD14" s="69">
        <f t="shared" si="32"/>
        <v>0.68145893206318053</v>
      </c>
      <c r="AE14" s="69">
        <f>'RD T1'!E100</f>
        <v>2.1422383304830914</v>
      </c>
      <c r="AF14" s="69">
        <f t="shared" si="33"/>
        <v>2.823697262546272</v>
      </c>
      <c r="AH14" t="str">
        <f t="shared" si="34"/>
        <v>31 Science, engineering and technology associate professionals</v>
      </c>
      <c r="AI14" s="69">
        <v>0.50842344265065942</v>
      </c>
      <c r="AJ14" s="69">
        <v>0.66069510113977314</v>
      </c>
      <c r="AK14" s="69">
        <v>0.7701776033517197</v>
      </c>
      <c r="AL14" s="69">
        <v>0.8172963168459968</v>
      </c>
      <c r="AM14" s="69">
        <v>1.1086608148810853</v>
      </c>
      <c r="AN14" s="69"/>
      <c r="AO14" s="69">
        <f t="shared" si="35"/>
        <v>0.33848321152936556</v>
      </c>
      <c r="AP14" s="69">
        <f>'RD T1'!E129</f>
        <v>0.42057860401149172</v>
      </c>
      <c r="AQ14" s="69">
        <f t="shared" si="36"/>
        <v>0.75906181554085728</v>
      </c>
      <c r="AS14" t="str">
        <f t="shared" si="37"/>
        <v>31 Science, engineering and technology associate professionals</v>
      </c>
      <c r="AT14" s="69">
        <v>1.4589117680732244</v>
      </c>
      <c r="AU14" s="69">
        <v>1.6447892004547799</v>
      </c>
      <c r="AV14" s="69">
        <v>1.8230260139607695</v>
      </c>
      <c r="AW14" s="69">
        <v>1.623779161733059</v>
      </c>
      <c r="AX14" s="69">
        <v>1.6747818465019844</v>
      </c>
      <c r="AY14" s="69"/>
      <c r="AZ14" s="69">
        <f t="shared" si="38"/>
        <v>-0.1482441674587851</v>
      </c>
      <c r="BA14" s="69">
        <f>'RD T1'!E158</f>
        <v>0.64158895901299462</v>
      </c>
      <c r="BB14" s="69">
        <f t="shared" si="39"/>
        <v>0.49334479155420952</v>
      </c>
      <c r="BD14" t="str">
        <f t="shared" si="40"/>
        <v>31 Science, engineering and technology associate professionals</v>
      </c>
      <c r="BE14" s="69">
        <v>2.2176124961537815</v>
      </c>
      <c r="BF14" s="69">
        <v>2.365772379318293</v>
      </c>
      <c r="BG14" s="69">
        <v>2.4151449324506484</v>
      </c>
      <c r="BH14" s="69">
        <v>2.0218443773394243</v>
      </c>
      <c r="BI14" s="69">
        <v>1.6414060316644288</v>
      </c>
      <c r="BJ14" s="69"/>
      <c r="BK14" s="69">
        <f t="shared" si="41"/>
        <v>-0.77373890078621965</v>
      </c>
      <c r="BL14" s="69">
        <f>'RD T1'!E187</f>
        <v>0.69108318210720221</v>
      </c>
      <c r="BM14" s="69">
        <f t="shared" si="42"/>
        <v>-8.2655718679017443E-2</v>
      </c>
      <c r="BO14" t="str">
        <f t="shared" si="43"/>
        <v>31 Science, engineering and technology associate professionals</v>
      </c>
      <c r="BP14" s="69">
        <v>1.7209380147801652</v>
      </c>
      <c r="BQ14" s="69">
        <v>1.9210417068333767</v>
      </c>
      <c r="BR14" s="69">
        <v>2.1448905712222377</v>
      </c>
      <c r="BS14" s="69">
        <v>1.8641420759293383</v>
      </c>
      <c r="BT14" s="69">
        <v>1.935835218084744</v>
      </c>
      <c r="BU14" s="69"/>
      <c r="BV14" s="69">
        <f t="shared" si="44"/>
        <v>-0.20905535313749368</v>
      </c>
      <c r="BW14" s="69">
        <f>'RD T1'!E216</f>
        <v>0.73505739208898624</v>
      </c>
      <c r="BX14" s="69">
        <f t="shared" si="45"/>
        <v>0.52600203895149256</v>
      </c>
      <c r="BZ14" t="str">
        <f t="shared" si="46"/>
        <v>31 Science, engineering and technology associate professionals</v>
      </c>
      <c r="CA14" s="69">
        <v>1.5982681825060958</v>
      </c>
      <c r="CB14" s="69">
        <v>1.8872512868839864</v>
      </c>
      <c r="CC14" s="69">
        <v>1.9496881975454066</v>
      </c>
      <c r="CD14" s="69">
        <v>1.788596918057072</v>
      </c>
      <c r="CE14" s="69">
        <v>1.5968277728589992</v>
      </c>
      <c r="CF14" s="69"/>
      <c r="CG14" s="69">
        <f t="shared" si="47"/>
        <v>-0.35286042468640733</v>
      </c>
      <c r="CH14" s="69">
        <f>'RD T1'!E245</f>
        <v>0.63523655032479742</v>
      </c>
      <c r="CI14" s="69">
        <f t="shared" si="48"/>
        <v>0.2823761256383901</v>
      </c>
      <c r="CK14" t="str">
        <f t="shared" si="49"/>
        <v>31 Science, engineering and technology associate professionals</v>
      </c>
      <c r="CL14" s="69">
        <v>0.26133221750163049</v>
      </c>
      <c r="CM14" s="69">
        <v>0.36816653369006885</v>
      </c>
      <c r="CN14" s="69">
        <v>0.34131994213317762</v>
      </c>
      <c r="CO14" s="69">
        <v>0.35929685221741509</v>
      </c>
      <c r="CP14" s="69">
        <v>0.48365638917542009</v>
      </c>
      <c r="CQ14" s="69"/>
      <c r="CR14" s="69">
        <f t="shared" si="50"/>
        <v>0.14233644704224246</v>
      </c>
      <c r="CS14" s="69">
        <f>'RD T1'!E274</f>
        <v>0.14037924719024053</v>
      </c>
      <c r="CT14" s="69">
        <f t="shared" si="51"/>
        <v>0.28271569423248299</v>
      </c>
    </row>
    <row r="15" spans="1:98" x14ac:dyDescent="0.2">
      <c r="A15" s="10" t="str">
        <f>name!D11</f>
        <v>32 Health and social care associate professionals</v>
      </c>
      <c r="B15" s="69">
        <v>3.3747274004663319E-2</v>
      </c>
      <c r="C15" s="69">
        <v>5.4247438582633041E-2</v>
      </c>
      <c r="D15" s="69">
        <v>4.4889327396615789E-2</v>
      </c>
      <c r="E15" s="69">
        <v>8.6425277275009441E-2</v>
      </c>
      <c r="F15" s="69">
        <v>0.13501257244559028</v>
      </c>
      <c r="G15" s="11"/>
      <c r="H15" s="69">
        <f t="shared" si="26"/>
        <v>9.0123245048974496E-2</v>
      </c>
      <c r="I15" s="69">
        <f>'RD T1'!E43</f>
        <v>5.9055015552033026E-2</v>
      </c>
      <c r="J15" s="69">
        <f t="shared" si="27"/>
        <v>0.14917826060100753</v>
      </c>
      <c r="L15" t="str">
        <f t="shared" si="28"/>
        <v>32 Health and social care associate professionals</v>
      </c>
      <c r="M15" s="69">
        <v>0.69143428792540118</v>
      </c>
      <c r="N15" s="69">
        <v>1.0664580356198374</v>
      </c>
      <c r="O15" s="69">
        <v>0.99048845167996702</v>
      </c>
      <c r="P15" s="69">
        <v>2.0245704821854646</v>
      </c>
      <c r="Q15" s="69">
        <v>3.131783973622654</v>
      </c>
      <c r="R15" s="11"/>
      <c r="S15" s="69">
        <f t="shared" si="29"/>
        <v>2.1412955219426868</v>
      </c>
      <c r="T15" s="69">
        <f>'RD T1'!E72</f>
        <v>1.3342082577468002</v>
      </c>
      <c r="U15" s="69">
        <f t="shared" si="30"/>
        <v>3.475503779689487</v>
      </c>
      <c r="W15" t="str">
        <f t="shared" si="31"/>
        <v>32 Health and social care associate professionals</v>
      </c>
      <c r="X15" s="69">
        <v>2.1996880695217391</v>
      </c>
      <c r="Y15" s="69">
        <v>2.9008362514149746</v>
      </c>
      <c r="Z15" s="69">
        <v>3.1822085466572543</v>
      </c>
      <c r="AA15" s="69">
        <v>5.1924079769858817</v>
      </c>
      <c r="AB15" s="69">
        <v>7.082747147045648</v>
      </c>
      <c r="AC15" s="69"/>
      <c r="AD15" s="69">
        <f t="shared" si="32"/>
        <v>3.9005386003883937</v>
      </c>
      <c r="AE15" s="69">
        <f>'RD T1'!E101</f>
        <v>3.6498729642875789</v>
      </c>
      <c r="AF15" s="69">
        <f t="shared" si="33"/>
        <v>7.5504115646759722</v>
      </c>
      <c r="AH15" t="str">
        <f t="shared" si="34"/>
        <v>32 Health and social care associate professionals</v>
      </c>
      <c r="AI15" s="69">
        <v>1.4650790319113087</v>
      </c>
      <c r="AJ15" s="69">
        <v>1.4317285366846495</v>
      </c>
      <c r="AK15" s="69">
        <v>1.4925168489755205</v>
      </c>
      <c r="AL15" s="69">
        <v>1.6111604587547523</v>
      </c>
      <c r="AM15" s="69">
        <v>1.122967451151585</v>
      </c>
      <c r="AN15" s="69"/>
      <c r="AO15" s="69">
        <f t="shared" si="35"/>
        <v>-0.36954939782393548</v>
      </c>
      <c r="AP15" s="69">
        <f>'RD T1'!E130</f>
        <v>0.63865735902132248</v>
      </c>
      <c r="AQ15" s="69">
        <f t="shared" si="36"/>
        <v>0.269107961197387</v>
      </c>
      <c r="AS15" t="str">
        <f t="shared" si="37"/>
        <v>32 Health and social care associate professionals</v>
      </c>
      <c r="AT15" s="69">
        <v>0.37236740367576321</v>
      </c>
      <c r="AU15" s="69">
        <v>0.46530512716617067</v>
      </c>
      <c r="AV15" s="69">
        <v>0.58774267407185821</v>
      </c>
      <c r="AW15" s="69">
        <v>0.81227104882542489</v>
      </c>
      <c r="AX15" s="69">
        <v>1.0012147700127936</v>
      </c>
      <c r="AY15" s="69"/>
      <c r="AZ15" s="69">
        <f t="shared" si="38"/>
        <v>0.41347209594093537</v>
      </c>
      <c r="BA15" s="69">
        <f>'RD T1'!E159</f>
        <v>0.50516484331667788</v>
      </c>
      <c r="BB15" s="69">
        <f t="shared" si="39"/>
        <v>0.91863693925761325</v>
      </c>
      <c r="BD15" t="str">
        <f t="shared" si="40"/>
        <v>32 Health and social care associate professionals</v>
      </c>
      <c r="BE15" s="69">
        <v>1.5799254923095722</v>
      </c>
      <c r="BF15" s="69">
        <v>1.9038617983937884</v>
      </c>
      <c r="BG15" s="69">
        <v>1.9373500463837361</v>
      </c>
      <c r="BH15" s="69">
        <v>3.3603639692315324</v>
      </c>
      <c r="BI15" s="69">
        <v>4.1483631218902302</v>
      </c>
      <c r="BJ15" s="69"/>
      <c r="BK15" s="69">
        <f t="shared" si="41"/>
        <v>2.2110130755064938</v>
      </c>
      <c r="BL15" s="69">
        <f>'RD T1'!E188</f>
        <v>2.2031050770080469</v>
      </c>
      <c r="BM15" s="69">
        <f t="shared" si="42"/>
        <v>4.4141181525145408</v>
      </c>
      <c r="BO15" t="str">
        <f t="shared" si="43"/>
        <v>32 Health and social care associate professionals</v>
      </c>
      <c r="BP15" s="69">
        <v>1.3738675862365777</v>
      </c>
      <c r="BQ15" s="69">
        <v>1.7203579241173972</v>
      </c>
      <c r="BR15" s="69">
        <v>1.5681241920173892</v>
      </c>
      <c r="BS15" s="69">
        <v>2.4909837881121071</v>
      </c>
      <c r="BT15" s="69">
        <v>2.3739257797973758</v>
      </c>
      <c r="BU15" s="69"/>
      <c r="BV15" s="69">
        <f t="shared" si="44"/>
        <v>0.80580158777998667</v>
      </c>
      <c r="BW15" s="69">
        <f>'RD T1'!E217</f>
        <v>1.2897299112696012</v>
      </c>
      <c r="BX15" s="69">
        <f t="shared" si="45"/>
        <v>2.0955314990495877</v>
      </c>
      <c r="BZ15" t="str">
        <f t="shared" si="46"/>
        <v>32 Health and social care associate professionals</v>
      </c>
      <c r="CA15" s="69">
        <v>0.59995225149124287</v>
      </c>
      <c r="CB15" s="69">
        <v>0.67739292790290051</v>
      </c>
      <c r="CC15" s="69">
        <v>0.55280745282916921</v>
      </c>
      <c r="CD15" s="69">
        <v>0.72829535888250396</v>
      </c>
      <c r="CE15" s="69">
        <v>0.51988722455801462</v>
      </c>
      <c r="CF15" s="69"/>
      <c r="CG15" s="69">
        <f t="shared" si="47"/>
        <v>-3.2920228271154595E-2</v>
      </c>
      <c r="CH15" s="69">
        <f>'RD T1'!E246</f>
        <v>0.29153208840503653</v>
      </c>
      <c r="CI15" s="69">
        <f t="shared" si="48"/>
        <v>0.25861186013388193</v>
      </c>
      <c r="CK15" t="str">
        <f t="shared" si="49"/>
        <v>32 Health and social care associate professionals</v>
      </c>
      <c r="CL15" s="69">
        <v>9.1832909862581649E-2</v>
      </c>
      <c r="CM15" s="69">
        <v>0.1223031920291803</v>
      </c>
      <c r="CN15" s="69">
        <v>9.3125110536992989E-2</v>
      </c>
      <c r="CO15" s="69">
        <v>0.13351257592574864</v>
      </c>
      <c r="CP15" s="69">
        <v>0.13800976928939676</v>
      </c>
      <c r="CQ15" s="69"/>
      <c r="CR15" s="69">
        <f t="shared" si="50"/>
        <v>4.4884658752403772E-2</v>
      </c>
      <c r="CS15" s="69">
        <f>'RD T1'!E275</f>
        <v>5.0858573710570253E-2</v>
      </c>
      <c r="CT15" s="69">
        <f t="shared" si="51"/>
        <v>9.5743232462974032E-2</v>
      </c>
    </row>
    <row r="16" spans="1:98" x14ac:dyDescent="0.2">
      <c r="A16" s="10" t="str">
        <f>name!D12</f>
        <v>33 Protective service occupations</v>
      </c>
      <c r="B16" s="69">
        <v>2.1574162698853344E-2</v>
      </c>
      <c r="C16" s="69">
        <v>2.4381937443751819E-2</v>
      </c>
      <c r="D16" s="69">
        <v>2.7530787375043459E-2</v>
      </c>
      <c r="E16" s="69">
        <v>3.3901317759708761E-2</v>
      </c>
      <c r="F16" s="69">
        <v>4.7877528944369606E-2</v>
      </c>
      <c r="G16" s="11"/>
      <c r="H16" s="69">
        <f t="shared" si="26"/>
        <v>2.0346741569326147E-2</v>
      </c>
      <c r="I16" s="69">
        <f>'RD T1'!E44</f>
        <v>1.4759120370594311E-2</v>
      </c>
      <c r="J16" s="69">
        <f t="shared" si="27"/>
        <v>3.5105861939920456E-2</v>
      </c>
      <c r="L16" t="str">
        <f t="shared" si="28"/>
        <v>33 Protective service occupations</v>
      </c>
      <c r="M16" s="69">
        <v>0.28554769264148783</v>
      </c>
      <c r="N16" s="69">
        <v>0.31891391289669674</v>
      </c>
      <c r="O16" s="69">
        <v>0.34416002158041226</v>
      </c>
      <c r="P16" s="69">
        <v>0.36797169315776329</v>
      </c>
      <c r="Q16" s="69">
        <v>0.51386078889833453</v>
      </c>
      <c r="R16" s="11"/>
      <c r="S16" s="69">
        <f t="shared" si="29"/>
        <v>0.16970076731792227</v>
      </c>
      <c r="T16" s="69">
        <f>'RD T1'!E73</f>
        <v>0.14476496202587899</v>
      </c>
      <c r="U16" s="69">
        <f t="shared" si="30"/>
        <v>0.31446572934380124</v>
      </c>
      <c r="W16" t="str">
        <f t="shared" si="31"/>
        <v>33 Protective service occupations</v>
      </c>
      <c r="X16" s="69">
        <v>1.277826187132866</v>
      </c>
      <c r="Y16" s="69">
        <v>1.322065498250081</v>
      </c>
      <c r="Z16" s="69">
        <v>1.5665349790143728</v>
      </c>
      <c r="AA16" s="69">
        <v>1.4577803880404461</v>
      </c>
      <c r="AB16" s="69">
        <v>2.05547426924712</v>
      </c>
      <c r="AC16" s="69"/>
      <c r="AD16" s="69">
        <f t="shared" si="32"/>
        <v>0.48893929023274718</v>
      </c>
      <c r="AE16" s="69">
        <f>'RD T1'!E102</f>
        <v>0.72036957807664681</v>
      </c>
      <c r="AF16" s="69">
        <f t="shared" si="33"/>
        <v>1.209308868309394</v>
      </c>
      <c r="AH16" t="str">
        <f t="shared" si="34"/>
        <v>33 Protective service occupations</v>
      </c>
      <c r="AI16" s="69">
        <v>0.34957018687350683</v>
      </c>
      <c r="AJ16" s="69">
        <v>0.35283749705161388</v>
      </c>
      <c r="AK16" s="69">
        <v>0.41587968997248681</v>
      </c>
      <c r="AL16" s="69">
        <v>0.39232524625842397</v>
      </c>
      <c r="AM16" s="69">
        <v>0.53035045318120333</v>
      </c>
      <c r="AN16" s="69"/>
      <c r="AO16" s="69">
        <f t="shared" si="35"/>
        <v>0.11447076320871652</v>
      </c>
      <c r="AP16" s="69">
        <f>'RD T1'!E131</f>
        <v>0.16382709631052478</v>
      </c>
      <c r="AQ16" s="69">
        <f t="shared" si="36"/>
        <v>0.2782978595192413</v>
      </c>
      <c r="AS16" t="str">
        <f t="shared" si="37"/>
        <v>33 Protective service occupations</v>
      </c>
      <c r="AT16" s="69">
        <v>0.32384744159409456</v>
      </c>
      <c r="AU16" s="69">
        <v>0.2717475881894108</v>
      </c>
      <c r="AV16" s="69">
        <v>0.3195718645633458</v>
      </c>
      <c r="AW16" s="69">
        <v>0.26198260360245801</v>
      </c>
      <c r="AX16" s="69">
        <v>0.32233860739227238</v>
      </c>
      <c r="AY16" s="69"/>
      <c r="AZ16" s="69">
        <f t="shared" si="38"/>
        <v>2.7667428289265827E-3</v>
      </c>
      <c r="BA16" s="69">
        <f>'RD T1'!E160</f>
        <v>0.10506882785426903</v>
      </c>
      <c r="BB16" s="69">
        <f t="shared" si="39"/>
        <v>0.10783557068319562</v>
      </c>
      <c r="BD16" t="str">
        <f t="shared" si="40"/>
        <v>33 Protective service occupations</v>
      </c>
      <c r="BE16" s="69">
        <v>1.321715868345875</v>
      </c>
      <c r="BF16" s="69">
        <v>1.2498637120485467</v>
      </c>
      <c r="BG16" s="69">
        <v>1.2388295613914402</v>
      </c>
      <c r="BH16" s="69">
        <v>1.1495492601449588</v>
      </c>
      <c r="BI16" s="69">
        <v>1.155317076701573</v>
      </c>
      <c r="BJ16" s="69"/>
      <c r="BK16" s="69">
        <f t="shared" si="41"/>
        <v>-8.3512484689867161E-2</v>
      </c>
      <c r="BL16" s="69">
        <f>'RD T1'!E189</f>
        <v>0.29951924267328367</v>
      </c>
      <c r="BM16" s="69">
        <f t="shared" si="42"/>
        <v>0.21600675798341651</v>
      </c>
      <c r="BO16" t="str">
        <f t="shared" si="43"/>
        <v>33 Protective service occupations</v>
      </c>
      <c r="BP16" s="69">
        <v>1.5814965994956993</v>
      </c>
      <c r="BQ16" s="69">
        <v>1.475794297066142</v>
      </c>
      <c r="BR16" s="69">
        <v>1.6096791348743662</v>
      </c>
      <c r="BS16" s="69">
        <v>1.270515758247631</v>
      </c>
      <c r="BT16" s="69">
        <v>1.1097539908888157</v>
      </c>
      <c r="BU16" s="69"/>
      <c r="BV16" s="69">
        <f t="shared" si="44"/>
        <v>-0.49992514398555055</v>
      </c>
      <c r="BW16" s="69">
        <f>'RD T1'!E218</f>
        <v>0.37962387174515422</v>
      </c>
      <c r="BX16" s="69">
        <f t="shared" si="45"/>
        <v>-0.12030127224039633</v>
      </c>
      <c r="BZ16" t="str">
        <f t="shared" si="46"/>
        <v>33 Protective service occupations</v>
      </c>
      <c r="CA16" s="69">
        <v>0.9792801834728887</v>
      </c>
      <c r="CB16" s="69">
        <v>0.91338340346950797</v>
      </c>
      <c r="CC16" s="69">
        <v>0.89344194065527083</v>
      </c>
      <c r="CD16" s="69">
        <v>0.76170787732928202</v>
      </c>
      <c r="CE16" s="69">
        <v>0.67127934755404373</v>
      </c>
      <c r="CF16" s="69"/>
      <c r="CG16" s="69">
        <f t="shared" si="47"/>
        <v>-0.2221625931012271</v>
      </c>
      <c r="CH16" s="69">
        <f>'RD T1'!E247</f>
        <v>0.24923166399039548</v>
      </c>
      <c r="CI16" s="69">
        <f t="shared" si="48"/>
        <v>2.7069070889168378E-2</v>
      </c>
      <c r="CK16" t="str">
        <f t="shared" si="49"/>
        <v>33 Protective service occupations</v>
      </c>
      <c r="CL16" s="69">
        <v>0.14913577349130711</v>
      </c>
      <c r="CM16" s="69">
        <v>0.1324778086373477</v>
      </c>
      <c r="CN16" s="69">
        <v>0.10537881293278734</v>
      </c>
      <c r="CO16" s="69">
        <v>6.848945475829922E-2</v>
      </c>
      <c r="CP16" s="69">
        <v>6.0893530055309689E-2</v>
      </c>
      <c r="CQ16" s="69"/>
      <c r="CR16" s="69">
        <f t="shared" si="50"/>
        <v>-4.4485282877477647E-2</v>
      </c>
      <c r="CS16" s="69">
        <f>'RD T1'!E276</f>
        <v>1.4802227689861319E-2</v>
      </c>
      <c r="CT16" s="69">
        <f t="shared" si="51"/>
        <v>-2.9683055187616329E-2</v>
      </c>
    </row>
    <row r="17" spans="1:98" x14ac:dyDescent="0.2">
      <c r="A17" s="10" t="str">
        <f>name!D13</f>
        <v>34 Culture, media and sports occupations</v>
      </c>
      <c r="B17" s="69">
        <v>0.16063434600390042</v>
      </c>
      <c r="C17" s="69">
        <v>0.23053465978540377</v>
      </c>
      <c r="D17" s="69">
        <v>0.25213155113370594</v>
      </c>
      <c r="E17" s="69">
        <v>0.31657021160250615</v>
      </c>
      <c r="F17" s="69">
        <v>0.43116376209514695</v>
      </c>
      <c r="G17" s="11"/>
      <c r="H17" s="69">
        <f t="shared" si="26"/>
        <v>0.17903221096144101</v>
      </c>
      <c r="I17" s="69">
        <f>'RD T1'!E45</f>
        <v>0.18921777968482997</v>
      </c>
      <c r="J17" s="69">
        <f t="shared" si="27"/>
        <v>0.36824999064627095</v>
      </c>
      <c r="L17" t="str">
        <f t="shared" si="28"/>
        <v>34 Culture, media and sports occupations</v>
      </c>
      <c r="M17" s="69">
        <v>2.1786730403287655</v>
      </c>
      <c r="N17" s="69">
        <v>2.5417883492590043</v>
      </c>
      <c r="O17" s="69">
        <v>3.2340892746134084</v>
      </c>
      <c r="P17" s="69">
        <v>3.5790938174955631</v>
      </c>
      <c r="Q17" s="69">
        <v>4.671128530691206</v>
      </c>
      <c r="R17" s="11"/>
      <c r="S17" s="69">
        <f t="shared" si="29"/>
        <v>1.4370392560777976</v>
      </c>
      <c r="T17" s="69">
        <f>'RD T1'!E74</f>
        <v>1.9834220019099438</v>
      </c>
      <c r="U17" s="69">
        <f t="shared" si="30"/>
        <v>3.4204612579877414</v>
      </c>
      <c r="W17" t="str">
        <f t="shared" si="31"/>
        <v>34 Culture, media and sports occupations</v>
      </c>
      <c r="X17" s="69">
        <v>5.578390524059281</v>
      </c>
      <c r="Y17" s="69">
        <v>5.8558505190680252</v>
      </c>
      <c r="Z17" s="69">
        <v>7.4464180488607239</v>
      </c>
      <c r="AA17" s="69">
        <v>6.4105513030035457</v>
      </c>
      <c r="AB17" s="69">
        <v>7.1230357438246292</v>
      </c>
      <c r="AC17" s="69"/>
      <c r="AD17" s="69">
        <f t="shared" si="32"/>
        <v>-0.32338230503609466</v>
      </c>
      <c r="AE17" s="69">
        <f>'RD T1'!E103</f>
        <v>3.3029632192997043</v>
      </c>
      <c r="AF17" s="69">
        <f t="shared" si="33"/>
        <v>2.9795809142636096</v>
      </c>
      <c r="AH17" t="str">
        <f t="shared" si="34"/>
        <v>34 Culture, media and sports occupations</v>
      </c>
      <c r="AI17" s="69">
        <v>0.69692475380196284</v>
      </c>
      <c r="AJ17" s="69">
        <v>0.78365070300066586</v>
      </c>
      <c r="AK17" s="69">
        <v>1.0035731332475837</v>
      </c>
      <c r="AL17" s="69">
        <v>0.88043756863064782</v>
      </c>
      <c r="AM17" s="69">
        <v>1.1467441879272156</v>
      </c>
      <c r="AN17" s="69"/>
      <c r="AO17" s="69">
        <f t="shared" si="35"/>
        <v>0.14317105467963187</v>
      </c>
      <c r="AP17" s="69">
        <f>'RD T1'!E132</f>
        <v>0.45039258498089607</v>
      </c>
      <c r="AQ17" s="69">
        <f t="shared" si="36"/>
        <v>0.59356363966052794</v>
      </c>
      <c r="AS17" t="str">
        <f t="shared" si="37"/>
        <v>34 Culture, media and sports occupations</v>
      </c>
      <c r="AT17" s="69">
        <v>0.86608144683887922</v>
      </c>
      <c r="AU17" s="69">
        <v>0.81196147852394895</v>
      </c>
      <c r="AV17" s="69">
        <v>0.97334750967557937</v>
      </c>
      <c r="AW17" s="69">
        <v>0.74765155280100393</v>
      </c>
      <c r="AX17" s="69">
        <v>0.72735287449993558</v>
      </c>
      <c r="AY17" s="69"/>
      <c r="AZ17" s="69">
        <f t="shared" si="38"/>
        <v>-0.24599463517564379</v>
      </c>
      <c r="BA17" s="69">
        <f>'RD T1'!E161</f>
        <v>0.34140905410673072</v>
      </c>
      <c r="BB17" s="69">
        <f t="shared" si="39"/>
        <v>9.5414418931086931E-2</v>
      </c>
      <c r="BD17" t="str">
        <f t="shared" si="40"/>
        <v>34 Culture, media and sports occupations</v>
      </c>
      <c r="BE17" s="69">
        <v>2.2558218556837994</v>
      </c>
      <c r="BF17" s="69">
        <v>2.3598597231485021</v>
      </c>
      <c r="BG17" s="69">
        <v>2.4849969754300854</v>
      </c>
      <c r="BH17" s="69">
        <v>2.0981412629091341</v>
      </c>
      <c r="BI17" s="69">
        <v>2.1384213323136581</v>
      </c>
      <c r="BJ17" s="69"/>
      <c r="BK17" s="69">
        <f t="shared" si="41"/>
        <v>-0.3465756431164273</v>
      </c>
      <c r="BL17" s="69">
        <f>'RD T1'!E190</f>
        <v>0.79557120251541391</v>
      </c>
      <c r="BM17" s="69">
        <f t="shared" si="42"/>
        <v>0.44899555939898661</v>
      </c>
      <c r="BO17" t="str">
        <f t="shared" si="43"/>
        <v>34 Culture, media and sports occupations</v>
      </c>
      <c r="BP17" s="69">
        <v>1.4843931985209053</v>
      </c>
      <c r="BQ17" s="69">
        <v>1.2657491269436165</v>
      </c>
      <c r="BR17" s="69">
        <v>1.3584245923990077</v>
      </c>
      <c r="BS17" s="69">
        <v>0.9550001217565115</v>
      </c>
      <c r="BT17" s="69">
        <v>0.61662350175257985</v>
      </c>
      <c r="BU17" s="69"/>
      <c r="BV17" s="69">
        <f t="shared" si="44"/>
        <v>-0.74180109064642785</v>
      </c>
      <c r="BW17" s="69">
        <f>'RD T1'!E219</f>
        <v>0.33119159390821618</v>
      </c>
      <c r="BX17" s="69">
        <f t="shared" si="45"/>
        <v>-0.41060949673821168</v>
      </c>
      <c r="BZ17" t="str">
        <f t="shared" si="46"/>
        <v>34 Culture, media and sports occupations</v>
      </c>
      <c r="CA17" s="69">
        <v>1.3174543926454558</v>
      </c>
      <c r="CB17" s="69">
        <v>1.3701559727589598</v>
      </c>
      <c r="CC17" s="69">
        <v>1.1699542315196145</v>
      </c>
      <c r="CD17" s="69">
        <v>0.80316364793648043</v>
      </c>
      <c r="CE17" s="69">
        <v>0.46480966763409026</v>
      </c>
      <c r="CF17" s="69"/>
      <c r="CG17" s="69">
        <f t="shared" si="47"/>
        <v>-0.70514456388552427</v>
      </c>
      <c r="CH17" s="69">
        <f>'RD T1'!E248</f>
        <v>0.26236853075333422</v>
      </c>
      <c r="CI17" s="69">
        <f t="shared" si="48"/>
        <v>-0.44277603313219005</v>
      </c>
      <c r="CK17" t="str">
        <f t="shared" si="49"/>
        <v>34 Culture, media and sports occupations</v>
      </c>
      <c r="CL17" s="69">
        <v>0.33292545757876357</v>
      </c>
      <c r="CM17" s="69">
        <v>0.43605309513726864</v>
      </c>
      <c r="CN17" s="69">
        <v>0.38580241166254825</v>
      </c>
      <c r="CO17" s="69">
        <v>0.3352601079699894</v>
      </c>
      <c r="CP17" s="69">
        <v>0.22484227449016331</v>
      </c>
      <c r="CQ17" s="69"/>
      <c r="CR17" s="69">
        <f t="shared" si="50"/>
        <v>-0.16096013717238494</v>
      </c>
      <c r="CS17" s="69">
        <f>'RD T1'!E277</f>
        <v>9.2001067125664332E-2</v>
      </c>
      <c r="CT17" s="69">
        <f t="shared" si="51"/>
        <v>-6.8959070046720611E-2</v>
      </c>
    </row>
    <row r="18" spans="1:98" x14ac:dyDescent="0.2">
      <c r="A18" s="10" t="str">
        <f>name!D14</f>
        <v>35 Business and public service associate professionals</v>
      </c>
      <c r="B18" s="69">
        <v>0.45152649410003126</v>
      </c>
      <c r="C18" s="69">
        <v>0.580482081406129</v>
      </c>
      <c r="D18" s="69">
        <v>0.58782212110785614</v>
      </c>
      <c r="E18" s="69">
        <v>0.76439973867219391</v>
      </c>
      <c r="F18" s="69">
        <v>1.0336410897048893</v>
      </c>
      <c r="G18" s="11"/>
      <c r="H18" s="69">
        <f t="shared" si="26"/>
        <v>0.44581896859703318</v>
      </c>
      <c r="I18" s="69">
        <f>'RD T1'!E46</f>
        <v>0.40368137015292976</v>
      </c>
      <c r="J18" s="69">
        <f t="shared" si="27"/>
        <v>0.84950033874996289</v>
      </c>
      <c r="L18" t="str">
        <f t="shared" si="28"/>
        <v>35 Business and public service associate professionals</v>
      </c>
      <c r="M18" s="69">
        <v>4.4968592188049898</v>
      </c>
      <c r="N18" s="69">
        <v>5.8787962758353443</v>
      </c>
      <c r="O18" s="69">
        <v>5.7390077778598405</v>
      </c>
      <c r="P18" s="69">
        <v>7.4738026145394674</v>
      </c>
      <c r="Q18" s="69">
        <v>9.91982536640697</v>
      </c>
      <c r="R18" s="11"/>
      <c r="S18" s="69">
        <f t="shared" si="29"/>
        <v>4.1808175885471295</v>
      </c>
      <c r="T18" s="69">
        <f>'RD T1'!E75</f>
        <v>4.0216073971437236</v>
      </c>
      <c r="U18" s="69">
        <f t="shared" si="30"/>
        <v>8.202424985690854</v>
      </c>
      <c r="W18" t="str">
        <f t="shared" si="31"/>
        <v>35 Business and public service associate professionals</v>
      </c>
      <c r="X18" s="69">
        <v>10.848967099419394</v>
      </c>
      <c r="Y18" s="69">
        <v>12.165191706116415</v>
      </c>
      <c r="Z18" s="69">
        <v>13.301953643884678</v>
      </c>
      <c r="AA18" s="69">
        <v>13.338581398675078</v>
      </c>
      <c r="AB18" s="69">
        <v>15.022244943693483</v>
      </c>
      <c r="AC18" s="69"/>
      <c r="AD18" s="69">
        <f t="shared" si="32"/>
        <v>1.7202912998088049</v>
      </c>
      <c r="AE18" s="69">
        <f>'RD T1'!E104</f>
        <v>7.0353873738773114</v>
      </c>
      <c r="AF18" s="69">
        <f t="shared" si="33"/>
        <v>8.7556786736861163</v>
      </c>
      <c r="AH18" t="str">
        <f t="shared" si="34"/>
        <v>35 Business and public service associate professionals</v>
      </c>
      <c r="AI18" s="69">
        <v>2.6721424365420261</v>
      </c>
      <c r="AJ18" s="69">
        <v>3.041233494676594</v>
      </c>
      <c r="AK18" s="69">
        <v>3.5198634296188196</v>
      </c>
      <c r="AL18" s="69">
        <v>3.6499759383015151</v>
      </c>
      <c r="AM18" s="69">
        <v>4.442146831157924</v>
      </c>
      <c r="AN18" s="69"/>
      <c r="AO18" s="69">
        <f t="shared" si="35"/>
        <v>0.92228340153910437</v>
      </c>
      <c r="AP18" s="69">
        <f>'RD T1'!E133</f>
        <v>1.8865366284576104</v>
      </c>
      <c r="AQ18" s="69">
        <f t="shared" si="36"/>
        <v>2.8088200299967148</v>
      </c>
      <c r="AS18" t="str">
        <f t="shared" si="37"/>
        <v>35 Business and public service associate professionals</v>
      </c>
      <c r="AT18" s="69">
        <v>2.5074621800791461</v>
      </c>
      <c r="AU18" s="69">
        <v>2.7928506887208955</v>
      </c>
      <c r="AV18" s="69">
        <v>3.1517338494829925</v>
      </c>
      <c r="AW18" s="69">
        <v>3.2109886350666739</v>
      </c>
      <c r="AX18" s="69">
        <v>3.7543811982140189</v>
      </c>
      <c r="AY18" s="69"/>
      <c r="AZ18" s="69">
        <f t="shared" si="38"/>
        <v>0.60264734873102643</v>
      </c>
      <c r="BA18" s="69">
        <f>'RD T1'!E162</f>
        <v>1.5990411093565127</v>
      </c>
      <c r="BB18" s="69">
        <f t="shared" si="39"/>
        <v>2.2016884580875393</v>
      </c>
      <c r="BD18" t="str">
        <f t="shared" si="40"/>
        <v>35 Business and public service associate professionals</v>
      </c>
      <c r="BE18" s="69">
        <v>7.9599590255663362</v>
      </c>
      <c r="BF18" s="69">
        <v>8.3667664948052369</v>
      </c>
      <c r="BG18" s="69">
        <v>8.350230554743856</v>
      </c>
      <c r="BH18" s="69">
        <v>8.5491101503269054</v>
      </c>
      <c r="BI18" s="69">
        <v>8.4329489185632323</v>
      </c>
      <c r="BJ18" s="69"/>
      <c r="BK18" s="69">
        <f t="shared" si="41"/>
        <v>8.271836381937625E-2</v>
      </c>
      <c r="BL18" s="69">
        <f>'RD T1'!E191</f>
        <v>3.7066134358313172</v>
      </c>
      <c r="BM18" s="69">
        <f t="shared" si="42"/>
        <v>3.7893317996506934</v>
      </c>
      <c r="BO18" t="str">
        <f t="shared" si="43"/>
        <v>35 Business and public service associate professionals</v>
      </c>
      <c r="BP18" s="69">
        <v>7.2924160670548943</v>
      </c>
      <c r="BQ18" s="69">
        <v>7.6864179172758123</v>
      </c>
      <c r="BR18" s="69">
        <v>7.8532867292759754</v>
      </c>
      <c r="BS18" s="69">
        <v>7.1912502246614869</v>
      </c>
      <c r="BT18" s="69">
        <v>6.1778719291091724</v>
      </c>
      <c r="BU18" s="69"/>
      <c r="BV18" s="69">
        <f t="shared" si="44"/>
        <v>-1.675414800166803</v>
      </c>
      <c r="BW18" s="69">
        <f>'RD T1'!E220</f>
        <v>2.7944519146369338</v>
      </c>
      <c r="BX18" s="69">
        <f t="shared" si="45"/>
        <v>1.1190371144701308</v>
      </c>
      <c r="BZ18" t="str">
        <f t="shared" si="46"/>
        <v>35 Business and public service associate professionals</v>
      </c>
      <c r="CA18" s="69">
        <v>4.9880171547199508</v>
      </c>
      <c r="CB18" s="69">
        <v>5.4668174669502339</v>
      </c>
      <c r="CC18" s="69">
        <v>5.0261527789181546</v>
      </c>
      <c r="CD18" s="69">
        <v>4.6320778426009337</v>
      </c>
      <c r="CE18" s="69">
        <v>3.5976680630678204</v>
      </c>
      <c r="CF18" s="69"/>
      <c r="CG18" s="69">
        <f t="shared" si="47"/>
        <v>-1.4284847158503342</v>
      </c>
      <c r="CH18" s="69">
        <f>'RD T1'!E249</f>
        <v>1.5924482401574149</v>
      </c>
      <c r="CI18" s="69">
        <f t="shared" si="48"/>
        <v>0.16396352430708072</v>
      </c>
      <c r="CK18" t="str">
        <f t="shared" si="49"/>
        <v>35 Business and public service associate professionals</v>
      </c>
      <c r="CL18" s="69">
        <v>0.90989234149203446</v>
      </c>
      <c r="CM18" s="69">
        <v>1.0806642665127011</v>
      </c>
      <c r="CN18" s="69">
        <v>0.83835556206030226</v>
      </c>
      <c r="CO18" s="69">
        <v>0.6943505739382535</v>
      </c>
      <c r="CP18" s="69">
        <v>0.68722680523423696</v>
      </c>
      <c r="CQ18" s="69"/>
      <c r="CR18" s="69">
        <f t="shared" si="50"/>
        <v>-0.1511287568260653</v>
      </c>
      <c r="CS18" s="69">
        <f>'RD T1'!E278</f>
        <v>0.21390704233358343</v>
      </c>
      <c r="CT18" s="69">
        <f t="shared" si="51"/>
        <v>6.2778285507518128E-2</v>
      </c>
    </row>
    <row r="19" spans="1:98" x14ac:dyDescent="0.2">
      <c r="A19" s="10" t="str">
        <f>name!D15</f>
        <v>41 Administrative occupations</v>
      </c>
      <c r="B19" s="69">
        <v>0.25356988740202413</v>
      </c>
      <c r="C19" s="69">
        <v>0.31371968464633287</v>
      </c>
      <c r="D19" s="69">
        <v>0.31059520742452018</v>
      </c>
      <c r="E19" s="69">
        <v>0.44809133045525656</v>
      </c>
      <c r="F19" s="69">
        <v>0.68143744007546936</v>
      </c>
      <c r="G19" s="11"/>
      <c r="H19" s="69">
        <f t="shared" si="26"/>
        <v>0.37084223265094918</v>
      </c>
      <c r="I19" s="69">
        <f>'RD T1'!E47</f>
        <v>0.27990328050862312</v>
      </c>
      <c r="J19" s="69">
        <f t="shared" si="27"/>
        <v>0.6507455131595723</v>
      </c>
      <c r="L19" t="str">
        <f t="shared" si="28"/>
        <v>41 Administrative occupations</v>
      </c>
      <c r="M19" s="69">
        <v>2.7183271681120553</v>
      </c>
      <c r="N19" s="69">
        <v>3.5838388752600583</v>
      </c>
      <c r="O19" s="69">
        <v>3.5545879186034002</v>
      </c>
      <c r="P19" s="69">
        <v>5.0873319520379399</v>
      </c>
      <c r="Q19" s="69">
        <v>7.2008110842289703</v>
      </c>
      <c r="R19" s="11"/>
      <c r="S19" s="69">
        <f t="shared" si="29"/>
        <v>3.6462231656255701</v>
      </c>
      <c r="T19" s="69">
        <f>'RD T1'!E76</f>
        <v>3.0398478331520846</v>
      </c>
      <c r="U19" s="69">
        <f t="shared" si="30"/>
        <v>6.6860709987776552</v>
      </c>
      <c r="W19" t="str">
        <f t="shared" si="31"/>
        <v>41 Administrative occupations</v>
      </c>
      <c r="X19" s="69">
        <v>9.5117057317744607</v>
      </c>
      <c r="Y19" s="69">
        <v>10.259136656630108</v>
      </c>
      <c r="Z19" s="69">
        <v>12.081391449556037</v>
      </c>
      <c r="AA19" s="69">
        <v>13.615907074153338</v>
      </c>
      <c r="AB19" s="69">
        <v>16.672842754667286</v>
      </c>
      <c r="AC19" s="69"/>
      <c r="AD19" s="69">
        <f t="shared" si="32"/>
        <v>4.5914513051112493</v>
      </c>
      <c r="AE19" s="69">
        <f>'RD T1'!E105</f>
        <v>8.1343858519494567</v>
      </c>
      <c r="AF19" s="69">
        <f t="shared" si="33"/>
        <v>12.725837157060706</v>
      </c>
      <c r="AH19" t="str">
        <f t="shared" si="34"/>
        <v>41 Administrative occupations</v>
      </c>
      <c r="AI19" s="69">
        <v>3.5083777063165535</v>
      </c>
      <c r="AJ19" s="69">
        <v>3.854762980073128</v>
      </c>
      <c r="AK19" s="69">
        <v>4.7199614673576713</v>
      </c>
      <c r="AL19" s="69">
        <v>5.0763238966690496</v>
      </c>
      <c r="AM19" s="69">
        <v>6.209387400998275</v>
      </c>
      <c r="AN19" s="69"/>
      <c r="AO19" s="69">
        <f t="shared" si="35"/>
        <v>1.4894259336406037</v>
      </c>
      <c r="AP19" s="69">
        <f>'RD T1'!E134</f>
        <v>3.1995182283011001</v>
      </c>
      <c r="AQ19" s="69">
        <f t="shared" si="36"/>
        <v>4.6889441619417038</v>
      </c>
      <c r="AS19" t="str">
        <f t="shared" si="37"/>
        <v>41 Administrative occupations</v>
      </c>
      <c r="AT19" s="69">
        <v>3.3716927652940152</v>
      </c>
      <c r="AU19" s="69">
        <v>3.7191174051981144</v>
      </c>
      <c r="AV19" s="69">
        <v>4.3252080790279335</v>
      </c>
      <c r="AW19" s="69">
        <v>4.5387059048339475</v>
      </c>
      <c r="AX19" s="69">
        <v>5.5637104398057406</v>
      </c>
      <c r="AY19" s="69"/>
      <c r="AZ19" s="69">
        <f t="shared" si="38"/>
        <v>1.2385023607778072</v>
      </c>
      <c r="BA19" s="69">
        <f>'RD T1'!E163</f>
        <v>2.7412874679625565</v>
      </c>
      <c r="BB19" s="69">
        <f t="shared" si="39"/>
        <v>3.9797898287403637</v>
      </c>
      <c r="BD19" t="str">
        <f t="shared" si="40"/>
        <v>41 Administrative occupations</v>
      </c>
      <c r="BE19" s="69">
        <v>11.847525749734379</v>
      </c>
      <c r="BF19" s="69">
        <v>11.203603638745271</v>
      </c>
      <c r="BG19" s="69">
        <v>11.462263517328344</v>
      </c>
      <c r="BH19" s="69">
        <v>12.100125134809579</v>
      </c>
      <c r="BI19" s="69">
        <v>11.030828510736484</v>
      </c>
      <c r="BJ19" s="69"/>
      <c r="BK19" s="69">
        <f t="shared" si="41"/>
        <v>-0.43143500659185996</v>
      </c>
      <c r="BL19" s="69">
        <f>'RD T1'!E192</f>
        <v>5.9721904265309735</v>
      </c>
      <c r="BM19" s="69">
        <f t="shared" si="42"/>
        <v>5.5407554199391136</v>
      </c>
      <c r="BO19" t="str">
        <f t="shared" si="43"/>
        <v>41 Administrative occupations</v>
      </c>
      <c r="BP19" s="69">
        <v>15.216173891561533</v>
      </c>
      <c r="BQ19" s="69">
        <v>15.151909271984788</v>
      </c>
      <c r="BR19" s="69">
        <v>14.478337368062824</v>
      </c>
      <c r="BS19" s="69">
        <v>14.286025573798772</v>
      </c>
      <c r="BT19" s="69">
        <v>10.515790672287865</v>
      </c>
      <c r="BU19" s="69"/>
      <c r="BV19" s="69">
        <f t="shared" si="44"/>
        <v>-3.9625466957749591</v>
      </c>
      <c r="BW19" s="69">
        <f>'RD T1'!E221</f>
        <v>5.7635690102068597</v>
      </c>
      <c r="BX19" s="69">
        <f t="shared" si="45"/>
        <v>1.8010223144319006</v>
      </c>
      <c r="BZ19" t="str">
        <f t="shared" si="46"/>
        <v>41 Administrative occupations</v>
      </c>
      <c r="CA19" s="69">
        <v>9.1428979512503776</v>
      </c>
      <c r="CB19" s="69">
        <v>8.7318595388817872</v>
      </c>
      <c r="CC19" s="69">
        <v>7.4270475780200567</v>
      </c>
      <c r="CD19" s="69">
        <v>6.1827308541968211</v>
      </c>
      <c r="CE19" s="69">
        <v>2.6074162162810004</v>
      </c>
      <c r="CF19" s="69"/>
      <c r="CG19" s="69">
        <f t="shared" si="47"/>
        <v>-4.8196313617390558</v>
      </c>
      <c r="CH19" s="69">
        <f>'RD T1'!E250</f>
        <v>1.8980146618121325</v>
      </c>
      <c r="CI19" s="69">
        <f t="shared" si="48"/>
        <v>-2.9216166999269233</v>
      </c>
      <c r="CK19" t="str">
        <f t="shared" si="49"/>
        <v>41 Administrative occupations</v>
      </c>
      <c r="CL19" s="69">
        <v>2.1776917865069656</v>
      </c>
      <c r="CM19" s="69">
        <v>2.28203635070233</v>
      </c>
      <c r="CN19" s="69">
        <v>1.7223464361815175</v>
      </c>
      <c r="CO19" s="69">
        <v>1.4886337103736675</v>
      </c>
      <c r="CP19" s="69">
        <v>1.1326016050133005</v>
      </c>
      <c r="CQ19" s="69"/>
      <c r="CR19" s="69">
        <f t="shared" si="50"/>
        <v>-0.58974483116821697</v>
      </c>
      <c r="CS19" s="69">
        <f>'RD T1'!E279</f>
        <v>0.41440745231644716</v>
      </c>
      <c r="CT19" s="69">
        <f t="shared" si="51"/>
        <v>-0.17533737885176981</v>
      </c>
    </row>
    <row r="20" spans="1:98" x14ac:dyDescent="0.2">
      <c r="A20" s="10" t="str">
        <f>name!D16</f>
        <v>42 Secretarial and related occupations</v>
      </c>
      <c r="B20" s="69">
        <v>2.4827574002660623E-2</v>
      </c>
      <c r="C20" s="69">
        <v>3.1673322793101331E-2</v>
      </c>
      <c r="D20" s="69">
        <v>3.0029945062870964E-2</v>
      </c>
      <c r="E20" s="69">
        <v>4.8172371967324337E-2</v>
      </c>
      <c r="F20" s="69">
        <v>8.3340056017617112E-2</v>
      </c>
      <c r="G20" s="11"/>
      <c r="H20" s="69">
        <f t="shared" si="26"/>
        <v>5.3310110954746151E-2</v>
      </c>
      <c r="I20" s="69">
        <f>'RD T1'!E48</f>
        <v>3.5104207251078483E-2</v>
      </c>
      <c r="J20" s="69">
        <f t="shared" si="27"/>
        <v>8.8414318205824627E-2</v>
      </c>
      <c r="L20" t="str">
        <f t="shared" si="28"/>
        <v>42 Secretarial and related occupations</v>
      </c>
      <c r="M20" s="69">
        <v>0.51393726796269834</v>
      </c>
      <c r="N20" s="69">
        <v>0.63005142463975028</v>
      </c>
      <c r="O20" s="69">
        <v>0.64788629390364672</v>
      </c>
      <c r="P20" s="69">
        <v>0.91952952930938969</v>
      </c>
      <c r="Q20" s="69">
        <v>1.090753347609924</v>
      </c>
      <c r="R20" s="11"/>
      <c r="S20" s="69">
        <f t="shared" si="29"/>
        <v>0.44286705370627732</v>
      </c>
      <c r="T20" s="69">
        <f>'RD T1'!E77</f>
        <v>0.53841692462742807</v>
      </c>
      <c r="U20" s="69">
        <f t="shared" si="30"/>
        <v>0.9812839783337054</v>
      </c>
      <c r="W20" t="str">
        <f t="shared" si="31"/>
        <v>42 Secretarial and related occupations</v>
      </c>
      <c r="X20" s="69">
        <v>1.9556078319971797</v>
      </c>
      <c r="Y20" s="69">
        <v>2.0756256045952144</v>
      </c>
      <c r="Z20" s="69">
        <v>2.4785054939139544</v>
      </c>
      <c r="AA20" s="69">
        <v>2.8813290209111733</v>
      </c>
      <c r="AB20" s="69">
        <v>3.4457935358945346</v>
      </c>
      <c r="AC20" s="69"/>
      <c r="AD20" s="69">
        <f t="shared" si="32"/>
        <v>0.96728804198058027</v>
      </c>
      <c r="AE20" s="69">
        <f>'RD T1'!E106</f>
        <v>1.8910642971871932</v>
      </c>
      <c r="AF20" s="69">
        <f t="shared" si="33"/>
        <v>2.8583523391677734</v>
      </c>
      <c r="AH20" t="str">
        <f t="shared" si="34"/>
        <v>42 Secretarial and related occupations</v>
      </c>
      <c r="AI20" s="69">
        <v>0.92133972398596076</v>
      </c>
      <c r="AJ20" s="69">
        <v>0.99059783906752474</v>
      </c>
      <c r="AK20" s="69">
        <v>1.202925240396898</v>
      </c>
      <c r="AL20" s="69">
        <v>1.2749773777296096</v>
      </c>
      <c r="AM20" s="69">
        <v>1.3266211746717791</v>
      </c>
      <c r="AN20" s="69"/>
      <c r="AO20" s="69">
        <f t="shared" si="35"/>
        <v>0.12369593427488113</v>
      </c>
      <c r="AP20" s="69">
        <f>'RD T1'!E135</f>
        <v>0.78122874309827506</v>
      </c>
      <c r="AQ20" s="69">
        <f t="shared" si="36"/>
        <v>0.90492467737315618</v>
      </c>
      <c r="AS20" t="str">
        <f t="shared" si="37"/>
        <v>42 Secretarial and related occupations</v>
      </c>
      <c r="AT20" s="69">
        <v>0.7323904498072088</v>
      </c>
      <c r="AU20" s="69">
        <v>0.74093000132623721</v>
      </c>
      <c r="AV20" s="69">
        <v>0.91744474823420796</v>
      </c>
      <c r="AW20" s="69">
        <v>0.90999005316217496</v>
      </c>
      <c r="AX20" s="69">
        <v>0.76042334969299707</v>
      </c>
      <c r="AY20" s="69"/>
      <c r="AZ20" s="69">
        <f t="shared" si="38"/>
        <v>-0.15702139854121089</v>
      </c>
      <c r="BA20" s="69">
        <f>'RD T1'!E164</f>
        <v>0.49827575258120405</v>
      </c>
      <c r="BB20" s="69">
        <f t="shared" si="39"/>
        <v>0.34125435403999316</v>
      </c>
      <c r="BD20" t="str">
        <f t="shared" si="40"/>
        <v>42 Secretarial and related occupations</v>
      </c>
      <c r="BE20" s="69">
        <v>3.1363314371273718</v>
      </c>
      <c r="BF20" s="69">
        <v>2.6579783962601287</v>
      </c>
      <c r="BG20" s="69">
        <v>2.7421149504144346</v>
      </c>
      <c r="BH20" s="69">
        <v>2.9025577577295008</v>
      </c>
      <c r="BI20" s="69">
        <v>1.5183417976874092</v>
      </c>
      <c r="BJ20" s="69"/>
      <c r="BK20" s="69">
        <f t="shared" si="41"/>
        <v>-1.2237731527270255</v>
      </c>
      <c r="BL20" s="69">
        <f>'RD T1'!E193</f>
        <v>1.3131270066497676</v>
      </c>
      <c r="BM20" s="69">
        <f t="shared" si="42"/>
        <v>8.9353853922742088E-2</v>
      </c>
      <c r="BO20" t="str">
        <f t="shared" si="43"/>
        <v>42 Secretarial and related occupations</v>
      </c>
      <c r="BP20" s="69">
        <v>4.6258992027390251</v>
      </c>
      <c r="BQ20" s="69">
        <v>4.1823594861231781</v>
      </c>
      <c r="BR20" s="69">
        <v>3.5716733800451892</v>
      </c>
      <c r="BS20" s="69">
        <v>2.78261276133283</v>
      </c>
      <c r="BT20" s="69">
        <v>0.65322734799208315</v>
      </c>
      <c r="BU20" s="69"/>
      <c r="BV20" s="69">
        <f t="shared" si="44"/>
        <v>-2.9184460320531063</v>
      </c>
      <c r="BW20" s="69">
        <f>'RD T1'!E222</f>
        <v>0.99174973953725598</v>
      </c>
      <c r="BX20" s="69">
        <f t="shared" si="45"/>
        <v>-1.9266962925158504</v>
      </c>
      <c r="BZ20" t="str">
        <f t="shared" si="46"/>
        <v>42 Secretarial and related occupations</v>
      </c>
      <c r="CA20" s="69">
        <v>4.0727503668136045</v>
      </c>
      <c r="CB20" s="69">
        <v>4.0960805180521866</v>
      </c>
      <c r="CC20" s="69">
        <v>3.3555496076525748</v>
      </c>
      <c r="CD20" s="69">
        <v>2.0476243490742636</v>
      </c>
      <c r="CE20" s="69">
        <v>0.51995424814890867</v>
      </c>
      <c r="CF20" s="69"/>
      <c r="CG20" s="69">
        <f t="shared" si="47"/>
        <v>-2.835595359503666</v>
      </c>
      <c r="CH20" s="69">
        <f>'RD T1'!E251</f>
        <v>0.66685938551629653</v>
      </c>
      <c r="CI20" s="69">
        <f t="shared" si="48"/>
        <v>-2.1687359739873697</v>
      </c>
      <c r="CK20" t="str">
        <f t="shared" si="49"/>
        <v>42 Secretarial and related occupations</v>
      </c>
      <c r="CL20" s="69">
        <v>0.96144582050038108</v>
      </c>
      <c r="CM20" s="69">
        <v>1.1401510869677118</v>
      </c>
      <c r="CN20" s="69">
        <v>0.82715676834890495</v>
      </c>
      <c r="CO20" s="69">
        <v>0.86188665462662217</v>
      </c>
      <c r="CP20" s="69">
        <v>0.94868296315670886</v>
      </c>
      <c r="CQ20" s="69"/>
      <c r="CR20" s="69">
        <f t="shared" si="50"/>
        <v>0.12152619480780391</v>
      </c>
      <c r="CS20" s="69">
        <f>'RD T1'!E280</f>
        <v>0.32017346502550681</v>
      </c>
      <c r="CT20" s="69">
        <f t="shared" si="51"/>
        <v>0.44169965983331072</v>
      </c>
    </row>
    <row r="21" spans="1:98" x14ac:dyDescent="0.2">
      <c r="A21" s="10" t="str">
        <f>name!D17</f>
        <v>51 Skilled agricultural and related trades</v>
      </c>
      <c r="B21" s="69">
        <v>1.161524166173245E-2</v>
      </c>
      <c r="C21" s="69">
        <v>1.959443457815753E-2</v>
      </c>
      <c r="D21" s="69">
        <v>1.4512580313844692E-2</v>
      </c>
      <c r="E21" s="69">
        <v>1.9669975163366438E-2</v>
      </c>
      <c r="F21" s="69">
        <v>3.2280473360449174E-2</v>
      </c>
      <c r="G21" s="11"/>
      <c r="H21" s="69">
        <f t="shared" si="26"/>
        <v>1.7767893046604484E-2</v>
      </c>
      <c r="I21" s="69">
        <f>'RD T1'!E49</f>
        <v>1.5237903756554759E-2</v>
      </c>
      <c r="J21" s="69">
        <f t="shared" si="27"/>
        <v>3.3005796803159244E-2</v>
      </c>
      <c r="L21" t="str">
        <f t="shared" si="28"/>
        <v>51 Skilled agricultural and related trades</v>
      </c>
      <c r="M21" s="69">
        <v>7.7840439929921387E-2</v>
      </c>
      <c r="N21" s="69">
        <v>0.10211868704213753</v>
      </c>
      <c r="O21" s="69">
        <v>7.6437172299747433E-2</v>
      </c>
      <c r="P21" s="69">
        <v>0.1002882297447303</v>
      </c>
      <c r="Q21" s="69">
        <v>0.14650195699860072</v>
      </c>
      <c r="R21" s="11"/>
      <c r="S21" s="69">
        <f t="shared" si="29"/>
        <v>7.0064784698853286E-2</v>
      </c>
      <c r="T21" s="69">
        <f>'RD T1'!E78</f>
        <v>6.5585280325129017E-2</v>
      </c>
      <c r="U21" s="69">
        <f t="shared" si="30"/>
        <v>0.1356500650239823</v>
      </c>
      <c r="W21" t="str">
        <f t="shared" si="31"/>
        <v>51 Skilled agricultural and related trades</v>
      </c>
      <c r="X21" s="69">
        <v>0.63660333874241293</v>
      </c>
      <c r="Y21" s="69">
        <v>0.74044426581041267</v>
      </c>
      <c r="Z21" s="69">
        <v>0.78113177240356146</v>
      </c>
      <c r="AA21" s="69">
        <v>0.83149394639105056</v>
      </c>
      <c r="AB21" s="69">
        <v>1.1528600376666731</v>
      </c>
      <c r="AC21" s="69"/>
      <c r="AD21" s="69">
        <f t="shared" si="32"/>
        <v>0.37172826526311165</v>
      </c>
      <c r="AE21" s="69">
        <f>'RD T1'!E107</f>
        <v>0.63766219853605899</v>
      </c>
      <c r="AF21" s="69">
        <f t="shared" si="33"/>
        <v>1.0093904637991706</v>
      </c>
      <c r="AH21" t="str">
        <f t="shared" si="34"/>
        <v>51 Skilled agricultural and related trades</v>
      </c>
      <c r="AI21" s="69">
        <v>0.32773967443244489</v>
      </c>
      <c r="AJ21" s="69">
        <v>0.41024766357882253</v>
      </c>
      <c r="AK21" s="69">
        <v>0.36113930451290799</v>
      </c>
      <c r="AL21" s="69">
        <v>0.40091254700350593</v>
      </c>
      <c r="AM21" s="69">
        <v>0.5355777103147098</v>
      </c>
      <c r="AN21" s="69"/>
      <c r="AO21" s="69">
        <f t="shared" si="35"/>
        <v>0.17443840580180181</v>
      </c>
      <c r="AP21" s="69">
        <f>'RD T1'!E136</f>
        <v>0.31085178773561623</v>
      </c>
      <c r="AQ21" s="69">
        <f t="shared" si="36"/>
        <v>0.48529019353741804</v>
      </c>
      <c r="AS21" t="str">
        <f t="shared" si="37"/>
        <v>51 Skilled agricultural and related trades</v>
      </c>
      <c r="AT21" s="69">
        <v>0.45764615282235122</v>
      </c>
      <c r="AU21" s="69">
        <v>0.54562051653950072</v>
      </c>
      <c r="AV21" s="69">
        <v>0.50485868021898217</v>
      </c>
      <c r="AW21" s="69">
        <v>0.56479801021790277</v>
      </c>
      <c r="AX21" s="69">
        <v>0.80221168164465295</v>
      </c>
      <c r="AY21" s="69"/>
      <c r="AZ21" s="69">
        <f t="shared" si="38"/>
        <v>0.29735300142567078</v>
      </c>
      <c r="BA21" s="69">
        <f>'RD T1'!E165</f>
        <v>0.40973299402277813</v>
      </c>
      <c r="BB21" s="69">
        <f t="shared" si="39"/>
        <v>0.70708599544844897</v>
      </c>
      <c r="BD21" t="str">
        <f t="shared" si="40"/>
        <v>51 Skilled agricultural and related trades</v>
      </c>
      <c r="BE21" s="69">
        <v>0.8951689623856588</v>
      </c>
      <c r="BF21" s="69">
        <v>1.0460213532810876</v>
      </c>
      <c r="BG21" s="69">
        <v>0.6371413957142037</v>
      </c>
      <c r="BH21" s="69">
        <v>0.66148517399071283</v>
      </c>
      <c r="BI21" s="69">
        <v>0.74039831582960403</v>
      </c>
      <c r="BJ21" s="69"/>
      <c r="BK21" s="69">
        <f t="shared" si="41"/>
        <v>0.10325692011540033</v>
      </c>
      <c r="BL21" s="69">
        <f>'RD T1'!E194</f>
        <v>0.35094085735286629</v>
      </c>
      <c r="BM21" s="69">
        <f t="shared" si="42"/>
        <v>0.45419777746826662</v>
      </c>
      <c r="BO21" t="str">
        <f t="shared" si="43"/>
        <v>51 Skilled agricultural and related trades</v>
      </c>
      <c r="BP21" s="69">
        <v>1.4972542614330344</v>
      </c>
      <c r="BQ21" s="69">
        <v>1.7004677510089832</v>
      </c>
      <c r="BR21" s="69">
        <v>1.3222655581713965</v>
      </c>
      <c r="BS21" s="69">
        <v>1.268727421390214</v>
      </c>
      <c r="BT21" s="69">
        <v>1.3296034738106741</v>
      </c>
      <c r="BU21" s="69"/>
      <c r="BV21" s="69">
        <f t="shared" si="44"/>
        <v>7.337915639277659E-3</v>
      </c>
      <c r="BW21" s="69">
        <f>'RD T1'!E223</f>
        <v>0.70311167893207016</v>
      </c>
      <c r="BX21" s="69">
        <f t="shared" si="45"/>
        <v>0.71044959457134782</v>
      </c>
      <c r="BZ21" t="str">
        <f t="shared" si="46"/>
        <v>51 Skilled agricultural and related trades</v>
      </c>
      <c r="CA21" s="69">
        <v>1.3728046032617545</v>
      </c>
      <c r="CB21" s="69">
        <v>1.428634456100746</v>
      </c>
      <c r="CC21" s="69">
        <v>1.1407636640226062</v>
      </c>
      <c r="CD21" s="69">
        <v>1.089765135654889</v>
      </c>
      <c r="CE21" s="69">
        <v>1.460994823770843</v>
      </c>
      <c r="CF21" s="69"/>
      <c r="CG21" s="69">
        <f t="shared" si="47"/>
        <v>0.32023115974823679</v>
      </c>
      <c r="CH21" s="69">
        <f>'RD T1'!E252</f>
        <v>0.5648090725706798</v>
      </c>
      <c r="CI21" s="69">
        <f t="shared" si="48"/>
        <v>0.8850402323189166</v>
      </c>
      <c r="CK21" t="str">
        <f t="shared" si="49"/>
        <v>51 Skilled agricultural and related trades</v>
      </c>
      <c r="CL21" s="69">
        <v>0.7386879921766577</v>
      </c>
      <c r="CM21" s="69">
        <v>0.86831762893151454</v>
      </c>
      <c r="CN21" s="69">
        <v>0.48196351172148949</v>
      </c>
      <c r="CO21" s="69">
        <v>0.51261729026992342</v>
      </c>
      <c r="CP21" s="69">
        <v>0.30159324747091193</v>
      </c>
      <c r="CQ21" s="69"/>
      <c r="CR21" s="69">
        <f t="shared" si="50"/>
        <v>-0.18037026425057756</v>
      </c>
      <c r="CS21" s="69">
        <f>'RD T1'!E281</f>
        <v>0.14169410026670837</v>
      </c>
      <c r="CT21" s="69">
        <f t="shared" si="51"/>
        <v>-3.8676163983869194E-2</v>
      </c>
    </row>
    <row r="22" spans="1:98" x14ac:dyDescent="0.2">
      <c r="A22" s="10" t="str">
        <f>name!D18</f>
        <v>52 Skilled metal, electrical and electronic trades</v>
      </c>
      <c r="B22" s="69">
        <v>2.0687478662055954E-2</v>
      </c>
      <c r="C22" s="69">
        <v>2.1330672803541756E-2</v>
      </c>
      <c r="D22" s="69">
        <v>1.968464531624485E-2</v>
      </c>
      <c r="E22" s="69">
        <v>2.5391639686930482E-2</v>
      </c>
      <c r="F22" s="69">
        <v>3.213476766428261E-2</v>
      </c>
      <c r="G22" s="11"/>
      <c r="H22" s="69">
        <f t="shared" si="26"/>
        <v>1.2450122348037759E-2</v>
      </c>
      <c r="I22" s="69">
        <f>'RD T1'!E50</f>
        <v>1.2208996771899379E-2</v>
      </c>
      <c r="J22" s="69">
        <f t="shared" si="27"/>
        <v>2.4659119119937137E-2</v>
      </c>
      <c r="L22" t="str">
        <f t="shared" si="28"/>
        <v>52 Skilled metal, electrical and electronic trades</v>
      </c>
      <c r="M22" s="69">
        <v>0.34862602986487384</v>
      </c>
      <c r="N22" s="69">
        <v>0.41352535553806213</v>
      </c>
      <c r="O22" s="69">
        <v>0.37176382713882183</v>
      </c>
      <c r="P22" s="69">
        <v>0.56016162003743508</v>
      </c>
      <c r="Q22" s="69">
        <v>0.78020622822491992</v>
      </c>
      <c r="R22" s="11"/>
      <c r="S22" s="69">
        <f t="shared" si="29"/>
        <v>0.40844240108609808</v>
      </c>
      <c r="T22" s="69">
        <f>'RD T1'!E79</f>
        <v>0.3021411128754049</v>
      </c>
      <c r="U22" s="69">
        <f t="shared" si="30"/>
        <v>0.71058351396150299</v>
      </c>
      <c r="W22" t="str">
        <f t="shared" si="31"/>
        <v>52 Skilled metal, electrical and electronic trades</v>
      </c>
      <c r="X22" s="69">
        <v>1.2551458823328763</v>
      </c>
      <c r="Y22" s="69">
        <v>1.3305823861146646</v>
      </c>
      <c r="Z22" s="69">
        <v>1.228905795895334</v>
      </c>
      <c r="AA22" s="69">
        <v>1.4579199741536792</v>
      </c>
      <c r="AB22" s="69">
        <v>1.810383531976294</v>
      </c>
      <c r="AC22" s="69"/>
      <c r="AD22" s="69">
        <f t="shared" si="32"/>
        <v>0.58147773608095998</v>
      </c>
      <c r="AE22" s="69">
        <f>'RD T1'!E108</f>
        <v>0.75744760492743601</v>
      </c>
      <c r="AF22" s="69">
        <f t="shared" si="33"/>
        <v>1.3389253410083959</v>
      </c>
      <c r="AH22" t="str">
        <f t="shared" si="34"/>
        <v>52 Skilled metal, electrical and electronic trades</v>
      </c>
      <c r="AI22" s="69">
        <v>0.44041417327115301</v>
      </c>
      <c r="AJ22" s="69">
        <v>0.46090822381564123</v>
      </c>
      <c r="AK22" s="69">
        <v>0.44848094512619197</v>
      </c>
      <c r="AL22" s="69">
        <v>0.52662596132128425</v>
      </c>
      <c r="AM22" s="69">
        <v>0.75350559348852708</v>
      </c>
      <c r="AN22" s="69"/>
      <c r="AO22" s="69">
        <f t="shared" si="35"/>
        <v>0.30502464836233512</v>
      </c>
      <c r="AP22" s="69">
        <f>'RD T1'!E137</f>
        <v>0.26648082508578413</v>
      </c>
      <c r="AQ22" s="69">
        <f t="shared" si="36"/>
        <v>0.57150547344811931</v>
      </c>
      <c r="AS22" t="str">
        <f t="shared" si="37"/>
        <v>52 Skilled metal, electrical and electronic trades</v>
      </c>
      <c r="AT22" s="69">
        <v>1.7967076418835861</v>
      </c>
      <c r="AU22" s="69">
        <v>1.8087117939165516</v>
      </c>
      <c r="AV22" s="69">
        <v>1.784437789525374</v>
      </c>
      <c r="AW22" s="69">
        <v>1.9765471466660303</v>
      </c>
      <c r="AX22" s="69">
        <v>2.4485544891099318</v>
      </c>
      <c r="AY22" s="69"/>
      <c r="AZ22" s="69">
        <f t="shared" si="38"/>
        <v>0.66411669958455777</v>
      </c>
      <c r="BA22" s="69">
        <f>'RD T1'!E166</f>
        <v>0.9449716536716225</v>
      </c>
      <c r="BB22" s="69">
        <f t="shared" si="39"/>
        <v>1.6090883532561802</v>
      </c>
      <c r="BD22" t="str">
        <f t="shared" si="40"/>
        <v>52 Skilled metal, electrical and electronic trades</v>
      </c>
      <c r="BE22" s="69">
        <v>10.157027706009872</v>
      </c>
      <c r="BF22" s="69">
        <v>10.637729598118771</v>
      </c>
      <c r="BG22" s="69">
        <v>8.8168892045819263</v>
      </c>
      <c r="BH22" s="69">
        <v>9.598830835072377</v>
      </c>
      <c r="BI22" s="69">
        <v>9.6411191310855653</v>
      </c>
      <c r="BJ22" s="69"/>
      <c r="BK22" s="69">
        <f t="shared" si="41"/>
        <v>0.82422992650363902</v>
      </c>
      <c r="BL22" s="69">
        <f>'RD T1'!E195</f>
        <v>3.2708517779189843</v>
      </c>
      <c r="BM22" s="69">
        <f t="shared" si="42"/>
        <v>4.0950817044226238</v>
      </c>
      <c r="BO22" t="str">
        <f t="shared" si="43"/>
        <v>52 Skilled metal, electrical and electronic trades</v>
      </c>
      <c r="BP22" s="69">
        <v>6.7617168293440146</v>
      </c>
      <c r="BQ22" s="69">
        <v>6.3136425536992604</v>
      </c>
      <c r="BR22" s="69">
        <v>6.3485281256129262</v>
      </c>
      <c r="BS22" s="69">
        <v>5.8125099150393584</v>
      </c>
      <c r="BT22" s="69">
        <v>5.2767318010562985</v>
      </c>
      <c r="BU22" s="69"/>
      <c r="BV22" s="69">
        <f t="shared" si="44"/>
        <v>-1.0717963245566278</v>
      </c>
      <c r="BW22" s="69">
        <f>'RD T1'!E224</f>
        <v>2.1428823865159896</v>
      </c>
      <c r="BX22" s="69">
        <f t="shared" si="45"/>
        <v>1.0710860619593618</v>
      </c>
      <c r="BZ22" t="str">
        <f t="shared" si="46"/>
        <v>52 Skilled metal, electrical and electronic trades</v>
      </c>
      <c r="CA22" s="69">
        <v>3.7631485638589117</v>
      </c>
      <c r="CB22" s="69">
        <v>3.4375406904780745</v>
      </c>
      <c r="CC22" s="69">
        <v>2.8483697051510348</v>
      </c>
      <c r="CD22" s="69">
        <v>2.7114495581434723</v>
      </c>
      <c r="CE22" s="69">
        <v>1.6370785834393955</v>
      </c>
      <c r="CF22" s="69"/>
      <c r="CG22" s="69">
        <f t="shared" si="47"/>
        <v>-1.2112911217116393</v>
      </c>
      <c r="CH22" s="69">
        <f>'RD T1'!E253</f>
        <v>0.88854246314961649</v>
      </c>
      <c r="CI22" s="69">
        <f t="shared" si="48"/>
        <v>-0.32274865856202284</v>
      </c>
      <c r="CK22" t="str">
        <f t="shared" si="49"/>
        <v>52 Skilled metal, electrical and electronic trades</v>
      </c>
      <c r="CL22" s="69">
        <v>1.1607474488317966</v>
      </c>
      <c r="CM22" s="69">
        <v>1.300306237175276</v>
      </c>
      <c r="CN22" s="69">
        <v>0.85058381183773624</v>
      </c>
      <c r="CO22" s="69">
        <v>0.84472313230833662</v>
      </c>
      <c r="CP22" s="69">
        <v>0.67359652743458898</v>
      </c>
      <c r="CQ22" s="69"/>
      <c r="CR22" s="69">
        <f t="shared" si="50"/>
        <v>-0.17698728440314726</v>
      </c>
      <c r="CS22" s="69">
        <f>'RD T1'!E282</f>
        <v>0.25381934093199282</v>
      </c>
      <c r="CT22" s="69">
        <f t="shared" si="51"/>
        <v>7.683205652884556E-2</v>
      </c>
    </row>
    <row r="23" spans="1:98" x14ac:dyDescent="0.2">
      <c r="A23" s="10" t="str">
        <f>name!D19</f>
        <v>53 Skilled construction and building trades</v>
      </c>
      <c r="B23" s="69">
        <v>1.4869306026004031E-2</v>
      </c>
      <c r="C23" s="69">
        <v>9.5951100656070602E-3</v>
      </c>
      <c r="D23" s="69">
        <v>7.313855991582666E-3</v>
      </c>
      <c r="E23" s="69">
        <v>1.4086801259190795E-2</v>
      </c>
      <c r="F23" s="69">
        <v>1.4904369924360927E-2</v>
      </c>
      <c r="G23" s="11"/>
      <c r="H23" s="69">
        <f t="shared" si="26"/>
        <v>7.590513932778261E-3</v>
      </c>
      <c r="I23" s="69">
        <f>'RD T1'!E51</f>
        <v>6.4078484657143688E-3</v>
      </c>
      <c r="J23" s="69">
        <f t="shared" si="27"/>
        <v>1.399836239849263E-2</v>
      </c>
      <c r="L23" t="str">
        <f t="shared" si="28"/>
        <v>53 Skilled construction and building trades</v>
      </c>
      <c r="M23" s="69">
        <v>0.18049245529952701</v>
      </c>
      <c r="N23" s="69">
        <v>0.18379600561766546</v>
      </c>
      <c r="O23" s="69">
        <v>0.18338564230659476</v>
      </c>
      <c r="P23" s="69">
        <v>0.25150828264842934</v>
      </c>
      <c r="Q23" s="69">
        <v>0.28926829822854749</v>
      </c>
      <c r="R23" s="11"/>
      <c r="S23" s="69">
        <f t="shared" si="29"/>
        <v>0.10588265592195273</v>
      </c>
      <c r="T23" s="69">
        <f>'RD T1'!E80</f>
        <v>0.12839260281018192</v>
      </c>
      <c r="U23" s="69">
        <f t="shared" si="30"/>
        <v>0.23427525873213464</v>
      </c>
      <c r="W23" t="str">
        <f t="shared" si="31"/>
        <v>53 Skilled construction and building trades</v>
      </c>
      <c r="X23" s="69">
        <v>0.75507491677690808</v>
      </c>
      <c r="Y23" s="69">
        <v>0.65836401355408547</v>
      </c>
      <c r="Z23" s="69">
        <v>0.69244605369610324</v>
      </c>
      <c r="AA23" s="69">
        <v>0.84869221155927843</v>
      </c>
      <c r="AB23" s="69">
        <v>0.9558469194623469</v>
      </c>
      <c r="AC23" s="69"/>
      <c r="AD23" s="69">
        <f t="shared" si="32"/>
        <v>0.26340086576624366</v>
      </c>
      <c r="AE23" s="69">
        <f>'RD T1'!E109</f>
        <v>0.44883233226737951</v>
      </c>
      <c r="AF23" s="69">
        <f t="shared" si="33"/>
        <v>0.71223319803362317</v>
      </c>
      <c r="AH23" t="str">
        <f t="shared" si="34"/>
        <v>53 Skilled construction and building trades</v>
      </c>
      <c r="AI23" s="69">
        <v>0.41824333281946913</v>
      </c>
      <c r="AJ23" s="69">
        <v>0.4290507790216187</v>
      </c>
      <c r="AK23" s="69">
        <v>0.48562488846870605</v>
      </c>
      <c r="AL23" s="69">
        <v>0.60452434418248768</v>
      </c>
      <c r="AM23" s="69">
        <v>0.70323959119341706</v>
      </c>
      <c r="AN23" s="69"/>
      <c r="AO23" s="69">
        <f t="shared" si="35"/>
        <v>0.21761470272471101</v>
      </c>
      <c r="AP23" s="69">
        <f>'RD T1'!E138</f>
        <v>0.34694098084371749</v>
      </c>
      <c r="AQ23" s="69">
        <f t="shared" si="36"/>
        <v>0.56455568356842845</v>
      </c>
      <c r="AS23" t="str">
        <f t="shared" si="37"/>
        <v>53 Skilled construction and building trades</v>
      </c>
      <c r="AT23" s="69">
        <v>0.64841222916608321</v>
      </c>
      <c r="AU23" s="69">
        <v>0.57396003069419455</v>
      </c>
      <c r="AV23" s="69">
        <v>0.68140102563277627</v>
      </c>
      <c r="AW23" s="69">
        <v>0.84320121495227796</v>
      </c>
      <c r="AX23" s="69">
        <v>0.89557812815452209</v>
      </c>
      <c r="AY23" s="69"/>
      <c r="AZ23" s="69">
        <f t="shared" si="38"/>
        <v>0.21417710252174582</v>
      </c>
      <c r="BA23" s="69">
        <f>'RD T1'!E167</f>
        <v>0.45509441630921088</v>
      </c>
      <c r="BB23" s="69">
        <f t="shared" si="39"/>
        <v>0.6692715188309567</v>
      </c>
      <c r="BD23" t="str">
        <f t="shared" si="40"/>
        <v>53 Skilled construction and building trades</v>
      </c>
      <c r="BE23" s="69">
        <v>6.9954030047613784</v>
      </c>
      <c r="BF23" s="69">
        <v>6.4311126890252872</v>
      </c>
      <c r="BG23" s="69">
        <v>6.0218648865491167</v>
      </c>
      <c r="BH23" s="69">
        <v>6.5164744335452109</v>
      </c>
      <c r="BI23" s="69">
        <v>5.6766830321348154</v>
      </c>
      <c r="BJ23" s="69"/>
      <c r="BK23" s="69">
        <f t="shared" si="41"/>
        <v>-0.34518185441430127</v>
      </c>
      <c r="BL23" s="69">
        <f>'RD T1'!E196</f>
        <v>2.2867503624984065</v>
      </c>
      <c r="BM23" s="69">
        <f t="shared" si="42"/>
        <v>1.9415685080841052</v>
      </c>
      <c r="BO23" t="str">
        <f t="shared" si="43"/>
        <v>53 Skilled construction and building trades</v>
      </c>
      <c r="BP23" s="69">
        <v>6.6718999461402015</v>
      </c>
      <c r="BQ23" s="69">
        <v>6.1768087477173621</v>
      </c>
      <c r="BR23" s="69">
        <v>7.0492088640942905</v>
      </c>
      <c r="BS23" s="69">
        <v>7.0221313376252006</v>
      </c>
      <c r="BT23" s="69">
        <v>6.8785386295267044</v>
      </c>
      <c r="BU23" s="69"/>
      <c r="BV23" s="69">
        <f t="shared" si="44"/>
        <v>-0.17067023456758612</v>
      </c>
      <c r="BW23" s="69">
        <f>'RD T1'!E225</f>
        <v>3.1425023319827563</v>
      </c>
      <c r="BX23" s="69">
        <f t="shared" si="45"/>
        <v>2.9718320974151702</v>
      </c>
      <c r="BZ23" t="str">
        <f t="shared" si="46"/>
        <v>53 Skilled construction and building trades</v>
      </c>
      <c r="CA23" s="69">
        <v>3.8987068164061731</v>
      </c>
      <c r="CB23" s="69">
        <v>3.3004628914237704</v>
      </c>
      <c r="CC23" s="69">
        <v>3.2962722401160494</v>
      </c>
      <c r="CD23" s="69">
        <v>3.3907153987151335</v>
      </c>
      <c r="CE23" s="69">
        <v>3.0901927204567721</v>
      </c>
      <c r="CF23" s="69"/>
      <c r="CG23" s="69">
        <f t="shared" si="47"/>
        <v>-0.20607951965927729</v>
      </c>
      <c r="CH23" s="69">
        <f>'RD T1'!E254</f>
        <v>1.345682732001116</v>
      </c>
      <c r="CI23" s="69">
        <f t="shared" si="48"/>
        <v>1.1396032123418387</v>
      </c>
      <c r="CK23" t="str">
        <f t="shared" si="49"/>
        <v>53 Skilled construction and building trades</v>
      </c>
      <c r="CL23" s="69">
        <v>1.8294423131453137</v>
      </c>
      <c r="CM23" s="69">
        <v>1.6437060847033047</v>
      </c>
      <c r="CN23" s="69">
        <v>1.2425488436033199</v>
      </c>
      <c r="CO23" s="69">
        <v>0.92274592413851819</v>
      </c>
      <c r="CP23" s="69">
        <v>0.18906789930380541</v>
      </c>
      <c r="CQ23" s="69"/>
      <c r="CR23" s="69">
        <f t="shared" si="50"/>
        <v>-1.0534809442995146</v>
      </c>
      <c r="CS23" s="69">
        <f>'RD T1'!E283</f>
        <v>0.17554728391567906</v>
      </c>
      <c r="CT23" s="69">
        <f t="shared" si="51"/>
        <v>-0.87793366038383547</v>
      </c>
    </row>
    <row r="24" spans="1:98" x14ac:dyDescent="0.2">
      <c r="A24" s="10" t="str">
        <f>name!D20</f>
        <v>54 Textiles, printing and other skilled trades</v>
      </c>
      <c r="B24" s="69">
        <v>4.1394112620030586E-2</v>
      </c>
      <c r="C24" s="69">
        <v>4.3188138901643205E-2</v>
      </c>
      <c r="D24" s="69">
        <v>4.2771228228940632E-2</v>
      </c>
      <c r="E24" s="69">
        <v>6.5362821940269406E-2</v>
      </c>
      <c r="F24" s="69">
        <v>9.6905986405606312E-2</v>
      </c>
      <c r="G24" s="11"/>
      <c r="H24" s="69">
        <f t="shared" si="26"/>
        <v>5.413475817666568E-2</v>
      </c>
      <c r="I24" s="69">
        <f>'RD T1'!E52</f>
        <v>3.8644529217200109E-2</v>
      </c>
      <c r="J24" s="69">
        <f t="shared" si="27"/>
        <v>9.2779287393865789E-2</v>
      </c>
      <c r="L24" t="str">
        <f t="shared" si="28"/>
        <v>54 Textiles, printing and other skilled trades</v>
      </c>
      <c r="M24" s="69">
        <v>0.36072364717301275</v>
      </c>
      <c r="N24" s="69">
        <v>0.43174520425356872</v>
      </c>
      <c r="O24" s="69">
        <v>0.42994031988039394</v>
      </c>
      <c r="P24" s="69">
        <v>0.61077498134230546</v>
      </c>
      <c r="Q24" s="69">
        <v>0.94713733822388713</v>
      </c>
      <c r="R24" s="11"/>
      <c r="S24" s="69">
        <f t="shared" si="29"/>
        <v>0.51719701834349319</v>
      </c>
      <c r="T24" s="69">
        <f>'RD T1'!E81</f>
        <v>0.40421008709926742</v>
      </c>
      <c r="U24" s="69">
        <f t="shared" si="30"/>
        <v>0.92140710544276061</v>
      </c>
      <c r="W24" t="str">
        <f t="shared" si="31"/>
        <v>54 Textiles, printing and other skilled trades</v>
      </c>
      <c r="X24" s="69">
        <v>1.1514761640261726</v>
      </c>
      <c r="Y24" s="69">
        <v>1.1449064639713666</v>
      </c>
      <c r="Z24" s="69">
        <v>1.2383477905370774</v>
      </c>
      <c r="AA24" s="69">
        <v>1.553004476287938</v>
      </c>
      <c r="AB24" s="69">
        <v>2.1710309013773794</v>
      </c>
      <c r="AC24" s="69"/>
      <c r="AD24" s="69">
        <f t="shared" si="32"/>
        <v>0.93268311084030198</v>
      </c>
      <c r="AE24" s="69">
        <f>'RD T1'!E110</f>
        <v>0.96745348929522712</v>
      </c>
      <c r="AF24" s="69">
        <f t="shared" si="33"/>
        <v>1.9001366001355291</v>
      </c>
      <c r="AH24" t="str">
        <f t="shared" si="34"/>
        <v>54 Textiles, printing and other skilled trades</v>
      </c>
      <c r="AI24" s="69">
        <v>0.38794220646809507</v>
      </c>
      <c r="AJ24" s="69">
        <v>0.38371063046612719</v>
      </c>
      <c r="AK24" s="69">
        <v>0.4667855029853476</v>
      </c>
      <c r="AL24" s="69">
        <v>0.49236320746979567</v>
      </c>
      <c r="AM24" s="69">
        <v>0.6644703589813663</v>
      </c>
      <c r="AN24" s="69"/>
      <c r="AO24" s="69">
        <f t="shared" si="35"/>
        <v>0.1976848559960187</v>
      </c>
      <c r="AP24" s="69">
        <f>'RD T1'!E139</f>
        <v>0.30984319496328527</v>
      </c>
      <c r="AQ24" s="69">
        <f t="shared" si="36"/>
        <v>0.50752805095930398</v>
      </c>
      <c r="AS24" t="str">
        <f t="shared" si="37"/>
        <v>54 Textiles, printing and other skilled trades</v>
      </c>
      <c r="AT24" s="69">
        <v>0.49361440122576616</v>
      </c>
      <c r="AU24" s="69">
        <v>0.49228390713753939</v>
      </c>
      <c r="AV24" s="69">
        <v>0.54075836229753993</v>
      </c>
      <c r="AW24" s="69">
        <v>0.59850682151967061</v>
      </c>
      <c r="AX24" s="69">
        <v>0.76278315733970781</v>
      </c>
      <c r="AY24" s="69"/>
      <c r="AZ24" s="69">
        <f t="shared" si="38"/>
        <v>0.22202479504216788</v>
      </c>
      <c r="BA24" s="69">
        <f>'RD T1'!E168</f>
        <v>0.34954604572459552</v>
      </c>
      <c r="BB24" s="69">
        <f t="shared" si="39"/>
        <v>0.57157084076676345</v>
      </c>
      <c r="BD24" t="str">
        <f t="shared" si="40"/>
        <v>54 Textiles, printing and other skilled trades</v>
      </c>
      <c r="BE24" s="69">
        <v>3.5322716578170379</v>
      </c>
      <c r="BF24" s="69">
        <v>3.3184207470772282</v>
      </c>
      <c r="BG24" s="69">
        <v>3.1032159072018262</v>
      </c>
      <c r="BH24" s="69">
        <v>3.8000672067585954</v>
      </c>
      <c r="BI24" s="69">
        <v>4.2992149402561024</v>
      </c>
      <c r="BJ24" s="69"/>
      <c r="BK24" s="69">
        <f t="shared" si="41"/>
        <v>1.1959990330542762</v>
      </c>
      <c r="BL24" s="69">
        <f>'RD T1'!E197</f>
        <v>1.6485304798628777</v>
      </c>
      <c r="BM24" s="69">
        <f t="shared" si="42"/>
        <v>2.8445295129171537</v>
      </c>
      <c r="BO24" t="str">
        <f t="shared" si="43"/>
        <v>54 Textiles, printing and other skilled trades</v>
      </c>
      <c r="BP24" s="69">
        <v>3.8714853518236718</v>
      </c>
      <c r="BQ24" s="69">
        <v>3.2235506581992044</v>
      </c>
      <c r="BR24" s="69">
        <v>3.3355261533011289</v>
      </c>
      <c r="BS24" s="69">
        <v>3.2588955924630327</v>
      </c>
      <c r="BT24" s="69">
        <v>2.8829978817457014</v>
      </c>
      <c r="BU24" s="69"/>
      <c r="BV24" s="69">
        <f t="shared" si="44"/>
        <v>-0.45252827155542752</v>
      </c>
      <c r="BW24" s="69">
        <f>'RD T1'!E226</f>
        <v>1.2668084408564788</v>
      </c>
      <c r="BX24" s="69">
        <f t="shared" si="45"/>
        <v>0.81428016930105129</v>
      </c>
      <c r="BZ24" t="str">
        <f t="shared" si="46"/>
        <v>54 Textiles, printing and other skilled trades</v>
      </c>
      <c r="CA24" s="69">
        <v>3.4248053416430024</v>
      </c>
      <c r="CB24" s="69">
        <v>2.9703496208037135</v>
      </c>
      <c r="CC24" s="69">
        <v>2.7816358026458703</v>
      </c>
      <c r="CD24" s="69">
        <v>2.8923943580389864</v>
      </c>
      <c r="CE24" s="69">
        <v>2.4344768117114586</v>
      </c>
      <c r="CF24" s="69"/>
      <c r="CG24" s="69">
        <f t="shared" si="47"/>
        <v>-0.34715899093441172</v>
      </c>
      <c r="CH24" s="69">
        <f>'RD T1'!E255</f>
        <v>1.040285481689881</v>
      </c>
      <c r="CI24" s="69">
        <f t="shared" si="48"/>
        <v>0.69312649075546928</v>
      </c>
      <c r="CK24" t="str">
        <f t="shared" si="49"/>
        <v>54 Textiles, printing and other skilled trades</v>
      </c>
      <c r="CL24" s="69">
        <v>1.3317585434052757</v>
      </c>
      <c r="CM24" s="69">
        <v>1.1670313128994518</v>
      </c>
      <c r="CN24" s="69">
        <v>0.9160348846644214</v>
      </c>
      <c r="CO24" s="69">
        <v>0.66504589121867874</v>
      </c>
      <c r="CP24" s="69">
        <v>0.48012483584452642</v>
      </c>
      <c r="CQ24" s="69"/>
      <c r="CR24" s="69">
        <f t="shared" si="50"/>
        <v>-0.43591004881989498</v>
      </c>
      <c r="CS24" s="69">
        <f>'RD T1'!E284</f>
        <v>0.17476832898521047</v>
      </c>
      <c r="CT24" s="69">
        <f t="shared" si="51"/>
        <v>-0.26114171983468448</v>
      </c>
    </row>
    <row r="25" spans="1:98" x14ac:dyDescent="0.2">
      <c r="A25" s="10" t="str">
        <f>name!D21</f>
        <v>61 Caring personal service occupations</v>
      </c>
      <c r="B25" s="69">
        <v>2.5125419232336965E-2</v>
      </c>
      <c r="C25" s="69">
        <v>3.2322289217898301E-2</v>
      </c>
      <c r="D25" s="69">
        <v>2.9867686744955671E-2</v>
      </c>
      <c r="E25" s="69">
        <v>4.3717200373893969E-2</v>
      </c>
      <c r="F25" s="69">
        <v>6.3251366615524829E-2</v>
      </c>
      <c r="G25" s="11"/>
      <c r="H25" s="69">
        <f t="shared" si="26"/>
        <v>3.3383679870569158E-2</v>
      </c>
      <c r="I25" s="69">
        <f>'RD T1'!E53</f>
        <v>2.7700819959492085E-2</v>
      </c>
      <c r="J25" s="69">
        <f t="shared" si="27"/>
        <v>6.1084499830061242E-2</v>
      </c>
      <c r="L25" t="str">
        <f t="shared" si="28"/>
        <v>61 Caring personal service occupations</v>
      </c>
      <c r="M25" s="69">
        <v>1.2465448467444733</v>
      </c>
      <c r="N25" s="69">
        <v>1.9538941639103167</v>
      </c>
      <c r="O25" s="69">
        <v>1.7717226048778369</v>
      </c>
      <c r="P25" s="69">
        <v>2.6213108692690792</v>
      </c>
      <c r="Q25" s="69">
        <v>3.841870699164176</v>
      </c>
      <c r="R25" s="11"/>
      <c r="S25" s="69">
        <f t="shared" si="29"/>
        <v>2.0701480942863393</v>
      </c>
      <c r="T25" s="69">
        <f>'RD T1'!E82</f>
        <v>1.7371064138251557</v>
      </c>
      <c r="U25" s="69">
        <f t="shared" si="30"/>
        <v>3.807254508111495</v>
      </c>
      <c r="W25" t="str">
        <f t="shared" si="31"/>
        <v>61 Caring personal service occupations</v>
      </c>
      <c r="X25" s="69">
        <v>4.2238755263375651</v>
      </c>
      <c r="Y25" s="69">
        <v>5.423287555921565</v>
      </c>
      <c r="Z25" s="69">
        <v>6.0426046897068062</v>
      </c>
      <c r="AA25" s="69">
        <v>6.7140096761554764</v>
      </c>
      <c r="AB25" s="69">
        <v>8.7082475893233848</v>
      </c>
      <c r="AC25" s="69"/>
      <c r="AD25" s="69">
        <f t="shared" si="32"/>
        <v>2.6656428996165786</v>
      </c>
      <c r="AE25" s="69">
        <f>'RD T1'!E111</f>
        <v>4.7354003284482769</v>
      </c>
      <c r="AF25" s="69">
        <f t="shared" si="33"/>
        <v>7.4010432280648555</v>
      </c>
      <c r="AH25" t="str">
        <f t="shared" si="34"/>
        <v>61 Caring personal service occupations</v>
      </c>
      <c r="AI25" s="69">
        <v>3.8126795176921551</v>
      </c>
      <c r="AJ25" s="69">
        <v>4.5010076857572958</v>
      </c>
      <c r="AK25" s="69">
        <v>5.0995940979484828</v>
      </c>
      <c r="AL25" s="69">
        <v>4.8316080055796355</v>
      </c>
      <c r="AM25" s="69">
        <v>5.5207748773217435</v>
      </c>
      <c r="AN25" s="69"/>
      <c r="AO25" s="69">
        <f t="shared" si="35"/>
        <v>0.42118077937326071</v>
      </c>
      <c r="AP25" s="69">
        <f>'RD T1'!E140</f>
        <v>2.9791018994044376</v>
      </c>
      <c r="AQ25" s="69">
        <f t="shared" si="36"/>
        <v>3.4002826787776983</v>
      </c>
      <c r="AS25" t="str">
        <f t="shared" si="37"/>
        <v>61 Caring personal service occupations</v>
      </c>
      <c r="AT25" s="69">
        <v>1.9602620887092372</v>
      </c>
      <c r="AU25" s="69">
        <v>2.4330409872967769</v>
      </c>
      <c r="AV25" s="69">
        <v>2.7477019021469959</v>
      </c>
      <c r="AW25" s="69">
        <v>2.6422415895624924</v>
      </c>
      <c r="AX25" s="69">
        <v>3.0861014802414619</v>
      </c>
      <c r="AY25" s="69"/>
      <c r="AZ25" s="69">
        <f t="shared" si="38"/>
        <v>0.33839957809446597</v>
      </c>
      <c r="BA25" s="69">
        <f>'RD T1'!E169</f>
        <v>1.6779440103527621</v>
      </c>
      <c r="BB25" s="69">
        <f t="shared" si="39"/>
        <v>2.0163435884472278</v>
      </c>
      <c r="BD25" t="str">
        <f t="shared" si="40"/>
        <v>61 Caring personal service occupations</v>
      </c>
      <c r="BE25" s="69">
        <v>13.601568953062003</v>
      </c>
      <c r="BF25" s="69">
        <v>15.541523828741983</v>
      </c>
      <c r="BG25" s="69">
        <v>15.16784389093055</v>
      </c>
      <c r="BH25" s="69">
        <v>16.680702861602271</v>
      </c>
      <c r="BI25" s="69">
        <v>19.103507276087992</v>
      </c>
      <c r="BJ25" s="69"/>
      <c r="BK25" s="69">
        <f t="shared" si="41"/>
        <v>3.9356633851574419</v>
      </c>
      <c r="BL25" s="69">
        <f>'RD T1'!E198</f>
        <v>10.398372311329858</v>
      </c>
      <c r="BM25" s="69">
        <f t="shared" si="42"/>
        <v>14.3340356964873</v>
      </c>
      <c r="BO25" t="str">
        <f t="shared" si="43"/>
        <v>61 Caring personal service occupations</v>
      </c>
      <c r="BP25" s="69">
        <v>11.649278572640471</v>
      </c>
      <c r="BQ25" s="69">
        <v>13.179467423836938</v>
      </c>
      <c r="BR25" s="69">
        <v>11.267113550266508</v>
      </c>
      <c r="BS25" s="69">
        <v>11.32800135542151</v>
      </c>
      <c r="BT25" s="69">
        <v>9.882594393682945</v>
      </c>
      <c r="BU25" s="69"/>
      <c r="BV25" s="69">
        <f t="shared" si="44"/>
        <v>-1.3845191565835631</v>
      </c>
      <c r="BW25" s="69">
        <f>'RD T1'!E227</f>
        <v>5.4099553146208681</v>
      </c>
      <c r="BX25" s="69">
        <f t="shared" si="45"/>
        <v>4.025436158037305</v>
      </c>
      <c r="BZ25" t="str">
        <f t="shared" si="46"/>
        <v>61 Caring personal service occupations</v>
      </c>
      <c r="CA25" s="69">
        <v>3.9067374831682362</v>
      </c>
      <c r="CB25" s="69">
        <v>2.9021791396724632</v>
      </c>
      <c r="CC25" s="69">
        <v>2.2526929670737958</v>
      </c>
      <c r="CD25" s="69">
        <v>1.7076035924014101</v>
      </c>
      <c r="CE25" s="69">
        <v>1.3823668239805151</v>
      </c>
      <c r="CF25" s="69"/>
      <c r="CG25" s="69">
        <f t="shared" si="47"/>
        <v>-0.87032614309328071</v>
      </c>
      <c r="CH25" s="69">
        <f>'RD T1'!E256</f>
        <v>0.55109838042287995</v>
      </c>
      <c r="CI25" s="69">
        <f t="shared" si="48"/>
        <v>-0.31922776267040076</v>
      </c>
      <c r="CK25" t="str">
        <f t="shared" si="49"/>
        <v>61 Caring personal service occupations</v>
      </c>
      <c r="CL25" s="69">
        <v>0.57560795790073904</v>
      </c>
      <c r="CM25" s="69">
        <v>0.59021536092633464</v>
      </c>
      <c r="CN25" s="69">
        <v>0.39670480454288382</v>
      </c>
      <c r="CO25" s="69">
        <v>0.40999569796395807</v>
      </c>
      <c r="CP25" s="69">
        <v>0.3453192469695005</v>
      </c>
      <c r="CQ25" s="69"/>
      <c r="CR25" s="69">
        <f t="shared" si="50"/>
        <v>-5.1385557573383311E-2</v>
      </c>
      <c r="CS25" s="69">
        <f>'RD T1'!E285</f>
        <v>0.10233620792386669</v>
      </c>
      <c r="CT25" s="69">
        <f t="shared" si="51"/>
        <v>5.0950650350483379E-2</v>
      </c>
    </row>
    <row r="26" spans="1:98" x14ac:dyDescent="0.2">
      <c r="A26" s="10" t="str">
        <f>name!D22</f>
        <v>62 Leisure, travel and related personal service occupations</v>
      </c>
      <c r="B26" s="69">
        <v>1.4302437406567014E-2</v>
      </c>
      <c r="C26" s="69">
        <v>1.7051822733502343E-2</v>
      </c>
      <c r="D26" s="69">
        <v>1.5525427347981156E-2</v>
      </c>
      <c r="E26" s="69">
        <v>2.1102308406006347E-2</v>
      </c>
      <c r="F26" s="69">
        <v>3.257563273823838E-2</v>
      </c>
      <c r="G26" s="11"/>
      <c r="H26" s="69">
        <f t="shared" si="26"/>
        <v>1.7050205390257225E-2</v>
      </c>
      <c r="I26" s="69">
        <f>'RD T1'!E54</f>
        <v>1.3325540269016195E-2</v>
      </c>
      <c r="J26" s="69">
        <f t="shared" si="27"/>
        <v>3.037574565927342E-2</v>
      </c>
      <c r="L26" t="str">
        <f t="shared" si="28"/>
        <v>62 Leisure, travel and related personal service occupations</v>
      </c>
      <c r="M26" s="69">
        <v>0.2743257915634173</v>
      </c>
      <c r="N26" s="69">
        <v>0.37691147418108489</v>
      </c>
      <c r="O26" s="69">
        <v>0.3416690390917505</v>
      </c>
      <c r="P26" s="69">
        <v>0.42482163863251204</v>
      </c>
      <c r="Q26" s="69">
        <v>0.54117538853867186</v>
      </c>
      <c r="R26" s="11"/>
      <c r="S26" s="69">
        <f t="shared" si="29"/>
        <v>0.19950634944692136</v>
      </c>
      <c r="T26" s="69">
        <f>'RD T1'!E83</f>
        <v>0.23969577414851809</v>
      </c>
      <c r="U26" s="69">
        <f t="shared" si="30"/>
        <v>0.43920212359543942</v>
      </c>
      <c r="W26" t="str">
        <f t="shared" si="31"/>
        <v>62 Leisure, travel and related personal service occupations</v>
      </c>
      <c r="X26" s="69">
        <v>1.3448803971820509</v>
      </c>
      <c r="Y26" s="69">
        <v>1.8021043022603025</v>
      </c>
      <c r="Z26" s="69">
        <v>2.0916834408271066</v>
      </c>
      <c r="AA26" s="69">
        <v>2.4339967609571733</v>
      </c>
      <c r="AB26" s="69">
        <v>3.4408746089219706</v>
      </c>
      <c r="AC26" s="69"/>
      <c r="AD26" s="69">
        <f t="shared" si="32"/>
        <v>1.3491911680948641</v>
      </c>
      <c r="AE26" s="69">
        <f>'RD T1'!E112</f>
        <v>1.6530640017840441</v>
      </c>
      <c r="AF26" s="69">
        <f t="shared" si="33"/>
        <v>3.0022551698789082</v>
      </c>
      <c r="AH26" t="str">
        <f t="shared" si="34"/>
        <v>62 Leisure, travel and related personal service occupations</v>
      </c>
      <c r="AI26" s="69">
        <v>0.71897584093777067</v>
      </c>
      <c r="AJ26" s="69">
        <v>0.96795818173864845</v>
      </c>
      <c r="AK26" s="69">
        <v>1.129921424035218</v>
      </c>
      <c r="AL26" s="69">
        <v>1.1259705778359346</v>
      </c>
      <c r="AM26" s="69">
        <v>1.4947869414329256</v>
      </c>
      <c r="AN26" s="69"/>
      <c r="AO26" s="69">
        <f t="shared" si="35"/>
        <v>0.36486551739770756</v>
      </c>
      <c r="AP26" s="69">
        <f>'RD T1'!E141</f>
        <v>0.75863491986883724</v>
      </c>
      <c r="AQ26" s="69">
        <f t="shared" si="36"/>
        <v>1.1235004372665447</v>
      </c>
      <c r="AS26" t="str">
        <f t="shared" si="37"/>
        <v>62 Leisure, travel and related personal service occupations</v>
      </c>
      <c r="AT26" s="69">
        <v>0.82622239184188284</v>
      </c>
      <c r="AU26" s="69">
        <v>1.0907585791758221</v>
      </c>
      <c r="AV26" s="69">
        <v>1.4709757052665273</v>
      </c>
      <c r="AW26" s="69">
        <v>1.5555832530498077</v>
      </c>
      <c r="AX26" s="69">
        <v>2.2107239417962048</v>
      </c>
      <c r="AY26" s="69"/>
      <c r="AZ26" s="69">
        <f t="shared" si="38"/>
        <v>0.73974823652967747</v>
      </c>
      <c r="BA26" s="69">
        <f>'RD T1'!E170</f>
        <v>1.089380311519951</v>
      </c>
      <c r="BB26" s="69">
        <f t="shared" si="39"/>
        <v>1.8291285480496284</v>
      </c>
      <c r="BD26" t="str">
        <f t="shared" si="40"/>
        <v>62 Leisure, travel and related personal service occupations</v>
      </c>
      <c r="BE26" s="69">
        <v>3.7531384782554165</v>
      </c>
      <c r="BF26" s="69">
        <v>3.9747678176604788</v>
      </c>
      <c r="BG26" s="69">
        <v>4.1125385008362922</v>
      </c>
      <c r="BH26" s="69">
        <v>4.0115518075682894</v>
      </c>
      <c r="BI26" s="69">
        <v>3.7533683358975471</v>
      </c>
      <c r="BJ26" s="69"/>
      <c r="BK26" s="69">
        <f t="shared" si="41"/>
        <v>-0.3591701649387451</v>
      </c>
      <c r="BL26" s="69">
        <f>'RD T1'!E199</f>
        <v>1.8962780173553599</v>
      </c>
      <c r="BM26" s="69">
        <f t="shared" si="42"/>
        <v>1.5371078524166149</v>
      </c>
      <c r="BO26" t="str">
        <f t="shared" si="43"/>
        <v>62 Leisure, travel and related personal service occupations</v>
      </c>
      <c r="BP26" s="69">
        <v>3.8957319273763278</v>
      </c>
      <c r="BQ26" s="69">
        <v>4.4208528647271939</v>
      </c>
      <c r="BR26" s="69">
        <v>4.2472514851020318</v>
      </c>
      <c r="BS26" s="69">
        <v>3.7448220132955985</v>
      </c>
      <c r="BT26" s="69">
        <v>2.8469400835887426</v>
      </c>
      <c r="BU26" s="69"/>
      <c r="BV26" s="69">
        <f t="shared" si="44"/>
        <v>-1.4003114015132891</v>
      </c>
      <c r="BW26" s="69">
        <f>'RD T1'!E228</f>
        <v>1.6315951452611954</v>
      </c>
      <c r="BX26" s="69">
        <f t="shared" si="45"/>
        <v>0.23128374374790628</v>
      </c>
      <c r="BZ26" t="str">
        <f t="shared" si="46"/>
        <v>62 Leisure, travel and related personal service occupations</v>
      </c>
      <c r="CA26" s="69">
        <v>2.571043193669337</v>
      </c>
      <c r="CB26" s="69">
        <v>3.1300151909282241</v>
      </c>
      <c r="CC26" s="69">
        <v>2.9238533157051387</v>
      </c>
      <c r="CD26" s="69">
        <v>2.7196148612201059</v>
      </c>
      <c r="CE26" s="69">
        <v>2.0407611557572776</v>
      </c>
      <c r="CF26" s="69"/>
      <c r="CG26" s="69">
        <f t="shared" si="47"/>
        <v>-0.88309215994786117</v>
      </c>
      <c r="CH26" s="69">
        <f>'RD T1'!E257</f>
        <v>1.0559807480183183</v>
      </c>
      <c r="CI26" s="69">
        <f t="shared" si="48"/>
        <v>0.17288858807045715</v>
      </c>
      <c r="CK26" t="str">
        <f t="shared" si="49"/>
        <v>62 Leisure, travel and related personal service occupations</v>
      </c>
      <c r="CL26" s="69">
        <v>0.99378275190393162</v>
      </c>
      <c r="CM26" s="69">
        <v>1.0622636637481999</v>
      </c>
      <c r="CN26" s="69">
        <v>0.73452640269570546</v>
      </c>
      <c r="CO26" s="69">
        <v>0.5141496695937362</v>
      </c>
      <c r="CP26" s="69">
        <v>0.30297754897022505</v>
      </c>
      <c r="CQ26" s="69"/>
      <c r="CR26" s="69">
        <f t="shared" si="50"/>
        <v>-0.43154885372548041</v>
      </c>
      <c r="CS26" s="69">
        <f>'RD T1'!E286</f>
        <v>0.1364063842067304</v>
      </c>
      <c r="CT26" s="69">
        <f t="shared" si="51"/>
        <v>-0.29514246951875001</v>
      </c>
    </row>
    <row r="27" spans="1:98" x14ac:dyDescent="0.2">
      <c r="A27" s="10" t="str">
        <f>name!D23</f>
        <v>63 Community and civil enforcement occupations</v>
      </c>
      <c r="B27" s="69">
        <v>1.4232770234756228E-3</v>
      </c>
      <c r="C27" s="69">
        <v>1.6108419354900951E-3</v>
      </c>
      <c r="D27" s="69">
        <v>1.6635337357598285E-3</v>
      </c>
      <c r="E27" s="69">
        <v>2.2057247172329454E-3</v>
      </c>
      <c r="F27" s="69">
        <v>2.9336821482210331E-3</v>
      </c>
      <c r="G27" s="11"/>
      <c r="H27" s="69">
        <f t="shared" si="26"/>
        <v>1.2701484124612045E-3</v>
      </c>
      <c r="I27" s="69">
        <f>'RD T1'!E55</f>
        <v>1.3713533570219498E-3</v>
      </c>
      <c r="J27" s="69">
        <f t="shared" si="27"/>
        <v>2.6415017694831544E-3</v>
      </c>
      <c r="L27" t="str">
        <f t="shared" si="28"/>
        <v>63 Community and civil enforcement occupations</v>
      </c>
      <c r="M27" s="69">
        <v>2.0209525217728092E-2</v>
      </c>
      <c r="N27" s="69">
        <v>2.0088639938286999E-2</v>
      </c>
      <c r="O27" s="69">
        <v>2.5747799322328249E-2</v>
      </c>
      <c r="P27" s="69">
        <v>2.3921704821604876E-2</v>
      </c>
      <c r="Q27" s="69">
        <v>3.3406205911866875E-2</v>
      </c>
      <c r="R27" s="11"/>
      <c r="S27" s="69">
        <f t="shared" si="29"/>
        <v>7.6584065895386258E-3</v>
      </c>
      <c r="T27" s="69">
        <f>'RD T1'!E84</f>
        <v>1.5051397660880612E-2</v>
      </c>
      <c r="U27" s="69">
        <f t="shared" si="30"/>
        <v>2.2709804250419238E-2</v>
      </c>
      <c r="W27" t="str">
        <f t="shared" si="31"/>
        <v>63 Community and civil enforcement occupations</v>
      </c>
      <c r="X27" s="69">
        <v>9.1092940221634777E-2</v>
      </c>
      <c r="Y27" s="69">
        <v>8.8685431318899707E-2</v>
      </c>
      <c r="Z27" s="69">
        <v>0.10657434304788647</v>
      </c>
      <c r="AA27" s="69">
        <v>0.10947849974576516</v>
      </c>
      <c r="AB27" s="69">
        <v>0.14172438527934539</v>
      </c>
      <c r="AC27" s="69"/>
      <c r="AD27" s="69">
        <f t="shared" si="32"/>
        <v>3.5150042231458914E-2</v>
      </c>
      <c r="AE27" s="69">
        <f>'RD T1'!E113</f>
        <v>7.7646242792381304E-2</v>
      </c>
      <c r="AF27" s="69">
        <f t="shared" si="33"/>
        <v>0.11279628502384022</v>
      </c>
      <c r="AH27" t="str">
        <f t="shared" si="34"/>
        <v>63 Community and civil enforcement occupations</v>
      </c>
      <c r="AI27" s="69">
        <v>2.6580278714770766E-2</v>
      </c>
      <c r="AJ27" s="69">
        <v>2.4032093147439759E-2</v>
      </c>
      <c r="AK27" s="69">
        <v>3.5644333089762996E-2</v>
      </c>
      <c r="AL27" s="69">
        <v>2.4807492301360246E-2</v>
      </c>
      <c r="AM27" s="69">
        <v>3.176847244561453E-2</v>
      </c>
      <c r="AN27" s="69"/>
      <c r="AO27" s="69">
        <f t="shared" si="35"/>
        <v>-3.8758606441484655E-3</v>
      </c>
      <c r="AP27" s="69">
        <f>'RD T1'!E142</f>
        <v>1.6525936279894224E-2</v>
      </c>
      <c r="AQ27" s="69">
        <f t="shared" si="36"/>
        <v>1.2650075635745758E-2</v>
      </c>
      <c r="AS27" t="str">
        <f t="shared" si="37"/>
        <v>63 Community and civil enforcement occupations</v>
      </c>
      <c r="AT27" s="69">
        <v>2.5596508630311241E-2</v>
      </c>
      <c r="AU27" s="69">
        <v>2.0268407666877288E-2</v>
      </c>
      <c r="AV27" s="69">
        <v>2.8449295346169887E-2</v>
      </c>
      <c r="AW27" s="69">
        <v>2.0350360293284388E-2</v>
      </c>
      <c r="AX27" s="69">
        <v>2.3771898932878389E-2</v>
      </c>
      <c r="AY27" s="69"/>
      <c r="AZ27" s="69">
        <f t="shared" si="38"/>
        <v>-4.6773964132914986E-3</v>
      </c>
      <c r="BA27" s="69">
        <f>'RD T1'!E171</f>
        <v>1.3557089036299409E-2</v>
      </c>
      <c r="BB27" s="69">
        <f t="shared" si="39"/>
        <v>8.8796926230079107E-3</v>
      </c>
      <c r="BD27" t="str">
        <f t="shared" si="40"/>
        <v>63 Community and civil enforcement occupations</v>
      </c>
      <c r="BE27" s="69">
        <v>0.11636604944325814</v>
      </c>
      <c r="BF27" s="69">
        <v>8.4601036708071883E-2</v>
      </c>
      <c r="BG27" s="69">
        <v>0.1124511051740352</v>
      </c>
      <c r="BH27" s="69">
        <v>7.4839228801762067E-2</v>
      </c>
      <c r="BI27" s="69">
        <v>8.9430366294509844E-2</v>
      </c>
      <c r="BJ27" s="69"/>
      <c r="BK27" s="69">
        <f t="shared" si="41"/>
        <v>-2.3020738879525354E-2</v>
      </c>
      <c r="BL27" s="69">
        <f>'RD T1'!E200</f>
        <v>3.2871664282444937E-2</v>
      </c>
      <c r="BM27" s="69">
        <f t="shared" si="42"/>
        <v>9.8509254029195831E-3</v>
      </c>
      <c r="BO27" t="str">
        <f t="shared" si="43"/>
        <v>63 Community and civil enforcement occupations</v>
      </c>
      <c r="BP27" s="69">
        <v>0.17691257513551231</v>
      </c>
      <c r="BQ27" s="69">
        <v>0.15040723894493732</v>
      </c>
      <c r="BR27" s="69">
        <v>0.20894437111529884</v>
      </c>
      <c r="BS27" s="69">
        <v>0.13468469700895133</v>
      </c>
      <c r="BT27" s="69">
        <v>0.14324756273652572</v>
      </c>
      <c r="BU27" s="69"/>
      <c r="BV27" s="69">
        <f t="shared" si="44"/>
        <v>-6.5696808378773119E-2</v>
      </c>
      <c r="BW27" s="69">
        <f>'RD T1'!E229</f>
        <v>6.2818513241419696E-2</v>
      </c>
      <c r="BX27" s="69">
        <f t="shared" si="45"/>
        <v>-2.8782951373534232E-3</v>
      </c>
      <c r="BZ27" t="str">
        <f t="shared" si="46"/>
        <v>63 Community and civil enforcement occupations</v>
      </c>
      <c r="CA27" s="69">
        <v>0.16852423692437565</v>
      </c>
      <c r="CB27" s="69">
        <v>0.15447468330644967</v>
      </c>
      <c r="CC27" s="69">
        <v>0.19708757119130579</v>
      </c>
      <c r="CD27" s="69">
        <v>0.12300712551581543</v>
      </c>
      <c r="CE27" s="69">
        <v>0.11685417793561234</v>
      </c>
      <c r="CF27" s="69"/>
      <c r="CG27" s="69">
        <f t="shared" si="47"/>
        <v>-8.0233393255693453E-2</v>
      </c>
      <c r="CH27" s="69">
        <f>'RD T1'!E258</f>
        <v>5.1831838879196283E-2</v>
      </c>
      <c r="CI27" s="69">
        <f t="shared" si="48"/>
        <v>-2.8401554376497169E-2</v>
      </c>
      <c r="CK27" t="str">
        <f t="shared" si="49"/>
        <v>63 Community and civil enforcement occupations</v>
      </c>
      <c r="CL27" s="69">
        <v>4.9481443953170078E-2</v>
      </c>
      <c r="CM27" s="69">
        <v>3.6643442684285488E-2</v>
      </c>
      <c r="CN27" s="69">
        <v>4.0026797305654289E-2</v>
      </c>
      <c r="CO27" s="69">
        <v>1.6558020852540132E-2</v>
      </c>
      <c r="CP27" s="69">
        <v>1.0103789352521177E-2</v>
      </c>
      <c r="CQ27" s="69"/>
      <c r="CR27" s="69">
        <f t="shared" si="50"/>
        <v>-2.9923007953133112E-2</v>
      </c>
      <c r="CS27" s="69">
        <f>'RD T1'!E287</f>
        <v>3.977277665146212E-3</v>
      </c>
      <c r="CT27" s="69">
        <f t="shared" si="51"/>
        <v>-2.5945730287986898E-2</v>
      </c>
    </row>
    <row r="28" spans="1:98" x14ac:dyDescent="0.2">
      <c r="A28" s="10" t="str">
        <f>name!D24</f>
        <v>71 Sales occupations</v>
      </c>
      <c r="B28" s="69">
        <v>0.11304232615727849</v>
      </c>
      <c r="C28" s="69">
        <v>0.12606353138812434</v>
      </c>
      <c r="D28" s="69">
        <v>0.11032524459255086</v>
      </c>
      <c r="E28" s="69">
        <v>0.14423024357793801</v>
      </c>
      <c r="F28" s="69">
        <v>0.19243949832784893</v>
      </c>
      <c r="G28" s="11"/>
      <c r="H28" s="69">
        <f t="shared" si="26"/>
        <v>8.2114253735298071E-2</v>
      </c>
      <c r="I28" s="69">
        <f>'RD T1'!E56</f>
        <v>7.7221045265559007E-2</v>
      </c>
      <c r="J28" s="69">
        <f t="shared" si="27"/>
        <v>0.15933529900085708</v>
      </c>
      <c r="L28" t="str">
        <f t="shared" si="28"/>
        <v>71 Sales occupations</v>
      </c>
      <c r="M28" s="69">
        <v>1.1570519223804634</v>
      </c>
      <c r="N28" s="69">
        <v>1.3746458351503335</v>
      </c>
      <c r="O28" s="69">
        <v>1.3957757839668861</v>
      </c>
      <c r="P28" s="69">
        <v>1.8818663228749668</v>
      </c>
      <c r="Q28" s="69">
        <v>2.7143296201725704</v>
      </c>
      <c r="R28" s="11"/>
      <c r="S28" s="69">
        <f t="shared" si="29"/>
        <v>1.3185538362056843</v>
      </c>
      <c r="T28" s="69">
        <f>'RD T1'!E85</f>
        <v>1.0256674487274526</v>
      </c>
      <c r="U28" s="69">
        <f t="shared" si="30"/>
        <v>2.3442212849331368</v>
      </c>
      <c r="W28" t="str">
        <f t="shared" si="31"/>
        <v>71 Sales occupations</v>
      </c>
      <c r="X28" s="69">
        <v>5.1354846447769882</v>
      </c>
      <c r="Y28" s="69">
        <v>5.3391112713018556</v>
      </c>
      <c r="Z28" s="69">
        <v>6.3198980928821875</v>
      </c>
      <c r="AA28" s="69">
        <v>6.7885708891929335</v>
      </c>
      <c r="AB28" s="69">
        <v>8.9620016387262602</v>
      </c>
      <c r="AC28" s="69"/>
      <c r="AD28" s="69">
        <f t="shared" si="32"/>
        <v>2.6421035458440727</v>
      </c>
      <c r="AE28" s="69">
        <f>'RD T1'!E114</f>
        <v>4.0292794679425921</v>
      </c>
      <c r="AF28" s="69">
        <f t="shared" si="33"/>
        <v>6.6713830137866648</v>
      </c>
      <c r="AH28" t="str">
        <f t="shared" si="34"/>
        <v>71 Sales occupations</v>
      </c>
      <c r="AI28" s="69">
        <v>1.6736234872968594</v>
      </c>
      <c r="AJ28" s="69">
        <v>1.6517440640696479</v>
      </c>
      <c r="AK28" s="69">
        <v>1.9883495121162291</v>
      </c>
      <c r="AL28" s="69">
        <v>1.9567944849122882</v>
      </c>
      <c r="AM28" s="69">
        <v>2.4825180274692302</v>
      </c>
      <c r="AN28" s="69"/>
      <c r="AO28" s="69">
        <f t="shared" si="35"/>
        <v>0.4941685153530011</v>
      </c>
      <c r="AP28" s="69">
        <f>'RD T1'!E143</f>
        <v>1.1574854387015432</v>
      </c>
      <c r="AQ28" s="69">
        <f t="shared" si="36"/>
        <v>1.6516539540545443</v>
      </c>
      <c r="AS28" t="str">
        <f t="shared" si="37"/>
        <v>71 Sales occupations</v>
      </c>
      <c r="AT28" s="69">
        <v>1.4318772224000333</v>
      </c>
      <c r="AU28" s="69">
        <v>1.3824834088283997</v>
      </c>
      <c r="AV28" s="69">
        <v>1.6122626629393744</v>
      </c>
      <c r="AW28" s="69">
        <v>1.5521613792217239</v>
      </c>
      <c r="AX28" s="69">
        <v>1.8856296029620998</v>
      </c>
      <c r="AY28" s="69"/>
      <c r="AZ28" s="69">
        <f t="shared" si="38"/>
        <v>0.27336694002272544</v>
      </c>
      <c r="BA28" s="69">
        <f>'RD T1'!E172</f>
        <v>0.77405160178544541</v>
      </c>
      <c r="BB28" s="69">
        <f t="shared" si="39"/>
        <v>1.0474185418081707</v>
      </c>
      <c r="BD28" t="str">
        <f t="shared" si="40"/>
        <v>71 Sales occupations</v>
      </c>
      <c r="BE28" s="69">
        <v>12.342303973380998</v>
      </c>
      <c r="BF28" s="69">
        <v>11.384814767238788</v>
      </c>
      <c r="BG28" s="69">
        <v>11.628261118444833</v>
      </c>
      <c r="BH28" s="69">
        <v>12.399904546804652</v>
      </c>
      <c r="BI28" s="69">
        <v>13.176759937591083</v>
      </c>
      <c r="BJ28" s="69"/>
      <c r="BK28" s="69">
        <f t="shared" si="41"/>
        <v>1.5484988191462499</v>
      </c>
      <c r="BL28" s="69">
        <f>'RD T1'!E201</f>
        <v>5.8218647863850217</v>
      </c>
      <c r="BM28" s="69">
        <f t="shared" si="42"/>
        <v>7.3703636055312716</v>
      </c>
      <c r="BO28" t="str">
        <f t="shared" si="43"/>
        <v>71 Sales occupations</v>
      </c>
      <c r="BP28" s="69">
        <v>13.922797264392161</v>
      </c>
      <c r="BQ28" s="69">
        <v>12.457361409203484</v>
      </c>
      <c r="BR28" s="69">
        <v>12.073243191575726</v>
      </c>
      <c r="BS28" s="69">
        <v>11.644525343136037</v>
      </c>
      <c r="BT28" s="69">
        <v>9.6310907262852155</v>
      </c>
      <c r="BU28" s="69"/>
      <c r="BV28" s="69">
        <f t="shared" si="44"/>
        <v>-2.4421524652905102</v>
      </c>
      <c r="BW28" s="69">
        <f>'RD T1'!E230</f>
        <v>5.0457000186375858</v>
      </c>
      <c r="BX28" s="69">
        <f t="shared" si="45"/>
        <v>2.6035475533470755</v>
      </c>
      <c r="BZ28" t="str">
        <f t="shared" si="46"/>
        <v>71 Sales occupations</v>
      </c>
      <c r="CA28" s="69">
        <v>9.8092847552173073</v>
      </c>
      <c r="CB28" s="69">
        <v>9.1958144585728991</v>
      </c>
      <c r="CC28" s="69">
        <v>8.2634157779404092</v>
      </c>
      <c r="CD28" s="69">
        <v>6.9223299382481649</v>
      </c>
      <c r="CE28" s="69">
        <v>3.3149169923942456</v>
      </c>
      <c r="CF28" s="69"/>
      <c r="CG28" s="69">
        <f t="shared" si="47"/>
        <v>-4.948498785546164</v>
      </c>
      <c r="CH28" s="69">
        <f>'RD T1'!E259</f>
        <v>2.1105632290426564</v>
      </c>
      <c r="CI28" s="69">
        <f t="shared" si="48"/>
        <v>-2.8379355565035076</v>
      </c>
      <c r="CK28" t="str">
        <f t="shared" si="49"/>
        <v>71 Sales occupations</v>
      </c>
      <c r="CL28" s="69">
        <v>3.9929964751926126</v>
      </c>
      <c r="CM28" s="69">
        <v>3.4139705193553382</v>
      </c>
      <c r="CN28" s="69">
        <v>2.4834323332335093</v>
      </c>
      <c r="CO28" s="69">
        <v>1.8892526344232818</v>
      </c>
      <c r="CP28" s="69">
        <v>1.124928021142902</v>
      </c>
      <c r="CQ28" s="69"/>
      <c r="CR28" s="69">
        <f t="shared" si="50"/>
        <v>-1.3585043120906073</v>
      </c>
      <c r="CS28" s="69">
        <f>'RD T1'!E288</f>
        <v>0.40789139714119166</v>
      </c>
      <c r="CT28" s="69">
        <f t="shared" si="51"/>
        <v>-0.95061291494941558</v>
      </c>
    </row>
    <row r="29" spans="1:98" x14ac:dyDescent="0.2">
      <c r="A29" s="10" t="str">
        <f>name!D25</f>
        <v>72 Customer service occupations</v>
      </c>
      <c r="B29" s="69">
        <v>3.1235499046551027E-2</v>
      </c>
      <c r="C29" s="69">
        <v>3.9849134198952689E-2</v>
      </c>
      <c r="D29" s="69">
        <v>3.9794972376683599E-2</v>
      </c>
      <c r="E29" s="69">
        <v>6.1080359930976671E-2</v>
      </c>
      <c r="F29" s="69">
        <v>8.719069261159916E-2</v>
      </c>
      <c r="G29" s="11"/>
      <c r="H29" s="69">
        <f>F29-D29</f>
        <v>4.7395720234915562E-2</v>
      </c>
      <c r="I29" s="69">
        <f>'RD T1'!E57</f>
        <v>3.0651591439007378E-2</v>
      </c>
      <c r="J29" s="69">
        <f t="shared" si="27"/>
        <v>7.8047311673922939E-2</v>
      </c>
      <c r="L29" t="str">
        <f t="shared" si="28"/>
        <v>72 Customer service occupations</v>
      </c>
      <c r="M29" s="69">
        <v>0.32558899798786078</v>
      </c>
      <c r="N29" s="69">
        <v>0.47657334588525868</v>
      </c>
      <c r="O29" s="69">
        <v>0.45922880118222953</v>
      </c>
      <c r="P29" s="69">
        <v>0.67639205392614932</v>
      </c>
      <c r="Q29" s="69">
        <v>0.97957984914946228</v>
      </c>
      <c r="R29" s="11"/>
      <c r="S29" s="69">
        <f t="shared" si="29"/>
        <v>0.52035104796723275</v>
      </c>
      <c r="T29" s="69">
        <f>'RD T1'!E86</f>
        <v>0.36645329589696923</v>
      </c>
      <c r="U29" s="69">
        <f t="shared" si="30"/>
        <v>0.88680434386420193</v>
      </c>
      <c r="W29" t="str">
        <f t="shared" si="31"/>
        <v>72 Customer service occupations</v>
      </c>
      <c r="X29" s="69">
        <v>1.4643179222747318</v>
      </c>
      <c r="Y29" s="69">
        <v>1.7696806044320024</v>
      </c>
      <c r="Z29" s="69">
        <v>2.085071838983398</v>
      </c>
      <c r="AA29" s="69">
        <v>2.414532967749222</v>
      </c>
      <c r="AB29" s="69">
        <v>3.2550841096308538</v>
      </c>
      <c r="AC29" s="69"/>
      <c r="AD29" s="69">
        <f t="shared" si="32"/>
        <v>1.1700122706474558</v>
      </c>
      <c r="AE29" s="69">
        <f>'RD T1'!E115</f>
        <v>1.3653475519285716</v>
      </c>
      <c r="AF29" s="69">
        <f t="shared" si="33"/>
        <v>2.5353598225760274</v>
      </c>
      <c r="AH29" t="str">
        <f t="shared" si="34"/>
        <v>72 Customer service occupations</v>
      </c>
      <c r="AI29" s="69">
        <v>0.43407359978619475</v>
      </c>
      <c r="AJ29" s="69">
        <v>0.54450862736451233</v>
      </c>
      <c r="AK29" s="69">
        <v>0.67254345779506997</v>
      </c>
      <c r="AL29" s="69">
        <v>0.76726870313800333</v>
      </c>
      <c r="AM29" s="69">
        <v>1.0397330036021419</v>
      </c>
      <c r="AN29" s="69"/>
      <c r="AO29" s="69">
        <f t="shared" si="35"/>
        <v>0.36718954580707197</v>
      </c>
      <c r="AP29" s="69">
        <f>'RD T1'!E144</f>
        <v>0.45770142968119237</v>
      </c>
      <c r="AQ29" s="69">
        <f t="shared" si="36"/>
        <v>0.82489097548826429</v>
      </c>
      <c r="AS29" t="str">
        <f t="shared" si="37"/>
        <v>72 Customer service occupations</v>
      </c>
      <c r="AT29" s="69">
        <v>0.55743458564055515</v>
      </c>
      <c r="AU29" s="69">
        <v>0.66596351837858347</v>
      </c>
      <c r="AV29" s="69">
        <v>0.78448289432352092</v>
      </c>
      <c r="AW29" s="69">
        <v>0.86401176367415899</v>
      </c>
      <c r="AX29" s="69">
        <v>1.0401371649629008</v>
      </c>
      <c r="AY29" s="69"/>
      <c r="AZ29" s="69">
        <f t="shared" si="38"/>
        <v>0.25565427063937984</v>
      </c>
      <c r="BA29" s="69">
        <f>'RD T1'!E173</f>
        <v>0.44281967704649072</v>
      </c>
      <c r="BB29" s="69">
        <f t="shared" si="39"/>
        <v>0.69847394768587057</v>
      </c>
      <c r="BD29" t="str">
        <f t="shared" si="40"/>
        <v>72 Customer service occupations</v>
      </c>
      <c r="BE29" s="69">
        <v>2.4793270731004355</v>
      </c>
      <c r="BF29" s="69">
        <v>2.6352785564107228</v>
      </c>
      <c r="BG29" s="69">
        <v>2.7287721116316019</v>
      </c>
      <c r="BH29" s="69">
        <v>3.0293512662610014</v>
      </c>
      <c r="BI29" s="69">
        <v>3.2529531908840892</v>
      </c>
      <c r="BJ29" s="69"/>
      <c r="BK29" s="69">
        <f t="shared" si="41"/>
        <v>0.52418107925248725</v>
      </c>
      <c r="BL29" s="69">
        <f>'RD T1'!E202</f>
        <v>1.3859528049952581</v>
      </c>
      <c r="BM29" s="69">
        <f t="shared" si="42"/>
        <v>1.9101338842477453</v>
      </c>
      <c r="BO29" t="str">
        <f t="shared" si="43"/>
        <v>72 Customer service occupations</v>
      </c>
      <c r="BP29" s="69">
        <v>3.03001406329011</v>
      </c>
      <c r="BQ29" s="69">
        <v>3.6342984378965597</v>
      </c>
      <c r="BR29" s="69">
        <v>3.371415916808528</v>
      </c>
      <c r="BS29" s="69">
        <v>3.8134838054761069</v>
      </c>
      <c r="BT29" s="69">
        <v>3.7625773386516239</v>
      </c>
      <c r="BU29" s="69"/>
      <c r="BV29" s="69">
        <f t="shared" si="44"/>
        <v>0.39116142184309588</v>
      </c>
      <c r="BW29" s="69">
        <f>'RD T1'!E231</f>
        <v>1.7981089884086616</v>
      </c>
      <c r="BX29" s="69">
        <f t="shared" si="45"/>
        <v>2.1892704102517575</v>
      </c>
      <c r="BZ29" t="str">
        <f t="shared" si="46"/>
        <v>72 Customer service occupations</v>
      </c>
      <c r="CA29" s="69">
        <v>1.6196392431459443</v>
      </c>
      <c r="CB29" s="69">
        <v>1.689062937057906</v>
      </c>
      <c r="CC29" s="69">
        <v>1.5814079734449578</v>
      </c>
      <c r="CD29" s="69">
        <v>1.5119742408557322</v>
      </c>
      <c r="CE29" s="69">
        <v>1.4566592968154402</v>
      </c>
      <c r="CF29" s="69"/>
      <c r="CG29" s="69">
        <f t="shared" si="47"/>
        <v>-0.12474867662951761</v>
      </c>
      <c r="CH29" s="69">
        <f>'RD T1'!E260</f>
        <v>0.5057345208862345</v>
      </c>
      <c r="CI29" s="69">
        <f t="shared" si="48"/>
        <v>0.38098584425671689</v>
      </c>
      <c r="CK29" t="str">
        <f t="shared" si="49"/>
        <v>72 Customer service occupations</v>
      </c>
      <c r="CL29" s="69">
        <v>0.44154576429253589</v>
      </c>
      <c r="CM29" s="69">
        <v>0.55950945294753429</v>
      </c>
      <c r="CN29" s="69">
        <v>0.46299530110517273</v>
      </c>
      <c r="CO29" s="69">
        <v>0.53422668152801078</v>
      </c>
      <c r="CP29" s="69">
        <v>0.54080665185680188</v>
      </c>
      <c r="CQ29" s="69"/>
      <c r="CR29" s="69">
        <f t="shared" si="50"/>
        <v>7.7811350751629149E-2</v>
      </c>
      <c r="CS29" s="69">
        <f>'RD T1'!E289</f>
        <v>0.15907505173738118</v>
      </c>
      <c r="CT29" s="69">
        <f t="shared" si="51"/>
        <v>0.23688640248901033</v>
      </c>
    </row>
    <row r="30" spans="1:98" x14ac:dyDescent="0.2">
      <c r="A30" s="10" t="str">
        <f>name!D26</f>
        <v>81 Process, plant and machine operatives</v>
      </c>
      <c r="B30" s="69">
        <v>2.7498241058937806E-2</v>
      </c>
      <c r="C30" s="69">
        <v>3.7358990519192919E-2</v>
      </c>
      <c r="D30" s="69">
        <v>3.2608786882263263E-2</v>
      </c>
      <c r="E30" s="69">
        <v>5.2933989792730091E-2</v>
      </c>
      <c r="F30" s="69">
        <v>9.3140326633064624E-2</v>
      </c>
      <c r="G30" s="11"/>
      <c r="H30" s="69">
        <f t="shared" si="26"/>
        <v>6.0531539750801361E-2</v>
      </c>
      <c r="I30" s="69">
        <f>'RD T1'!E58</f>
        <v>3.6038429046550635E-2</v>
      </c>
      <c r="J30" s="69">
        <f t="shared" si="27"/>
        <v>9.6569968797351996E-2</v>
      </c>
      <c r="L30" t="str">
        <f t="shared" si="28"/>
        <v>81 Process, plant and machine operatives</v>
      </c>
      <c r="M30" s="69">
        <v>0.13991678277319755</v>
      </c>
      <c r="N30" s="69">
        <v>0.1704200754397</v>
      </c>
      <c r="O30" s="69">
        <v>0.15277502340537091</v>
      </c>
      <c r="P30" s="69">
        <v>0.25382398504862863</v>
      </c>
      <c r="Q30" s="69">
        <v>0.38447588643131292</v>
      </c>
      <c r="R30" s="11"/>
      <c r="S30" s="69">
        <f t="shared" si="29"/>
        <v>0.23170086302594201</v>
      </c>
      <c r="T30" s="69">
        <f>'RD T1'!E87</f>
        <v>0.13683237008314869</v>
      </c>
      <c r="U30" s="69">
        <f t="shared" si="30"/>
        <v>0.3685332331090907</v>
      </c>
      <c r="W30" t="str">
        <f t="shared" si="31"/>
        <v>81 Process, plant and machine operatives</v>
      </c>
      <c r="X30" s="69">
        <v>0.5514386538088194</v>
      </c>
      <c r="Y30" s="69">
        <v>0.57175068708602528</v>
      </c>
      <c r="Z30" s="69">
        <v>0.62805799594870226</v>
      </c>
      <c r="AA30" s="69">
        <v>0.9618800115248467</v>
      </c>
      <c r="AB30" s="69">
        <v>1.6351467397279797</v>
      </c>
      <c r="AC30" s="69"/>
      <c r="AD30" s="69">
        <f t="shared" si="32"/>
        <v>1.0070887437792775</v>
      </c>
      <c r="AE30" s="69">
        <f>'RD T1'!E116</f>
        <v>0.60206277279362785</v>
      </c>
      <c r="AF30" s="69">
        <f t="shared" si="33"/>
        <v>1.6091515165729053</v>
      </c>
      <c r="AH30" t="str">
        <f t="shared" si="34"/>
        <v>81 Process, plant and machine operatives</v>
      </c>
      <c r="AI30" s="69">
        <v>0.20969635934590097</v>
      </c>
      <c r="AJ30" s="69">
        <v>0.21610429636834352</v>
      </c>
      <c r="AK30" s="69">
        <v>0.25208433623178284</v>
      </c>
      <c r="AL30" s="69">
        <v>0.3536172928994113</v>
      </c>
      <c r="AM30" s="69">
        <v>0.504584743017786</v>
      </c>
      <c r="AN30" s="69"/>
      <c r="AO30" s="69">
        <f t="shared" si="35"/>
        <v>0.25250040678600316</v>
      </c>
      <c r="AP30" s="69">
        <f>'RD T1'!E145</f>
        <v>0.186738400845464</v>
      </c>
      <c r="AQ30" s="69">
        <f t="shared" si="36"/>
        <v>0.43923880763146717</v>
      </c>
      <c r="AS30" t="str">
        <f t="shared" si="37"/>
        <v>81 Process, plant and machine operatives</v>
      </c>
      <c r="AT30" s="69">
        <v>0.46904876473796164</v>
      </c>
      <c r="AU30" s="69">
        <v>0.49055308402237824</v>
      </c>
      <c r="AV30" s="69">
        <v>0.5129446264513523</v>
      </c>
      <c r="AW30" s="69">
        <v>0.65881782979984072</v>
      </c>
      <c r="AX30" s="69">
        <v>0.89296349327946078</v>
      </c>
      <c r="AY30" s="69"/>
      <c r="AZ30" s="69">
        <f t="shared" si="38"/>
        <v>0.38001886682810848</v>
      </c>
      <c r="BA30" s="69">
        <f>'RD T1'!E174</f>
        <v>0.3453242765189134</v>
      </c>
      <c r="BB30" s="69">
        <f t="shared" si="39"/>
        <v>0.72534314334702188</v>
      </c>
      <c r="BD30" t="str">
        <f t="shared" si="40"/>
        <v>81 Process, plant and machine operatives</v>
      </c>
      <c r="BE30" s="69">
        <v>3.1224957634591584</v>
      </c>
      <c r="BF30" s="69">
        <v>3.3387605158546769</v>
      </c>
      <c r="BG30" s="69">
        <v>2.8873516150081273</v>
      </c>
      <c r="BH30" s="69">
        <v>3.709087975453615</v>
      </c>
      <c r="BI30" s="69">
        <v>4.3420886887984436</v>
      </c>
      <c r="BJ30" s="69"/>
      <c r="BK30" s="69">
        <f t="shared" si="41"/>
        <v>1.4547370737903162</v>
      </c>
      <c r="BL30" s="69">
        <f>'RD T1'!E203</f>
        <v>1.4059428735095256</v>
      </c>
      <c r="BM30" s="69">
        <f t="shared" si="42"/>
        <v>2.8606799472998419</v>
      </c>
      <c r="BO30" t="str">
        <f t="shared" si="43"/>
        <v>81 Process, plant and machine operatives</v>
      </c>
      <c r="BP30" s="69">
        <v>4.691866099706286</v>
      </c>
      <c r="BQ30" s="69">
        <v>4.7595257208096937</v>
      </c>
      <c r="BR30" s="69">
        <v>4.6478878970787578</v>
      </c>
      <c r="BS30" s="69">
        <v>5.2263738174485281</v>
      </c>
      <c r="BT30" s="69">
        <v>5.2816411600656554</v>
      </c>
      <c r="BU30" s="69"/>
      <c r="BV30" s="69">
        <f t="shared" si="44"/>
        <v>0.6337532629868976</v>
      </c>
      <c r="BW30" s="69">
        <f>'RD T1'!E232</f>
        <v>2.1035250974426036</v>
      </c>
      <c r="BX30" s="69">
        <f t="shared" si="45"/>
        <v>2.7372783604295012</v>
      </c>
      <c r="BZ30" t="str">
        <f t="shared" si="46"/>
        <v>81 Process, plant and machine operatives</v>
      </c>
      <c r="CA30" s="69">
        <v>4.2629180441829693</v>
      </c>
      <c r="CB30" s="69">
        <v>4.1412217601060632</v>
      </c>
      <c r="CC30" s="69">
        <v>3.5349498850209562</v>
      </c>
      <c r="CD30" s="69">
        <v>3.5988564656284794</v>
      </c>
      <c r="CE30" s="69">
        <v>1.752593825632649</v>
      </c>
      <c r="CF30" s="69"/>
      <c r="CG30" s="69">
        <f t="shared" si="47"/>
        <v>-1.7823560593883072</v>
      </c>
      <c r="CH30" s="69">
        <f>'RD T1'!E261</f>
        <v>1.0797390272039915</v>
      </c>
      <c r="CI30" s="69">
        <f t="shared" si="48"/>
        <v>-0.7026170321843157</v>
      </c>
      <c r="CK30" t="str">
        <f t="shared" si="49"/>
        <v>81 Process, plant and machine operatives</v>
      </c>
      <c r="CL30" s="69">
        <v>1.7040801011874882</v>
      </c>
      <c r="CM30" s="69">
        <v>1.4337007459750541</v>
      </c>
      <c r="CN30" s="69">
        <v>0.97783866041462919</v>
      </c>
      <c r="CO30" s="69">
        <v>0.54546234773843993</v>
      </c>
      <c r="CP30" s="69">
        <v>0.21189210465580849</v>
      </c>
      <c r="CQ30" s="69"/>
      <c r="CR30" s="69">
        <f t="shared" si="50"/>
        <v>-0.76594655575882076</v>
      </c>
      <c r="CS30" s="69">
        <f>'RD T1'!E290</f>
        <v>0.10746197349338688</v>
      </c>
      <c r="CT30" s="69">
        <f t="shared" si="51"/>
        <v>-0.65848458226543394</v>
      </c>
    </row>
    <row r="31" spans="1:98" x14ac:dyDescent="0.2">
      <c r="A31" s="10" t="str">
        <f>name!D27</f>
        <v>82 Transport and mobile machine drivers and operatives</v>
      </c>
      <c r="B31" s="69">
        <v>3.4232911598832537E-2</v>
      </c>
      <c r="C31" s="69">
        <v>5.3061797729157006E-2</v>
      </c>
      <c r="D31" s="69">
        <v>5.1783284213478747E-2</v>
      </c>
      <c r="E31" s="69">
        <v>7.8469341206770363E-2</v>
      </c>
      <c r="F31" s="69">
        <v>0.1063150074718708</v>
      </c>
      <c r="G31" s="11"/>
      <c r="H31" s="69">
        <f t="shared" si="26"/>
        <v>5.4531723258392048E-2</v>
      </c>
      <c r="I31" s="69">
        <f>'RD T1'!E59</f>
        <v>5.5114903082044892E-2</v>
      </c>
      <c r="J31" s="69">
        <f t="shared" si="27"/>
        <v>0.10964662634043694</v>
      </c>
      <c r="L31" t="str">
        <f t="shared" si="28"/>
        <v>82 Transport and mobile machine drivers and operatives</v>
      </c>
      <c r="M31" s="69">
        <v>0.26670131352840049</v>
      </c>
      <c r="N31" s="69">
        <v>0.38594863761171794</v>
      </c>
      <c r="O31" s="69">
        <v>0.38695838641618935</v>
      </c>
      <c r="P31" s="69">
        <v>0.53003104502359433</v>
      </c>
      <c r="Q31" s="69">
        <v>0.73320014317352855</v>
      </c>
      <c r="R31" s="11"/>
      <c r="S31" s="69">
        <f t="shared" si="29"/>
        <v>0.3462417567573392</v>
      </c>
      <c r="T31" s="69">
        <f>'RD T1'!E88</f>
        <v>0.36901182519343578</v>
      </c>
      <c r="U31" s="69">
        <f t="shared" si="30"/>
        <v>0.71525358195077504</v>
      </c>
      <c r="W31" t="str">
        <f t="shared" si="31"/>
        <v>82 Transport and mobile machine drivers and operatives</v>
      </c>
      <c r="X31" s="69">
        <v>0.80359494141982613</v>
      </c>
      <c r="Y31" s="69">
        <v>1.0890344117288275</v>
      </c>
      <c r="Z31" s="69">
        <v>1.1722592817002184</v>
      </c>
      <c r="AA31" s="69">
        <v>1.4184596122925042</v>
      </c>
      <c r="AB31" s="69">
        <v>1.9260935526985361</v>
      </c>
      <c r="AC31" s="69"/>
      <c r="AD31" s="69">
        <f t="shared" si="32"/>
        <v>0.75383427099831768</v>
      </c>
      <c r="AE31" s="69">
        <f>'RD T1'!E117</f>
        <v>1.0394546586769047</v>
      </c>
      <c r="AF31" s="69">
        <f t="shared" si="33"/>
        <v>1.7932889296752224</v>
      </c>
      <c r="AH31" t="str">
        <f t="shared" si="34"/>
        <v>82 Transport and mobile machine drivers and operatives</v>
      </c>
      <c r="AI31" s="69">
        <v>0.38160718564033858</v>
      </c>
      <c r="AJ31" s="69">
        <v>0.52076209193526712</v>
      </c>
      <c r="AK31" s="69">
        <v>0.56218250514123025</v>
      </c>
      <c r="AL31" s="69">
        <v>0.70578678017723062</v>
      </c>
      <c r="AM31" s="69">
        <v>0.90384151189901141</v>
      </c>
      <c r="AN31" s="69"/>
      <c r="AO31" s="69">
        <f t="shared" si="35"/>
        <v>0.34165900675778116</v>
      </c>
      <c r="AP31" s="69">
        <f>'RD T1'!E146</f>
        <v>0.49897744307075076</v>
      </c>
      <c r="AQ31" s="69">
        <f t="shared" si="36"/>
        <v>0.84063644982853192</v>
      </c>
      <c r="AS31" t="str">
        <f t="shared" si="37"/>
        <v>82 Transport and mobile machine drivers and operatives</v>
      </c>
      <c r="AT31" s="69">
        <v>0.59923238608581542</v>
      </c>
      <c r="AU31" s="69">
        <v>0.79002872109445565</v>
      </c>
      <c r="AV31" s="69">
        <v>0.8568694268498942</v>
      </c>
      <c r="AW31" s="69">
        <v>1.018666319235394</v>
      </c>
      <c r="AX31" s="69">
        <v>1.2328102857475456</v>
      </c>
      <c r="AY31" s="69"/>
      <c r="AZ31" s="69">
        <f t="shared" si="38"/>
        <v>0.37594085889765139</v>
      </c>
      <c r="BA31" s="69">
        <f>'RD T1'!E175</f>
        <v>0.71460958233492677</v>
      </c>
      <c r="BB31" s="69">
        <f t="shared" si="39"/>
        <v>1.0905504412325782</v>
      </c>
      <c r="BD31" t="str">
        <f t="shared" si="40"/>
        <v>82 Transport and mobile machine drivers and operatives</v>
      </c>
      <c r="BE31" s="69">
        <v>4.0163631011577392</v>
      </c>
      <c r="BF31" s="69">
        <v>5.2442972724022185</v>
      </c>
      <c r="BG31" s="69">
        <v>4.4609921432683031</v>
      </c>
      <c r="BH31" s="69">
        <v>5.4544942730149977</v>
      </c>
      <c r="BI31" s="69">
        <v>6.3307601833782101</v>
      </c>
      <c r="BJ31" s="69"/>
      <c r="BK31" s="69">
        <f t="shared" si="41"/>
        <v>1.869768040109907</v>
      </c>
      <c r="BL31" s="69">
        <f>'RD T1'!E204</f>
        <v>2.8202536263089977</v>
      </c>
      <c r="BM31" s="69">
        <f t="shared" si="42"/>
        <v>4.6900216664189047</v>
      </c>
      <c r="BO31" t="str">
        <f t="shared" si="43"/>
        <v>82 Transport and mobile machine drivers and operatives</v>
      </c>
      <c r="BP31" s="69">
        <v>6.5949583300516723</v>
      </c>
      <c r="BQ31" s="69">
        <v>7.9865090789480817</v>
      </c>
      <c r="BR31" s="69">
        <v>7.8113324406859315</v>
      </c>
      <c r="BS31" s="69">
        <v>8.0227305992363291</v>
      </c>
      <c r="BT31" s="69">
        <v>8.1268314285185443</v>
      </c>
      <c r="BU31" s="69"/>
      <c r="BV31" s="69">
        <f t="shared" si="44"/>
        <v>0.31549898783261288</v>
      </c>
      <c r="BW31" s="69">
        <f>'RD T1'!E233</f>
        <v>4.4386800846496506</v>
      </c>
      <c r="BX31" s="69">
        <f t="shared" si="45"/>
        <v>4.7541790724822635</v>
      </c>
      <c r="BZ31" t="str">
        <f t="shared" si="46"/>
        <v>82 Transport and mobile machine drivers and operatives</v>
      </c>
      <c r="CA31" s="69">
        <v>6.6632283957611254</v>
      </c>
      <c r="CB31" s="69">
        <v>7.3192341134337937</v>
      </c>
      <c r="CC31" s="69">
        <v>6.075623202040668</v>
      </c>
      <c r="CD31" s="69">
        <v>5.8488649313738685</v>
      </c>
      <c r="CE31" s="69">
        <v>4.8815679067255289</v>
      </c>
      <c r="CF31" s="69"/>
      <c r="CG31" s="69">
        <f t="shared" si="47"/>
        <v>-1.1940552953151391</v>
      </c>
      <c r="CH31" s="69">
        <f>'RD T1'!E262</f>
        <v>2.5985248149155513</v>
      </c>
      <c r="CI31" s="69">
        <f t="shared" si="48"/>
        <v>1.4044695196004122</v>
      </c>
      <c r="CK31" t="str">
        <f t="shared" si="49"/>
        <v>82 Transport and mobile machine drivers and operatives</v>
      </c>
      <c r="CL31" s="69">
        <v>2.5382015362996029</v>
      </c>
      <c r="CM31" s="69">
        <v>3.2745050045823572</v>
      </c>
      <c r="CN31" s="69">
        <v>2.4218294603173525</v>
      </c>
      <c r="CO31" s="69">
        <v>2.0090963590613393</v>
      </c>
      <c r="CP31" s="69">
        <v>1.1247691665100115</v>
      </c>
      <c r="CQ31" s="69"/>
      <c r="CR31" s="69">
        <f t="shared" si="50"/>
        <v>-1.297060293807341</v>
      </c>
      <c r="CS31" s="69">
        <f>'RD T1'!E291</f>
        <v>0.64203918078810507</v>
      </c>
      <c r="CT31" s="69">
        <f t="shared" si="51"/>
        <v>-0.65502111301923593</v>
      </c>
    </row>
    <row r="32" spans="1:98" x14ac:dyDescent="0.2">
      <c r="A32" s="10" t="str">
        <f>name!D28</f>
        <v>91 Elementary trades and related occupations</v>
      </c>
      <c r="B32" s="69">
        <v>4.9477051255053951E-4</v>
      </c>
      <c r="C32" s="69">
        <v>3.9615376697559187E-4</v>
      </c>
      <c r="D32" s="69">
        <v>4.7041688332306674E-4</v>
      </c>
      <c r="E32" s="69">
        <v>3.4365109107271784E-3</v>
      </c>
      <c r="F32" s="69">
        <v>7.4875747900931527E-3</v>
      </c>
      <c r="G32" s="11"/>
      <c r="H32" s="69">
        <f t="shared" si="26"/>
        <v>7.0171579067700857E-3</v>
      </c>
      <c r="I32" s="69">
        <f>'RD T1'!E60</f>
        <v>3.2989753383461801E-3</v>
      </c>
      <c r="J32" s="69">
        <f t="shared" si="27"/>
        <v>1.0316133245116266E-2</v>
      </c>
      <c r="L32" t="str">
        <f t="shared" si="28"/>
        <v>91 Elementary trades and related occupations</v>
      </c>
      <c r="M32" s="69">
        <v>8.410052423541528E-2</v>
      </c>
      <c r="N32" s="69">
        <v>9.6985915825504809E-2</v>
      </c>
      <c r="O32" s="69">
        <v>9.1818330257181155E-2</v>
      </c>
      <c r="P32" s="69">
        <v>0.23959914880262331</v>
      </c>
      <c r="Q32" s="69">
        <v>0.45608493627725966</v>
      </c>
      <c r="R32" s="11"/>
      <c r="S32" s="69">
        <f t="shared" si="29"/>
        <v>0.36426660602007849</v>
      </c>
      <c r="T32" s="69">
        <f>'RD T1'!E89</f>
        <v>0.18191951394130432</v>
      </c>
      <c r="U32" s="69">
        <f t="shared" si="30"/>
        <v>0.54618611996138278</v>
      </c>
      <c r="W32" t="str">
        <f t="shared" si="31"/>
        <v>91 Elementary trades and related occupations</v>
      </c>
      <c r="X32" s="69">
        <v>0.37064404942951956</v>
      </c>
      <c r="Y32" s="69">
        <v>0.38831004512212708</v>
      </c>
      <c r="Z32" s="69">
        <v>0.38387008290183383</v>
      </c>
      <c r="AA32" s="69">
        <v>1.0621213955380417</v>
      </c>
      <c r="AB32" s="69">
        <v>1.6955234388629359</v>
      </c>
      <c r="AC32" s="69"/>
      <c r="AD32" s="69">
        <f t="shared" si="32"/>
        <v>1.3116533559611021</v>
      </c>
      <c r="AE32" s="69">
        <f>'RD T1'!E118</f>
        <v>0.79101636473555559</v>
      </c>
      <c r="AF32" s="69">
        <f t="shared" si="33"/>
        <v>2.1026697206966576</v>
      </c>
      <c r="AH32" t="str">
        <f t="shared" si="34"/>
        <v>91 Elementary trades and related occupations</v>
      </c>
      <c r="AI32" s="69">
        <v>0.28792253596132461</v>
      </c>
      <c r="AJ32" s="69">
        <v>0.30954959934392384</v>
      </c>
      <c r="AK32" s="69">
        <v>0.29880615249287557</v>
      </c>
      <c r="AL32" s="69">
        <v>0.72949740116647244</v>
      </c>
      <c r="AM32" s="69">
        <v>1.15950937520539</v>
      </c>
      <c r="AN32" s="69"/>
      <c r="AO32" s="69">
        <f t="shared" si="35"/>
        <v>0.86070322271251443</v>
      </c>
      <c r="AP32" s="69">
        <f>'RD T1'!E147</f>
        <v>0.55188824402074765</v>
      </c>
      <c r="AQ32" s="69">
        <f t="shared" si="36"/>
        <v>1.4125914667332622</v>
      </c>
      <c r="AS32" t="str">
        <f t="shared" si="37"/>
        <v>91 Elementary trades and related occupations</v>
      </c>
      <c r="AT32" s="69">
        <v>0.2757338879430169</v>
      </c>
      <c r="AU32" s="69">
        <v>0.2729071669365582</v>
      </c>
      <c r="AV32" s="69">
        <v>0.33202666020635119</v>
      </c>
      <c r="AW32" s="69">
        <v>0.82862312609057376</v>
      </c>
      <c r="AX32" s="69">
        <v>1.2532648338651298</v>
      </c>
      <c r="AY32" s="69"/>
      <c r="AZ32" s="69">
        <f t="shared" si="38"/>
        <v>0.92123817365877858</v>
      </c>
      <c r="BA32" s="69">
        <f>'RD T1'!E176</f>
        <v>0.54296554140400799</v>
      </c>
      <c r="BB32" s="69">
        <f t="shared" si="39"/>
        <v>1.4642037150627867</v>
      </c>
      <c r="BD32" t="str">
        <f t="shared" si="40"/>
        <v>91 Elementary trades and related occupations</v>
      </c>
      <c r="BE32" s="69">
        <v>1.6628688613862952</v>
      </c>
      <c r="BF32" s="69">
        <v>1.6475078685672782</v>
      </c>
      <c r="BG32" s="69">
        <v>1.5350561977108601</v>
      </c>
      <c r="BH32" s="69">
        <v>3.3252148799159542</v>
      </c>
      <c r="BI32" s="69">
        <v>4.8864345401654754</v>
      </c>
      <c r="BJ32" s="69"/>
      <c r="BK32" s="69">
        <f t="shared" si="41"/>
        <v>3.3513783424546153</v>
      </c>
      <c r="BL32" s="69">
        <f>'RD T1'!E205</f>
        <v>1.706311305408831</v>
      </c>
      <c r="BM32" s="69">
        <f t="shared" si="42"/>
        <v>5.0576896478634463</v>
      </c>
      <c r="BO32" t="str">
        <f t="shared" si="43"/>
        <v>91 Elementary trades and related occupations</v>
      </c>
      <c r="BP32" s="69">
        <v>2.8126016841535155</v>
      </c>
      <c r="BQ32" s="69">
        <v>2.5853254958969982</v>
      </c>
      <c r="BR32" s="69">
        <v>2.6339442777013349</v>
      </c>
      <c r="BS32" s="69">
        <v>4.4203880977024816</v>
      </c>
      <c r="BT32" s="69">
        <v>5.046358815467971</v>
      </c>
      <c r="BU32" s="69"/>
      <c r="BV32" s="69">
        <f t="shared" si="44"/>
        <v>2.4124145377666362</v>
      </c>
      <c r="BW32" s="69">
        <f>'RD T1'!E234</f>
        <v>1.8478661072774953</v>
      </c>
      <c r="BX32" s="69">
        <f t="shared" si="45"/>
        <v>4.2602806450441317</v>
      </c>
      <c r="BZ32" t="str">
        <f t="shared" si="46"/>
        <v>91 Elementary trades and related occupations</v>
      </c>
      <c r="CA32" s="69">
        <v>3.8644758223356579</v>
      </c>
      <c r="CB32" s="69">
        <v>3.6830210214686381</v>
      </c>
      <c r="CC32" s="69">
        <v>3.1331528080856996</v>
      </c>
      <c r="CD32" s="69">
        <v>5.3519144506719014</v>
      </c>
      <c r="CE32" s="69">
        <v>5.1683185048949252</v>
      </c>
      <c r="CF32" s="69"/>
      <c r="CG32" s="69">
        <f t="shared" si="47"/>
        <v>2.0351656968092255</v>
      </c>
      <c r="CH32" s="69">
        <f>'RD T1'!E263</f>
        <v>2.0798417680822054</v>
      </c>
      <c r="CI32" s="69">
        <f t="shared" si="48"/>
        <v>4.1150074648914305</v>
      </c>
      <c r="CK32" t="str">
        <f t="shared" si="49"/>
        <v>91 Elementary trades and related occupations</v>
      </c>
      <c r="CL32" s="69">
        <v>1.6345653870439556</v>
      </c>
      <c r="CM32" s="69">
        <v>1.5136427197142805</v>
      </c>
      <c r="CN32" s="69">
        <v>1.1314577157288348</v>
      </c>
      <c r="CO32" s="69">
        <v>2.0018146113365254</v>
      </c>
      <c r="CP32" s="69">
        <v>1.784397006265769</v>
      </c>
      <c r="CQ32" s="69"/>
      <c r="CR32" s="69">
        <f t="shared" si="50"/>
        <v>0.65293929053693422</v>
      </c>
      <c r="CS32" s="69">
        <f>'RD T1'!E292</f>
        <v>0.60218548227090607</v>
      </c>
      <c r="CT32" s="69">
        <f t="shared" si="51"/>
        <v>1.2551247728078403</v>
      </c>
    </row>
    <row r="33" spans="1:98" x14ac:dyDescent="0.2">
      <c r="A33" s="10" t="str">
        <f>name!D29</f>
        <v>92 Elementary administration and service occupations</v>
      </c>
      <c r="B33" s="69">
        <v>3.6707470868425074E-2</v>
      </c>
      <c r="C33" s="69">
        <v>4.5028973936280164E-2</v>
      </c>
      <c r="D33" s="69">
        <v>4.645513148332639E-2</v>
      </c>
      <c r="E33" s="69">
        <v>5.8067081926550822E-2</v>
      </c>
      <c r="F33" s="69">
        <v>7.2317273405299115E-2</v>
      </c>
      <c r="G33" s="11"/>
      <c r="H33" s="69">
        <f t="shared" ref="H33" si="52">F33-D33</f>
        <v>2.5862141921972726E-2</v>
      </c>
      <c r="I33" s="69">
        <f>'RD T1'!E61</f>
        <v>3.4518856511435186E-2</v>
      </c>
      <c r="J33" s="69">
        <f t="shared" ref="J33" si="53">SUM(H33:I33)</f>
        <v>6.0380998433407912E-2</v>
      </c>
      <c r="L33" t="str">
        <f t="shared" ref="L33" si="54">A33</f>
        <v>92 Elementary administration and service occupations</v>
      </c>
      <c r="M33" s="69">
        <v>0.97775007701050276</v>
      </c>
      <c r="N33" s="69">
        <v>1.3579616951796418</v>
      </c>
      <c r="O33" s="69">
        <v>1.369107491294371</v>
      </c>
      <c r="P33" s="69">
        <v>1.7881774529832257</v>
      </c>
      <c r="Q33" s="69">
        <v>2.3652578428664173</v>
      </c>
      <c r="R33" s="11"/>
      <c r="S33" s="69">
        <f t="shared" ref="S33" si="55">Q33-O33</f>
        <v>0.99615035157204623</v>
      </c>
      <c r="T33" s="69">
        <f>'RD T1'!E90</f>
        <v>1.0908498814275922</v>
      </c>
      <c r="U33" s="69">
        <f t="shared" ref="U33" si="56">SUM(S33:T33)</f>
        <v>2.0870002329996384</v>
      </c>
      <c r="W33" t="str">
        <f t="shared" ref="W33" si="57">A33</f>
        <v>92 Elementary administration and service occupations</v>
      </c>
      <c r="X33" s="69">
        <v>3.6780865171434836</v>
      </c>
      <c r="Y33" s="69">
        <v>4.4672994427849719</v>
      </c>
      <c r="Z33" s="69">
        <v>5.1923269156028402</v>
      </c>
      <c r="AA33" s="69">
        <v>5.3467206123439608</v>
      </c>
      <c r="AB33" s="69">
        <v>6.8337571398211416</v>
      </c>
      <c r="AC33" s="69"/>
      <c r="AD33" s="69">
        <f t="shared" ref="AD33" si="58">AB33-Z33</f>
        <v>1.6414302242183014</v>
      </c>
      <c r="AE33" s="69">
        <f>'RD T1'!E119</f>
        <v>3.7138390945234572</v>
      </c>
      <c r="AF33" s="69">
        <f t="shared" ref="AF33" si="59">SUM(AD33:AE33)</f>
        <v>5.3552693187417582</v>
      </c>
      <c r="AH33" t="str">
        <f t="shared" ref="AH33" si="60">L33</f>
        <v>92 Elementary administration and service occupations</v>
      </c>
      <c r="AI33" s="69">
        <v>1.9210974404454491</v>
      </c>
      <c r="AJ33" s="69">
        <v>2.4833617845973195</v>
      </c>
      <c r="AK33" s="69">
        <v>2.889192788542593</v>
      </c>
      <c r="AL33" s="69">
        <v>2.9443571717901564</v>
      </c>
      <c r="AM33" s="69">
        <v>3.7939919228476713</v>
      </c>
      <c r="AN33" s="69"/>
      <c r="AO33" s="69">
        <f t="shared" ref="AO33" si="61">AM33-AK33</f>
        <v>0.9047991343050783</v>
      </c>
      <c r="AP33" s="69">
        <f>'RD T1'!E148</f>
        <v>1.9470881107140832</v>
      </c>
      <c r="AQ33" s="69">
        <f t="shared" ref="AQ33" si="62">SUM(AO33:AP33)</f>
        <v>2.8518872450191615</v>
      </c>
      <c r="AS33" t="str">
        <f t="shared" ref="AS33" si="63">W33</f>
        <v>92 Elementary administration and service occupations</v>
      </c>
      <c r="AT33" s="69">
        <v>1.6652494442879182</v>
      </c>
      <c r="AU33" s="69">
        <v>1.8845136438513115</v>
      </c>
      <c r="AV33" s="69">
        <v>2.330707444603108</v>
      </c>
      <c r="AW33" s="69">
        <v>2.2463869548874662</v>
      </c>
      <c r="AX33" s="69">
        <v>3.0118843709851286</v>
      </c>
      <c r="AY33" s="69"/>
      <c r="AZ33" s="69">
        <f t="shared" ref="AZ33" si="64">AX33-AV33</f>
        <v>0.68117692638202065</v>
      </c>
      <c r="BA33" s="69">
        <f>'RD T1'!E177</f>
        <v>1.5196994980998408</v>
      </c>
      <c r="BB33" s="69">
        <f t="shared" ref="BB33" si="65">SUM(AZ33:BA33)</f>
        <v>2.2008764244818613</v>
      </c>
      <c r="BD33" t="str">
        <f t="shared" ref="BD33" si="66">AH33</f>
        <v>92 Elementary administration and service occupations</v>
      </c>
      <c r="BE33" s="69">
        <v>12.125781024569404</v>
      </c>
      <c r="BF33" s="69">
        <v>11.770728015362875</v>
      </c>
      <c r="BG33" s="69">
        <v>11.27288624999213</v>
      </c>
      <c r="BH33" s="69">
        <v>9.901641976154167</v>
      </c>
      <c r="BI33" s="69">
        <v>9.2585073066906016</v>
      </c>
      <c r="BJ33" s="69"/>
      <c r="BK33" s="69">
        <f t="shared" ref="BK33" si="67">BI33-BG33</f>
        <v>-2.0143789433015282</v>
      </c>
      <c r="BL33" s="69">
        <f>'RD T1'!E206</f>
        <v>5.1400387153666296</v>
      </c>
      <c r="BM33" s="69">
        <f t="shared" ref="BM33" si="68">SUM(BK33:BL33)</f>
        <v>3.1256597720651014</v>
      </c>
      <c r="BO33" t="str">
        <f t="shared" ref="BO33" si="69">AS33</f>
        <v>92 Elementary administration and service occupations</v>
      </c>
      <c r="BP33" s="69">
        <v>21.033612199114934</v>
      </c>
      <c r="BQ33" s="69">
        <v>22.94032928195637</v>
      </c>
      <c r="BR33" s="69">
        <v>21.819711943194797</v>
      </c>
      <c r="BS33" s="69">
        <v>20.179588787008377</v>
      </c>
      <c r="BT33" s="69">
        <v>18.228535674311573</v>
      </c>
      <c r="BU33" s="69"/>
      <c r="BV33" s="69">
        <f t="shared" ref="BV33" si="70">BT33-BR33</f>
        <v>-3.5911762688832241</v>
      </c>
      <c r="BW33" s="69">
        <f>'RD T1'!E235</f>
        <v>9.4313659385555013</v>
      </c>
      <c r="BX33" s="69">
        <f t="shared" ref="BX33" si="71">SUM(BV33:BW33)</f>
        <v>5.8401896696722773</v>
      </c>
      <c r="BZ33" t="str">
        <f t="shared" ref="BZ33" si="72">BD33</f>
        <v>92 Elementary administration and service occupations</v>
      </c>
      <c r="CA33" s="69">
        <v>21.601387122508122</v>
      </c>
      <c r="CB33" s="69">
        <v>25.287881926145843</v>
      </c>
      <c r="CC33" s="69">
        <v>21.897457277725906</v>
      </c>
      <c r="CD33" s="69">
        <v>20.112709017154497</v>
      </c>
      <c r="CE33" s="69">
        <v>15.691617081714908</v>
      </c>
      <c r="CF33" s="69"/>
      <c r="CG33" s="69">
        <f t="shared" ref="CG33" si="73">CE33-CC33</f>
        <v>-6.2058401960109979</v>
      </c>
      <c r="CH33" s="69">
        <f>'RD T1'!E264</f>
        <v>7.7860149716682949</v>
      </c>
      <c r="CI33" s="69">
        <f t="shared" ref="CI33" si="74">SUM(CG33:CH33)</f>
        <v>1.580174775657297</v>
      </c>
      <c r="CK33" t="str">
        <f t="shared" ref="CK33" si="75">BO33</f>
        <v>92 Elementary administration and service occupations</v>
      </c>
      <c r="CL33" s="69">
        <v>10.591851051485946</v>
      </c>
      <c r="CM33" s="69">
        <v>10.148684448509494</v>
      </c>
      <c r="CN33" s="69">
        <v>6.7666747139729893</v>
      </c>
      <c r="CO33" s="69">
        <v>3.8313218691854543</v>
      </c>
      <c r="CP33" s="69">
        <v>1.6578326703789816</v>
      </c>
      <c r="CQ33" s="69"/>
      <c r="CR33" s="69">
        <f t="shared" ref="CR33" si="76">CP33-CN33</f>
        <v>-5.1088420435940076</v>
      </c>
      <c r="CS33" s="69">
        <f>'RD T1'!E293</f>
        <v>0.88003679054924444</v>
      </c>
      <c r="CT33" s="69">
        <f t="shared" ref="CT33" si="77">SUM(CR33:CS33)</f>
        <v>-4.2288052530447633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8.430308214212932</v>
      </c>
      <c r="C35" s="67">
        <f t="shared" ref="C35:F35" si="78">SUM(C8:C33)</f>
        <v>10.805316251542559</v>
      </c>
      <c r="D35" s="67">
        <f t="shared" si="78"/>
        <v>10.6380788742664</v>
      </c>
      <c r="E35" s="67">
        <f t="shared" si="78"/>
        <v>13.538126805554951</v>
      </c>
      <c r="F35" s="67">
        <f t="shared" si="78"/>
        <v>17.484264917886293</v>
      </c>
      <c r="G35" s="11"/>
      <c r="H35" s="67">
        <f>F35-D35</f>
        <v>6.8461860436198929</v>
      </c>
      <c r="I35" s="67">
        <f>SUM(I8:I33)</f>
        <v>6.9911620752082992</v>
      </c>
      <c r="J35" s="67">
        <f>SUM(H35:I35)</f>
        <v>13.837348118828192</v>
      </c>
      <c r="L35" s="24" t="str">
        <f>A35</f>
        <v>All occupations</v>
      </c>
      <c r="M35" s="67">
        <f>SUM(M8:M33)</f>
        <v>54.409557495255633</v>
      </c>
      <c r="N35" s="67">
        <f t="shared" ref="N35:Q35" si="79">SUM(N8:N33)</f>
        <v>72.42004410424228</v>
      </c>
      <c r="O35" s="67">
        <f t="shared" si="79"/>
        <v>72.264784815646721</v>
      </c>
      <c r="P35" s="67">
        <f t="shared" si="79"/>
        <v>92.857384209976871</v>
      </c>
      <c r="Q35" s="67">
        <f t="shared" si="79"/>
        <v>121.70368501452104</v>
      </c>
      <c r="R35" s="11"/>
      <c r="S35" s="67">
        <f t="shared" si="29"/>
        <v>49.438900198874322</v>
      </c>
      <c r="T35" s="67">
        <f>SUM(T8:T33)</f>
        <v>50.581839042883772</v>
      </c>
      <c r="U35" s="67">
        <f>SUM(S35:T35)</f>
        <v>100.02073924175809</v>
      </c>
      <c r="W35" s="24" t="str">
        <f>A35</f>
        <v>All occupations</v>
      </c>
      <c r="X35" s="67">
        <f>SUM(X8:X33)</f>
        <v>120.61443237205386</v>
      </c>
      <c r="Y35" s="67">
        <f t="shared" ref="Y35:AB35" si="80">SUM(Y8:Y33)</f>
        <v>138.76015728984493</v>
      </c>
      <c r="Z35" s="67">
        <f t="shared" si="80"/>
        <v>155.23960531952588</v>
      </c>
      <c r="AA35" s="67">
        <f t="shared" si="80"/>
        <v>161.72249981379812</v>
      </c>
      <c r="AB35" s="67">
        <f t="shared" si="80"/>
        <v>192.56595355882902</v>
      </c>
      <c r="AC35" s="69"/>
      <c r="AD35" s="67">
        <f t="shared" ref="AD35" si="81">AB35-Z35</f>
        <v>37.326348239303144</v>
      </c>
      <c r="AE35" s="67">
        <f>SUM(AE8:AE33)</f>
        <v>91.361193292125378</v>
      </c>
      <c r="AF35" s="67">
        <f>SUM(AD35:AE35)</f>
        <v>128.68754153142851</v>
      </c>
      <c r="AH35" s="24" t="str">
        <f>L35</f>
        <v>All occupations</v>
      </c>
      <c r="AI35" s="67">
        <f>SUM(AI8:AI33)</f>
        <v>32.266946914692561</v>
      </c>
      <c r="AJ35" s="67">
        <f t="shared" ref="AJ35:AM35" si="82">SUM(AJ8:AJ33)</f>
        <v>35.015548944210856</v>
      </c>
      <c r="AK35" s="67">
        <f t="shared" si="82"/>
        <v>39.958759620599601</v>
      </c>
      <c r="AL35" s="67">
        <f t="shared" si="82"/>
        <v>39.528901291338663</v>
      </c>
      <c r="AM35" s="67">
        <f t="shared" si="82"/>
        <v>46.833130441769285</v>
      </c>
      <c r="AN35" s="69"/>
      <c r="AO35" s="67">
        <f t="shared" ref="AO35" si="83">AM35-AK35</f>
        <v>6.8743708211696841</v>
      </c>
      <c r="AP35" s="67">
        <f>SUM(AP8:AP33)</f>
        <v>22.345607468246371</v>
      </c>
      <c r="AQ35" s="67">
        <f>SUM(AO35:AP35)</f>
        <v>29.219978289416055</v>
      </c>
      <c r="AS35" s="24" t="str">
        <f>W35</f>
        <v>All occupations</v>
      </c>
      <c r="AT35" s="67">
        <f>SUM(AT8:AT33)</f>
        <v>33.47598914149583</v>
      </c>
      <c r="AU35" s="67">
        <f t="shared" ref="AU35:AX35" si="84">SUM(AU8:AU33)</f>
        <v>37.224650624395551</v>
      </c>
      <c r="AV35" s="67">
        <f t="shared" si="84"/>
        <v>42.247614606715636</v>
      </c>
      <c r="AW35" s="67">
        <f t="shared" si="84"/>
        <v>43.134711011751676</v>
      </c>
      <c r="AX35" s="67">
        <f t="shared" si="84"/>
        <v>51.395540319377027</v>
      </c>
      <c r="AY35" s="69"/>
      <c r="AZ35" s="67">
        <f t="shared" ref="AZ35" si="85">AX35-AV35</f>
        <v>9.1479257126613902</v>
      </c>
      <c r="BA35" s="67">
        <f>SUM(BA8:BA33)</f>
        <v>23.685207017874284</v>
      </c>
      <c r="BB35" s="67">
        <f>SUM(AZ35:BA35)</f>
        <v>32.833132730535674</v>
      </c>
      <c r="BD35" s="24" t="str">
        <f>AH35</f>
        <v>All occupations</v>
      </c>
      <c r="BE35" s="67">
        <f>SUM(BE8:BE33)</f>
        <v>134.09108563885016</v>
      </c>
      <c r="BF35" s="67">
        <f t="shared" ref="BF35:BI35" si="86">SUM(BF8:BF33)</f>
        <v>140.70788835520278</v>
      </c>
      <c r="BG35" s="67">
        <f t="shared" si="86"/>
        <v>135.83606113517951</v>
      </c>
      <c r="BH35" s="67">
        <f t="shared" si="86"/>
        <v>145.96645210427604</v>
      </c>
      <c r="BI35" s="67">
        <f t="shared" si="86"/>
        <v>152.7415490798698</v>
      </c>
      <c r="BJ35" s="69"/>
      <c r="BK35" s="67">
        <f t="shared" ref="BK35" si="87">BI35-BG35</f>
        <v>16.905487944690293</v>
      </c>
      <c r="BL35" s="67">
        <f>SUM(BL8:BL33)</f>
        <v>68.126912043670515</v>
      </c>
      <c r="BM35" s="67">
        <f>SUM(BK35:BL35)</f>
        <v>85.032399988360808</v>
      </c>
      <c r="BO35" s="24" t="str">
        <f>AS35</f>
        <v>All occupations</v>
      </c>
      <c r="BP35" s="67">
        <f>SUM(BP8:BP33)</f>
        <v>145.18198177137023</v>
      </c>
      <c r="BQ35" s="67">
        <f t="shared" ref="BQ35:BT35" si="88">SUM(BQ8:BQ33)</f>
        <v>150.86391342153024</v>
      </c>
      <c r="BR35" s="67">
        <f t="shared" si="88"/>
        <v>147.76591416563002</v>
      </c>
      <c r="BS35" s="67">
        <f t="shared" si="88"/>
        <v>144.10382980787037</v>
      </c>
      <c r="BT35" s="67">
        <f t="shared" si="88"/>
        <v>127.90571518959902</v>
      </c>
      <c r="BU35" s="69"/>
      <c r="BV35" s="67">
        <f t="shared" ref="BV35" si="89">BT35-BR35</f>
        <v>-19.860198976031</v>
      </c>
      <c r="BW35" s="67">
        <f>SUM(BW8:BW33)</f>
        <v>63.190414748863688</v>
      </c>
      <c r="BX35" s="67">
        <f>SUM(BV35:BW35)</f>
        <v>43.330215772832688</v>
      </c>
      <c r="BZ35" s="24" t="str">
        <f>BD35</f>
        <v>All occupations</v>
      </c>
      <c r="CA35" s="67">
        <f>SUM(CA8:CA33)</f>
        <v>106.90011953877521</v>
      </c>
      <c r="CB35" s="67">
        <f t="shared" ref="CB35:CE35" si="90">SUM(CB8:CB33)</f>
        <v>111.37093820867155</v>
      </c>
      <c r="CC35" s="67">
        <f t="shared" si="90"/>
        <v>98.848369478172458</v>
      </c>
      <c r="CD35" s="67">
        <f t="shared" si="90"/>
        <v>92.538669412313908</v>
      </c>
      <c r="CE35" s="67">
        <f t="shared" si="90"/>
        <v>68.246129633230112</v>
      </c>
      <c r="CF35" s="69"/>
      <c r="CG35" s="67">
        <f t="shared" ref="CG35" si="91">CE35-CC35</f>
        <v>-30.602239844942346</v>
      </c>
      <c r="CH35" s="67">
        <f>SUM(CH8:CH33)</f>
        <v>34.004772461844418</v>
      </c>
      <c r="CI35" s="67">
        <f>SUM(CG35:CH35)</f>
        <v>3.4025326169020715</v>
      </c>
      <c r="CK35" s="24" t="str">
        <f>BO35</f>
        <v>All occupations</v>
      </c>
      <c r="CL35" s="67">
        <f>SUM(CL8:CL33)</f>
        <v>35.979578913293587</v>
      </c>
      <c r="CM35" s="67">
        <f t="shared" ref="CM35:CP35" si="92">SUM(CM8:CM33)</f>
        <v>37.072542800358811</v>
      </c>
      <c r="CN35" s="67">
        <f t="shared" si="92"/>
        <v>26.805811984263816</v>
      </c>
      <c r="CO35" s="67">
        <f t="shared" si="92"/>
        <v>22.341425543118881</v>
      </c>
      <c r="CP35" s="67">
        <f t="shared" si="92"/>
        <v>15.713031844918648</v>
      </c>
      <c r="CQ35" s="69"/>
      <c r="CR35" s="67">
        <f t="shared" ref="CR35" si="93">CP35-CN35</f>
        <v>-11.092780139345168</v>
      </c>
      <c r="CS35" s="67">
        <f>SUM(CS8:CS33)</f>
        <v>6.1269073289609501</v>
      </c>
      <c r="CT35" s="67">
        <f>SUM(CR35:CS35)</f>
        <v>-4.9658728103842176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Hertfordshire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Hertfordshire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Hertfordshire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Hertfordshire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Hertfordshire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Hertfordshire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Hertfordshire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Hertfordshire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Hertfordshire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7.8095721918341905</v>
      </c>
      <c r="C45" s="18">
        <f t="shared" si="104"/>
        <v>8.3369635781623277</v>
      </c>
      <c r="D45" s="18">
        <f t="shared" si="104"/>
        <v>8.6405552862128108</v>
      </c>
      <c r="E45" s="18">
        <f t="shared" si="104"/>
        <v>7.7448174693648912</v>
      </c>
      <c r="F45" s="18">
        <f t="shared" si="104"/>
        <v>7.9080755187917244</v>
      </c>
      <c r="H45" s="68">
        <f t="shared" ref="H45:H70" si="105">IF(D8&gt;0,(H8/D8)*100,0)</f>
        <v>50.422681675202071</v>
      </c>
      <c r="I45" s="69">
        <f t="shared" ref="I45:I70" si="106">IF(D8&gt;0,I8/D8*100,0)</f>
        <v>67.618994567104949</v>
      </c>
      <c r="J45" s="69">
        <f t="shared" ref="J45:J70" si="107">IF(D8&gt;0,(J8/D8)*100,0)</f>
        <v>118.04167624230702</v>
      </c>
      <c r="L45" t="str">
        <f>A45</f>
        <v>11 Corporate managers and directors</v>
      </c>
      <c r="M45" s="18">
        <f t="shared" ref="M45:Q54" si="108">M8/M$35*100</f>
        <v>8.9603910043831885</v>
      </c>
      <c r="N45" s="18">
        <f t="shared" si="108"/>
        <v>9.5396757431173942</v>
      </c>
      <c r="O45" s="18">
        <f t="shared" si="108"/>
        <v>9.2948117168955307</v>
      </c>
      <c r="P45" s="18">
        <f t="shared" si="108"/>
        <v>8.2664354779755698</v>
      </c>
      <c r="Q45" s="18">
        <f t="shared" si="108"/>
        <v>8.3528963352347656</v>
      </c>
      <c r="S45" s="68">
        <f t="shared" ref="S45:S70" si="109">IF(O8&gt;0,(S8/O8)*100,0)</f>
        <v>51.346892815924718</v>
      </c>
      <c r="T45" s="69">
        <f t="shared" ref="T45:T70" si="110">IF(O8&gt;0,T8/O8*100,0)</f>
        <v>68.19803988204454</v>
      </c>
      <c r="U45" s="69">
        <f t="shared" ref="U45:U70" si="111">IF(O8&gt;0,(U8/O8)*100,0)</f>
        <v>119.54493269796926</v>
      </c>
      <c r="W45" t="str">
        <f>A45</f>
        <v>11 Corporate managers and directors</v>
      </c>
      <c r="X45" s="18">
        <f t="shared" ref="X45:AB54" si="112">X8/X$35*100</f>
        <v>10.859229015157334</v>
      </c>
      <c r="Y45" s="18">
        <f t="shared" si="112"/>
        <v>11.787543665754663</v>
      </c>
      <c r="Z45" s="18">
        <f t="shared" si="112"/>
        <v>11.190582341248506</v>
      </c>
      <c r="AA45" s="18">
        <f t="shared" si="112"/>
        <v>9.9059919392134219</v>
      </c>
      <c r="AB45" s="18">
        <f t="shared" si="112"/>
        <v>9.9182360150472224</v>
      </c>
      <c r="AD45" s="68">
        <f t="shared" ref="AD45:AD70" si="113">IF(Z8&gt;0,(AD8/Z8)*100,0)</f>
        <v>9.9407577769344346</v>
      </c>
      <c r="AE45" s="69">
        <f t="shared" ref="AE45:AE70" si="114">IF(Z8&gt;0,AE8/Z8*100,0)</f>
        <v>56.866269038412995</v>
      </c>
      <c r="AF45" s="69">
        <f t="shared" ref="AF45:AF70" si="115">IF(Z8&gt;0,(AF8/Z8)*100,0)</f>
        <v>66.807026815347442</v>
      </c>
      <c r="AH45" t="str">
        <f>L45</f>
        <v>11 Corporate managers and directors</v>
      </c>
      <c r="AI45" s="18">
        <f t="shared" ref="AI45:AM54" si="116">AI8/AI$35*100</f>
        <v>7.0342116120378915</v>
      </c>
      <c r="AJ45" s="18">
        <f t="shared" si="116"/>
        <v>7.3970056355396956</v>
      </c>
      <c r="AK45" s="18">
        <f t="shared" si="116"/>
        <v>7.4830790009980177</v>
      </c>
      <c r="AL45" s="18">
        <f t="shared" si="116"/>
        <v>6.6278749808342141</v>
      </c>
      <c r="AM45" s="18">
        <f t="shared" si="116"/>
        <v>6.4521346553240893</v>
      </c>
      <c r="AO45" s="68">
        <f t="shared" ref="AO45:AO70" si="117">IF(AK8&gt;0,(AO8/AK8)*100,0)</f>
        <v>1.0565067367959724</v>
      </c>
      <c r="AP45" s="69">
        <f t="shared" ref="AP45:AP70" si="118">IF(AK8&gt;0,AP8/AK8*100,0)</f>
        <v>49.476331095672187</v>
      </c>
      <c r="AQ45" s="69">
        <f t="shared" ref="AQ45:AQ70" si="119">IF(AK8&gt;0,(AQ8/AK8)*100,0)</f>
        <v>50.532837832468161</v>
      </c>
      <c r="AS45" t="str">
        <f>W45</f>
        <v>11 Corporate managers and directors</v>
      </c>
      <c r="AT45" s="18">
        <f t="shared" ref="AT45:AX54" si="120">AT8/AT$35*100</f>
        <v>11.473676703493922</v>
      </c>
      <c r="AU45" s="18">
        <f t="shared" si="120"/>
        <v>12.000974775120749</v>
      </c>
      <c r="AV45" s="18">
        <f t="shared" si="120"/>
        <v>12.082674602408316</v>
      </c>
      <c r="AW45" s="18">
        <f t="shared" si="120"/>
        <v>10.435686941953314</v>
      </c>
      <c r="AX45" s="18">
        <f t="shared" si="120"/>
        <v>10.291699753755239</v>
      </c>
      <c r="AZ45" s="68">
        <f t="shared" ref="AZ45:AZ70" si="121">IF(AV8&gt;0,(AZ8/AV8)*100,0)</f>
        <v>3.6208788689924729</v>
      </c>
      <c r="BA45" s="69">
        <f t="shared" ref="BA45:BA70" si="122">IF(AV8&gt;0,BA8/AV8*100,0)</f>
        <v>50.549090026095534</v>
      </c>
      <c r="BB45" s="69">
        <f t="shared" ref="BB45:BB70" si="123">IF(AV8&gt;0,(BB8/AV8)*100,0)</f>
        <v>54.169968895088005</v>
      </c>
      <c r="BD45" t="str">
        <f>AH45</f>
        <v>11 Corporate managers and directors</v>
      </c>
      <c r="BE45" s="18">
        <f t="shared" ref="BE45:BI54" si="124">BE8/BE$35*100</f>
        <v>7.011215225415671</v>
      </c>
      <c r="BF45" s="18">
        <f t="shared" si="124"/>
        <v>8.1667496071539958</v>
      </c>
      <c r="BG45" s="18">
        <f t="shared" si="124"/>
        <v>8.2247972496680362</v>
      </c>
      <c r="BH45" s="18">
        <f t="shared" si="124"/>
        <v>7.1731293001178349</v>
      </c>
      <c r="BI45" s="18">
        <f t="shared" si="124"/>
        <v>7.6313142939935323</v>
      </c>
      <c r="BK45" s="68">
        <f t="shared" ref="BK45:BK70" si="125">IF(BG8&gt;0,(BK8/BG8)*100,0)</f>
        <v>4.3316919492059842</v>
      </c>
      <c r="BL45" s="69">
        <f t="shared" ref="BL45:BL70" si="126">IF(BG8&gt;0,BL8/BG8*100,0)</f>
        <v>44.154844771695124</v>
      </c>
      <c r="BM45" s="69">
        <f t="shared" ref="BM45:BM70" si="127">IF(BG8&gt;0,(BM8/BG8)*100,0)</f>
        <v>48.486536720901107</v>
      </c>
      <c r="BO45" t="str">
        <f>AS45</f>
        <v>11 Corporate managers and directors</v>
      </c>
      <c r="BP45" s="18">
        <f t="shared" ref="BP45:BT54" si="128">BP8/BP$35*100</f>
        <v>5.7183304272683699</v>
      </c>
      <c r="BQ45" s="18">
        <f t="shared" si="128"/>
        <v>6.0562962737647785</v>
      </c>
      <c r="BR45" s="18">
        <f t="shared" si="128"/>
        <v>6.4680775174031622</v>
      </c>
      <c r="BS45" s="18">
        <f t="shared" si="128"/>
        <v>5.3508065067875794</v>
      </c>
      <c r="BT45" s="18">
        <f t="shared" si="128"/>
        <v>5.0890846769536093</v>
      </c>
      <c r="BV45" s="68">
        <f t="shared" ref="BV45:BV70" si="129">IF(BR8&gt;0,(BV8/BR8)*100,0)</f>
        <v>-31.894819779561423</v>
      </c>
      <c r="BW45" s="69">
        <f t="shared" ref="BW45:BW70" si="130">IF(BR8&gt;0,BW8/BR8*100,0)</f>
        <v>36.729393493408608</v>
      </c>
      <c r="BX45" s="69">
        <f t="shared" ref="BX45:BX70" si="131">IF(BR8&gt;0,(BX8/BR8)*100,0)</f>
        <v>4.8345737138471838</v>
      </c>
      <c r="BZ45" t="str">
        <f>BD45</f>
        <v>11 Corporate managers and directors</v>
      </c>
      <c r="CA45" s="18">
        <f t="shared" ref="CA45:CE54" si="132">CA8/CA$35*100</f>
        <v>5.6636485944762605</v>
      </c>
      <c r="CB45" s="18">
        <f t="shared" si="132"/>
        <v>6.2177741544928375</v>
      </c>
      <c r="CC45" s="18">
        <f t="shared" si="132"/>
        <v>6.7622243895835261</v>
      </c>
      <c r="CD45" s="18">
        <f t="shared" si="132"/>
        <v>6.1849870759459487</v>
      </c>
      <c r="CE45" s="18">
        <f t="shared" si="132"/>
        <v>6.8687889389976471</v>
      </c>
      <c r="CG45" s="68">
        <f t="shared" ref="CG45:CG70" si="133">IF(CC8&gt;0,(CG8/CC8)*100,0)</f>
        <v>-29.870763488973889</v>
      </c>
      <c r="CH45" s="69">
        <f t="shared" ref="CH45:CH70" si="134">IF(CC8&gt;0,CH8/CC8*100,0)</f>
        <v>36.552603413116799</v>
      </c>
      <c r="CI45" s="69">
        <f t="shared" ref="CI45:CI70" si="135">IF(CC8&gt;0,(CI8/CC8)*100,0)</f>
        <v>6.6818399241429072</v>
      </c>
      <c r="CK45" t="str">
        <f>BO45</f>
        <v>11 Corporate managers and directors</v>
      </c>
      <c r="CL45" s="18">
        <f t="shared" ref="CL45:CP54" si="136">CL8/CL$35*100</f>
        <v>2.9823348305464674</v>
      </c>
      <c r="CM45" s="18">
        <f t="shared" si="136"/>
        <v>3.767172787074105</v>
      </c>
      <c r="CN45" s="18">
        <f t="shared" si="136"/>
        <v>4.0597524817660071</v>
      </c>
      <c r="CO45" s="18">
        <f t="shared" si="136"/>
        <v>4.2272255562505325</v>
      </c>
      <c r="CP45" s="18">
        <f t="shared" si="136"/>
        <v>5.2409012376229107</v>
      </c>
      <c r="CR45" s="68">
        <f t="shared" ref="CR45:CR70" si="137">IF(CN8&gt;0,(CR8/CN8)*100,0)</f>
        <v>-24.327611299313467</v>
      </c>
      <c r="CS45" s="69">
        <f t="shared" ref="CS45:CS70" si="138">IF(CN8&gt;0,CS8/CN8*100,0)</f>
        <v>25.215210164654639</v>
      </c>
      <c r="CT45" s="69">
        <f t="shared" ref="CT45:CT70" si="139">IF(CN8&gt;0,(CT8/CN8)*100,0)</f>
        <v>0.88759886534117327</v>
      </c>
    </row>
    <row r="46" spans="1:98" x14ac:dyDescent="0.2">
      <c r="A46" t="str">
        <f t="shared" si="103"/>
        <v>12 Other managers and proprietors</v>
      </c>
      <c r="B46" s="18">
        <f t="shared" si="104"/>
        <v>2.9019563666702024</v>
      </c>
      <c r="C46" s="18">
        <f t="shared" si="104"/>
        <v>2.8519552050134158</v>
      </c>
      <c r="D46" s="18">
        <f t="shared" si="104"/>
        <v>2.7891567700940993</v>
      </c>
      <c r="E46" s="18">
        <f t="shared" si="104"/>
        <v>2.9111519038037552</v>
      </c>
      <c r="F46" s="18">
        <f t="shared" si="104"/>
        <v>3.1016779881881238</v>
      </c>
      <c r="H46" s="68">
        <f t="shared" si="105"/>
        <v>82.77128063643147</v>
      </c>
      <c r="I46" s="69">
        <f t="shared" si="106"/>
        <v>90.30259283862587</v>
      </c>
      <c r="J46" s="69">
        <f t="shared" si="107"/>
        <v>173.07387347505733</v>
      </c>
      <c r="L46" t="str">
        <f t="shared" ref="L46:L69" si="140">A46</f>
        <v>12 Other managers and proprietors</v>
      </c>
      <c r="M46" s="18">
        <f t="shared" si="108"/>
        <v>3.5299768727022949</v>
      </c>
      <c r="N46" s="18">
        <f t="shared" si="108"/>
        <v>3.5533090095009636</v>
      </c>
      <c r="O46" s="18">
        <f t="shared" si="108"/>
        <v>3.4717318871773881</v>
      </c>
      <c r="P46" s="18">
        <f t="shared" si="108"/>
        <v>3.4689931355717136</v>
      </c>
      <c r="Q46" s="18">
        <f t="shared" si="108"/>
        <v>3.6703707332718216</v>
      </c>
      <c r="S46" s="68">
        <f t="shared" si="109"/>
        <v>78.049504475670545</v>
      </c>
      <c r="T46" s="69">
        <f t="shared" si="110"/>
        <v>86.125257679426042</v>
      </c>
      <c r="U46" s="69">
        <f t="shared" si="111"/>
        <v>164.17476215509657</v>
      </c>
      <c r="W46" t="str">
        <f t="shared" ref="W46:W69" si="141">A46</f>
        <v>12 Other managers and proprietors</v>
      </c>
      <c r="X46" s="18">
        <f t="shared" si="112"/>
        <v>4.0356298893801821</v>
      </c>
      <c r="Y46" s="18">
        <f t="shared" si="112"/>
        <v>3.8763958694168177</v>
      </c>
      <c r="Z46" s="18">
        <f t="shared" si="112"/>
        <v>3.8343564231744107</v>
      </c>
      <c r="AA46" s="18">
        <f t="shared" si="112"/>
        <v>3.8474252240900619</v>
      </c>
      <c r="AB46" s="18">
        <f t="shared" si="112"/>
        <v>4.0061243542598106</v>
      </c>
      <c r="AD46" s="68">
        <f t="shared" si="113"/>
        <v>29.601169459972805</v>
      </c>
      <c r="AE46" s="69">
        <f t="shared" si="114"/>
        <v>70.775302708003323</v>
      </c>
      <c r="AF46" s="69">
        <f t="shared" si="115"/>
        <v>100.37647216797612</v>
      </c>
      <c r="AH46" t="str">
        <f t="shared" ref="AH46:AH69" si="142">L46</f>
        <v>12 Other managers and proprietors</v>
      </c>
      <c r="AI46" s="18">
        <f t="shared" si="116"/>
        <v>4.0301255444165784</v>
      </c>
      <c r="AJ46" s="18">
        <f t="shared" si="116"/>
        <v>4.256678270706785</v>
      </c>
      <c r="AK46" s="18">
        <f t="shared" si="116"/>
        <v>4.4589656935981727</v>
      </c>
      <c r="AL46" s="18">
        <f t="shared" si="116"/>
        <v>4.4448018836107028</v>
      </c>
      <c r="AM46" s="18">
        <f t="shared" si="116"/>
        <v>4.7539964718885264</v>
      </c>
      <c r="AO46" s="68">
        <f t="shared" si="117"/>
        <v>24.958531721851983</v>
      </c>
      <c r="AP46" s="69">
        <f t="shared" si="118"/>
        <v>69.429568462327524</v>
      </c>
      <c r="AQ46" s="69">
        <f t="shared" si="119"/>
        <v>94.388100184179507</v>
      </c>
      <c r="AS46" t="str">
        <f t="shared" ref="AS46:AS69" si="143">W46</f>
        <v>12 Other managers and proprietors</v>
      </c>
      <c r="AT46" s="18">
        <f t="shared" si="120"/>
        <v>4.5703246867631782</v>
      </c>
      <c r="AU46" s="18">
        <f t="shared" si="120"/>
        <v>4.5819663710279608</v>
      </c>
      <c r="AV46" s="18">
        <f t="shared" si="120"/>
        <v>4.5588064094766212</v>
      </c>
      <c r="AW46" s="18">
        <f t="shared" si="120"/>
        <v>4.8451392806994962</v>
      </c>
      <c r="AX46" s="18">
        <f t="shared" si="120"/>
        <v>5.0521558520041676</v>
      </c>
      <c r="AZ46" s="68">
        <f t="shared" si="121"/>
        <v>34.818295679819983</v>
      </c>
      <c r="BA46" s="69">
        <f t="shared" si="122"/>
        <v>69.333555034287414</v>
      </c>
      <c r="BB46" s="69">
        <f t="shared" si="123"/>
        <v>104.15185071410737</v>
      </c>
      <c r="BD46" t="str">
        <f t="shared" ref="BD46:BD69" si="144">AH46</f>
        <v>12 Other managers and proprietors</v>
      </c>
      <c r="BE46" s="18">
        <f t="shared" si="124"/>
        <v>3.33930946932513</v>
      </c>
      <c r="BF46" s="18">
        <f t="shared" si="124"/>
        <v>3.2832819150805999</v>
      </c>
      <c r="BG46" s="18">
        <f t="shared" si="124"/>
        <v>3.208664432757053</v>
      </c>
      <c r="BH46" s="18">
        <f t="shared" si="124"/>
        <v>3.1227568724267254</v>
      </c>
      <c r="BI46" s="18">
        <f t="shared" si="124"/>
        <v>3.1992437299018919</v>
      </c>
      <c r="BK46" s="68">
        <f t="shared" si="125"/>
        <v>12.115365808344684</v>
      </c>
      <c r="BL46" s="69">
        <f t="shared" si="126"/>
        <v>52.0171029043088</v>
      </c>
      <c r="BM46" s="69">
        <f t="shared" si="127"/>
        <v>64.132468712653491</v>
      </c>
      <c r="BO46" t="str">
        <f t="shared" ref="BO46:BO69" si="145">AS46</f>
        <v>12 Other managers and proprietors</v>
      </c>
      <c r="BP46" s="18">
        <f t="shared" si="128"/>
        <v>3.2025324632463588</v>
      </c>
      <c r="BQ46" s="18">
        <f t="shared" si="128"/>
        <v>3.2975425954926876</v>
      </c>
      <c r="BR46" s="18">
        <f t="shared" si="128"/>
        <v>3.3235250182736125</v>
      </c>
      <c r="BS46" s="18">
        <f t="shared" si="128"/>
        <v>3.339213536422394</v>
      </c>
      <c r="BT46" s="18">
        <f t="shared" si="128"/>
        <v>3.6169545681594397</v>
      </c>
      <c r="BV46" s="68">
        <f t="shared" si="129"/>
        <v>-5.7980729934568007</v>
      </c>
      <c r="BW46" s="69">
        <f t="shared" si="130"/>
        <v>53.19218503733201</v>
      </c>
      <c r="BX46" s="69">
        <f t="shared" si="131"/>
        <v>47.394112043875204</v>
      </c>
      <c r="BZ46" t="str">
        <f t="shared" ref="BZ46:BZ69" si="146">BD46</f>
        <v>12 Other managers and proprietors</v>
      </c>
      <c r="CA46" s="18">
        <f t="shared" si="132"/>
        <v>2.8991198700769756</v>
      </c>
      <c r="CB46" s="18">
        <f t="shared" si="132"/>
        <v>2.8282326260645227</v>
      </c>
      <c r="CC46" s="18">
        <f t="shared" si="132"/>
        <v>3.0183313531475906</v>
      </c>
      <c r="CD46" s="18">
        <f t="shared" si="132"/>
        <v>3.1064890297586598</v>
      </c>
      <c r="CE46" s="18">
        <f t="shared" si="132"/>
        <v>3.6770424743125494</v>
      </c>
      <c r="CG46" s="68">
        <f t="shared" si="133"/>
        <v>-15.891430176025596</v>
      </c>
      <c r="CH46" s="69">
        <f t="shared" si="134"/>
        <v>42.763106296105164</v>
      </c>
      <c r="CI46" s="69">
        <f t="shared" si="135"/>
        <v>26.871676120079563</v>
      </c>
      <c r="CK46" t="str">
        <f t="shared" ref="CK46:CK69" si="147">BO46</f>
        <v>12 Other managers and proprietors</v>
      </c>
      <c r="CL46" s="18">
        <f t="shared" si="136"/>
        <v>2.8273819002939393</v>
      </c>
      <c r="CM46" s="18">
        <f t="shared" si="136"/>
        <v>3.0067421299644845</v>
      </c>
      <c r="CN46" s="18">
        <f t="shared" si="136"/>
        <v>3.2252972131540285</v>
      </c>
      <c r="CO46" s="18">
        <f t="shared" si="136"/>
        <v>3.9071611805033961</v>
      </c>
      <c r="CP46" s="18">
        <f t="shared" si="136"/>
        <v>4.6821464741726651</v>
      </c>
      <c r="CR46" s="68">
        <f t="shared" si="137"/>
        <v>-14.904561988548338</v>
      </c>
      <c r="CS46" s="69">
        <f t="shared" si="138"/>
        <v>31.960624137652875</v>
      </c>
      <c r="CT46" s="69">
        <f t="shared" si="139"/>
        <v>17.056062149104541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26.417669085009504</v>
      </c>
      <c r="C47" s="18">
        <f t="shared" si="104"/>
        <v>25.688859945916537</v>
      </c>
      <c r="D47" s="18">
        <f t="shared" si="104"/>
        <v>25.453392072979842</v>
      </c>
      <c r="E47" s="18">
        <f t="shared" si="104"/>
        <v>27.809660780117557</v>
      </c>
      <c r="F47" s="18">
        <f t="shared" si="104"/>
        <v>27.195561095763104</v>
      </c>
      <c r="H47" s="68">
        <f t="shared" si="105"/>
        <v>75.604858929781003</v>
      </c>
      <c r="I47" s="69">
        <f t="shared" si="106"/>
        <v>57.298895876836852</v>
      </c>
      <c r="J47" s="69">
        <f t="shared" si="107"/>
        <v>132.90375480661788</v>
      </c>
      <c r="L47" t="str">
        <f t="shared" si="140"/>
        <v>21 Science, research, engineering and technology professionals</v>
      </c>
      <c r="M47" s="18">
        <f t="shared" si="108"/>
        <v>14.508597477814897</v>
      </c>
      <c r="N47" s="18">
        <f t="shared" si="108"/>
        <v>14.277821461481215</v>
      </c>
      <c r="O47" s="18">
        <f t="shared" si="108"/>
        <v>14.657555865091803</v>
      </c>
      <c r="P47" s="18">
        <f t="shared" si="108"/>
        <v>17.003554540607091</v>
      </c>
      <c r="Q47" s="18">
        <f t="shared" si="108"/>
        <v>17.293581708636296</v>
      </c>
      <c r="S47" s="68">
        <f t="shared" si="109"/>
        <v>98.701161847358122</v>
      </c>
      <c r="T47" s="69">
        <f t="shared" si="110"/>
        <v>64.616070095396452</v>
      </c>
      <c r="U47" s="69">
        <f t="shared" si="111"/>
        <v>163.31723194275455</v>
      </c>
      <c r="W47" t="str">
        <f t="shared" si="141"/>
        <v>21 Science, research, engineering and technology professionals</v>
      </c>
      <c r="X47" s="18">
        <f t="shared" si="112"/>
        <v>13.377485513040293</v>
      </c>
      <c r="Y47" s="18">
        <f t="shared" si="112"/>
        <v>13.316682931377061</v>
      </c>
      <c r="Z47" s="18">
        <f t="shared" si="112"/>
        <v>12.833286671915145</v>
      </c>
      <c r="AA47" s="18">
        <f t="shared" si="112"/>
        <v>14.542501216243616</v>
      </c>
      <c r="AB47" s="18">
        <f t="shared" si="112"/>
        <v>14.108981179231062</v>
      </c>
      <c r="AD47" s="68">
        <f t="shared" si="113"/>
        <v>36.374990409535854</v>
      </c>
      <c r="AE47" s="69">
        <f t="shared" si="114"/>
        <v>48.104619336040457</v>
      </c>
      <c r="AF47" s="69">
        <f t="shared" si="115"/>
        <v>84.479609745576312</v>
      </c>
      <c r="AH47" t="str">
        <f t="shared" si="142"/>
        <v>21 Science, research, engineering and technology professionals</v>
      </c>
      <c r="AI47" s="18">
        <f t="shared" si="116"/>
        <v>4.7468519632532038</v>
      </c>
      <c r="AJ47" s="18">
        <f t="shared" si="116"/>
        <v>4.8248324684120947</v>
      </c>
      <c r="AK47" s="18">
        <f t="shared" si="116"/>
        <v>4.8468888318492871</v>
      </c>
      <c r="AL47" s="18">
        <f t="shared" si="116"/>
        <v>5.8908773567536006</v>
      </c>
      <c r="AM47" s="18">
        <f t="shared" si="116"/>
        <v>6.1504334748216145</v>
      </c>
      <c r="AO47" s="68">
        <f t="shared" si="117"/>
        <v>48.724958347102607</v>
      </c>
      <c r="AP47" s="69">
        <f t="shared" si="118"/>
        <v>47.9292165349434</v>
      </c>
      <c r="AQ47" s="69">
        <f t="shared" si="119"/>
        <v>96.654174882046007</v>
      </c>
      <c r="AS47" t="str">
        <f t="shared" si="143"/>
        <v>21 Science, research, engineering and technology professionals</v>
      </c>
      <c r="AT47" s="18">
        <f t="shared" si="120"/>
        <v>11.885307505499526</v>
      </c>
      <c r="AU47" s="18">
        <f t="shared" si="120"/>
        <v>11.5314817803447</v>
      </c>
      <c r="AV47" s="18">
        <f t="shared" si="120"/>
        <v>10.436887565177301</v>
      </c>
      <c r="AW47" s="18">
        <f t="shared" si="120"/>
        <v>10.493682200272071</v>
      </c>
      <c r="AX47" s="18">
        <f t="shared" si="120"/>
        <v>9.5602700350671874</v>
      </c>
      <c r="AZ47" s="68">
        <f t="shared" si="121"/>
        <v>11.435200242975593</v>
      </c>
      <c r="BA47" s="69">
        <f t="shared" si="122"/>
        <v>38.677866552569533</v>
      </c>
      <c r="BB47" s="69">
        <f t="shared" si="123"/>
        <v>50.113066795545137</v>
      </c>
      <c r="BD47" t="str">
        <f t="shared" si="144"/>
        <v>21 Science, research, engineering and technology professionals</v>
      </c>
      <c r="BE47" s="18">
        <f t="shared" si="124"/>
        <v>4.5790531737731834</v>
      </c>
      <c r="BF47" s="18">
        <f t="shared" si="124"/>
        <v>4.8905386963625856</v>
      </c>
      <c r="BG47" s="18">
        <f t="shared" si="124"/>
        <v>4.8060679410482905</v>
      </c>
      <c r="BH47" s="18">
        <f t="shared" si="124"/>
        <v>5.3628101126727907</v>
      </c>
      <c r="BI47" s="18">
        <f t="shared" si="124"/>
        <v>5.4470137484156673</v>
      </c>
      <c r="BK47" s="68">
        <f t="shared" si="125"/>
        <v>27.441441921810679</v>
      </c>
      <c r="BL47" s="69">
        <f t="shared" si="126"/>
        <v>35.188742671145789</v>
      </c>
      <c r="BM47" s="69">
        <f t="shared" si="127"/>
        <v>62.630184592956461</v>
      </c>
      <c r="BO47" t="str">
        <f t="shared" si="145"/>
        <v>21 Science, research, engineering and technology professionals</v>
      </c>
      <c r="BP47" s="18">
        <f t="shared" si="128"/>
        <v>3.470097478251883</v>
      </c>
      <c r="BQ47" s="18">
        <f t="shared" si="128"/>
        <v>3.6311465372252223</v>
      </c>
      <c r="BR47" s="18">
        <f t="shared" si="128"/>
        <v>4.0079488924655315</v>
      </c>
      <c r="BS47" s="18">
        <f t="shared" si="128"/>
        <v>4.5443701733917434</v>
      </c>
      <c r="BT47" s="18">
        <f t="shared" si="128"/>
        <v>5.1171662144197505</v>
      </c>
      <c r="BV47" s="68">
        <f t="shared" si="129"/>
        <v>10.515459659241145</v>
      </c>
      <c r="BW47" s="69">
        <f t="shared" si="130"/>
        <v>37.799555321079417</v>
      </c>
      <c r="BX47" s="69">
        <f t="shared" si="131"/>
        <v>48.315014980320562</v>
      </c>
      <c r="BZ47" t="str">
        <f t="shared" si="146"/>
        <v>21 Science, research, engineering and technology professionals</v>
      </c>
      <c r="CA47" s="18">
        <f t="shared" si="132"/>
        <v>3.0762494861664056</v>
      </c>
      <c r="CB47" s="18">
        <f t="shared" si="132"/>
        <v>3.2327903164887783</v>
      </c>
      <c r="CC47" s="18">
        <f t="shared" si="132"/>
        <v>3.3551530768838997</v>
      </c>
      <c r="CD47" s="18">
        <f t="shared" si="132"/>
        <v>4.0372698600662176</v>
      </c>
      <c r="CE47" s="18">
        <f t="shared" si="132"/>
        <v>3.9311626548301772</v>
      </c>
      <c r="CG47" s="68">
        <f t="shared" si="133"/>
        <v>-19.10583605171546</v>
      </c>
      <c r="CH47" s="69">
        <f t="shared" si="134"/>
        <v>31.638521977401634</v>
      </c>
      <c r="CI47" s="69">
        <f t="shared" si="135"/>
        <v>12.532685925686174</v>
      </c>
      <c r="CK47" t="str">
        <f t="shared" si="147"/>
        <v>21 Science, research, engineering and technology professionals</v>
      </c>
      <c r="CL47" s="18">
        <f t="shared" si="136"/>
        <v>1.6088934901284495</v>
      </c>
      <c r="CM47" s="18">
        <f t="shared" si="136"/>
        <v>2.1449880966748536</v>
      </c>
      <c r="CN47" s="18">
        <f t="shared" si="136"/>
        <v>2.4151861709539704</v>
      </c>
      <c r="CO47" s="18">
        <f t="shared" si="136"/>
        <v>3.9326049142097217</v>
      </c>
      <c r="CP47" s="18">
        <f t="shared" si="136"/>
        <v>5.0966373095318973</v>
      </c>
      <c r="CR47" s="68">
        <f t="shared" si="137"/>
        <v>23.698416279302624</v>
      </c>
      <c r="CS47" s="69">
        <f t="shared" si="138"/>
        <v>34.393872300771235</v>
      </c>
      <c r="CT47" s="69">
        <f t="shared" si="139"/>
        <v>58.092288580073856</v>
      </c>
    </row>
    <row r="48" spans="1:98" x14ac:dyDescent="0.2">
      <c r="A48" t="str">
        <f t="shared" si="103"/>
        <v>22 Health professionals</v>
      </c>
      <c r="B48" s="18">
        <f t="shared" si="104"/>
        <v>11.990812126729079</v>
      </c>
      <c r="C48" s="18">
        <f t="shared" si="104"/>
        <v>13.401111242809552</v>
      </c>
      <c r="D48" s="18">
        <f t="shared" si="104"/>
        <v>11.87172659755303</v>
      </c>
      <c r="E48" s="18">
        <f t="shared" si="104"/>
        <v>12.121544520128104</v>
      </c>
      <c r="F48" s="18">
        <f t="shared" si="104"/>
        <v>12.251339775618133</v>
      </c>
      <c r="H48" s="68">
        <f t="shared" si="105"/>
        <v>69.610943678420441</v>
      </c>
      <c r="I48" s="69">
        <f t="shared" si="106"/>
        <v>70.487415910813212</v>
      </c>
      <c r="J48" s="69">
        <f t="shared" si="107"/>
        <v>140.09835958923367</v>
      </c>
      <c r="L48" t="str">
        <f t="shared" si="140"/>
        <v>22 Health professionals</v>
      </c>
      <c r="M48" s="18">
        <f t="shared" si="108"/>
        <v>5.5069654195273161</v>
      </c>
      <c r="N48" s="18">
        <f t="shared" si="108"/>
        <v>6.293177040114406</v>
      </c>
      <c r="O48" s="18">
        <f t="shared" si="108"/>
        <v>5.6306443962631318</v>
      </c>
      <c r="P48" s="18">
        <f t="shared" si="108"/>
        <v>5.3750304946670209</v>
      </c>
      <c r="Q48" s="18">
        <f t="shared" si="108"/>
        <v>5.2814503733040556</v>
      </c>
      <c r="S48" s="68">
        <f t="shared" si="109"/>
        <v>57.969090405994287</v>
      </c>
      <c r="T48" s="69">
        <f t="shared" si="110"/>
        <v>69.547120018993596</v>
      </c>
      <c r="U48" s="69">
        <f t="shared" si="111"/>
        <v>127.51621042498789</v>
      </c>
      <c r="W48" t="str">
        <f t="shared" si="141"/>
        <v>22 Health professionals</v>
      </c>
      <c r="X48" s="18">
        <f t="shared" si="112"/>
        <v>5.5193609675087423</v>
      </c>
      <c r="Y48" s="18">
        <f t="shared" si="112"/>
        <v>6.1590705623076625</v>
      </c>
      <c r="Z48" s="18">
        <f t="shared" si="112"/>
        <v>5.858420984009669</v>
      </c>
      <c r="AA48" s="18">
        <f t="shared" si="112"/>
        <v>5.4628641139349154</v>
      </c>
      <c r="AB48" s="18">
        <f t="shared" si="112"/>
        <v>5.2265445591119581</v>
      </c>
      <c r="AD48" s="68">
        <f t="shared" si="113"/>
        <v>10.665195419646349</v>
      </c>
      <c r="AE48" s="69">
        <f t="shared" si="114"/>
        <v>57.874094968379318</v>
      </c>
      <c r="AF48" s="69">
        <f t="shared" si="115"/>
        <v>68.539290388025677</v>
      </c>
      <c r="AH48" t="str">
        <f t="shared" si="142"/>
        <v>22 Health professionals</v>
      </c>
      <c r="AI48" s="18">
        <f t="shared" si="116"/>
        <v>10.142528915439176</v>
      </c>
      <c r="AJ48" s="18">
        <f t="shared" si="116"/>
        <v>8.2950917544004383</v>
      </c>
      <c r="AK48" s="18">
        <f t="shared" si="116"/>
        <v>7.0752252276392369</v>
      </c>
      <c r="AL48" s="18">
        <f t="shared" si="116"/>
        <v>3.8967593474775986</v>
      </c>
      <c r="AM48" s="18">
        <f t="shared" si="116"/>
        <v>1.7919603214474535</v>
      </c>
      <c r="AO48" s="68">
        <f t="shared" si="117"/>
        <v>-70.315529328559393</v>
      </c>
      <c r="AP48" s="69">
        <f t="shared" si="118"/>
        <v>19.882945759135829</v>
      </c>
      <c r="AQ48" s="69">
        <f t="shared" si="119"/>
        <v>-50.432583569423564</v>
      </c>
      <c r="AS48" t="str">
        <f t="shared" si="143"/>
        <v>22 Health professionals</v>
      </c>
      <c r="AT48" s="18">
        <f t="shared" si="120"/>
        <v>1.5482455435022144</v>
      </c>
      <c r="AU48" s="18">
        <f t="shared" si="120"/>
        <v>1.8298403528608176</v>
      </c>
      <c r="AV48" s="18">
        <f t="shared" si="120"/>
        <v>2.0490461270198712</v>
      </c>
      <c r="AW48" s="18">
        <f t="shared" si="120"/>
        <v>2.0358340678092932</v>
      </c>
      <c r="AX48" s="18">
        <f t="shared" si="120"/>
        <v>1.9892388597554025</v>
      </c>
      <c r="AZ48" s="68">
        <f t="shared" si="121"/>
        <v>18.102323774611008</v>
      </c>
      <c r="BA48" s="69">
        <f t="shared" si="122"/>
        <v>55.514381426108052</v>
      </c>
      <c r="BB48" s="69">
        <f t="shared" si="123"/>
        <v>73.616705200719068</v>
      </c>
      <c r="BD48" t="str">
        <f t="shared" si="144"/>
        <v>22 Health professionals</v>
      </c>
      <c r="BE48" s="18">
        <f t="shared" si="124"/>
        <v>1.5988670703388503</v>
      </c>
      <c r="BF48" s="18">
        <f t="shared" si="124"/>
        <v>1.8079503406482482</v>
      </c>
      <c r="BG48" s="18">
        <f t="shared" si="124"/>
        <v>1.8691130163976462</v>
      </c>
      <c r="BH48" s="18">
        <f t="shared" si="124"/>
        <v>1.9103180957377082</v>
      </c>
      <c r="BI48" s="18">
        <f t="shared" si="124"/>
        <v>1.9801712176441117</v>
      </c>
      <c r="BK48" s="68">
        <f t="shared" si="125"/>
        <v>19.126749785402989</v>
      </c>
      <c r="BL48" s="69">
        <f t="shared" si="126"/>
        <v>63.675153466974976</v>
      </c>
      <c r="BM48" s="69">
        <f t="shared" si="127"/>
        <v>82.801903252377969</v>
      </c>
      <c r="BO48" t="str">
        <f t="shared" si="145"/>
        <v>22 Health professionals</v>
      </c>
      <c r="BP48" s="18">
        <f t="shared" si="128"/>
        <v>1.19125871389577</v>
      </c>
      <c r="BQ48" s="18">
        <f t="shared" si="128"/>
        <v>1.4468787643634455</v>
      </c>
      <c r="BR48" s="18">
        <f t="shared" si="128"/>
        <v>1.4070938178210268</v>
      </c>
      <c r="BS48" s="18">
        <f t="shared" si="128"/>
        <v>1.4654815874312961</v>
      </c>
      <c r="BT48" s="18">
        <f t="shared" si="128"/>
        <v>1.4896987022409252</v>
      </c>
      <c r="BV48" s="68">
        <f t="shared" si="129"/>
        <v>-8.3587361611605289</v>
      </c>
      <c r="BW48" s="69">
        <f t="shared" si="130"/>
        <v>47.525440227581818</v>
      </c>
      <c r="BX48" s="69">
        <f t="shared" si="131"/>
        <v>39.166704066421289</v>
      </c>
      <c r="BZ48" t="str">
        <f t="shared" si="146"/>
        <v>22 Health professionals</v>
      </c>
      <c r="CA48" s="18">
        <f t="shared" si="132"/>
        <v>1.0072940455243422</v>
      </c>
      <c r="CB48" s="18">
        <f t="shared" si="132"/>
        <v>1.360596299142548</v>
      </c>
      <c r="CC48" s="18">
        <f t="shared" si="132"/>
        <v>1.2282208378957322</v>
      </c>
      <c r="CD48" s="18">
        <f t="shared" si="132"/>
        <v>1.2443044325814492</v>
      </c>
      <c r="CE48" s="18">
        <f t="shared" si="132"/>
        <v>1.1483886183663352</v>
      </c>
      <c r="CG48" s="68">
        <f t="shared" si="133"/>
        <v>-35.446330403228302</v>
      </c>
      <c r="CH48" s="69">
        <f t="shared" si="134"/>
        <v>36.490040429177647</v>
      </c>
      <c r="CI48" s="69">
        <f t="shared" si="135"/>
        <v>1.0437100259493381</v>
      </c>
      <c r="CK48" t="str">
        <f t="shared" si="147"/>
        <v>22 Health professionals</v>
      </c>
      <c r="CL48" s="18">
        <f t="shared" si="136"/>
        <v>0.40252184064064422</v>
      </c>
      <c r="CM48" s="18">
        <f t="shared" si="136"/>
        <v>0.60867470843956817</v>
      </c>
      <c r="CN48" s="18">
        <f t="shared" si="136"/>
        <v>0.63747484252604958</v>
      </c>
      <c r="CO48" s="18">
        <f t="shared" si="136"/>
        <v>0.76335727763014616</v>
      </c>
      <c r="CP48" s="18">
        <f t="shared" si="136"/>
        <v>1.0446260232427493</v>
      </c>
      <c r="CR48" s="68">
        <f t="shared" si="137"/>
        <v>-3.9430453581242428</v>
      </c>
      <c r="CS48" s="69">
        <f t="shared" si="138"/>
        <v>34.215417000152868</v>
      </c>
      <c r="CT48" s="69">
        <f t="shared" si="139"/>
        <v>30.272371642028627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24.911385082895791</v>
      </c>
      <c r="C49" s="18">
        <f t="shared" si="104"/>
        <v>23.417593961559255</v>
      </c>
      <c r="D49" s="18">
        <f t="shared" si="104"/>
        <v>24.099966713951193</v>
      </c>
      <c r="E49" s="18">
        <f t="shared" si="104"/>
        <v>21.105414395570225</v>
      </c>
      <c r="F49" s="18">
        <f t="shared" si="104"/>
        <v>19.021071776587902</v>
      </c>
      <c r="H49" s="68">
        <f t="shared" si="105"/>
        <v>29.718737694121145</v>
      </c>
      <c r="I49" s="69">
        <f t="shared" si="106"/>
        <v>58.373903200514675</v>
      </c>
      <c r="J49" s="69">
        <f t="shared" si="107"/>
        <v>88.092640894635835</v>
      </c>
      <c r="L49" t="str">
        <f t="shared" si="140"/>
        <v>23 Teaching and other educational professionals</v>
      </c>
      <c r="M49" s="18">
        <f t="shared" si="108"/>
        <v>20.874799020174315</v>
      </c>
      <c r="N49" s="18">
        <f t="shared" si="108"/>
        <v>20.194788336128276</v>
      </c>
      <c r="O49" s="18">
        <f t="shared" si="108"/>
        <v>20.15079094924543</v>
      </c>
      <c r="P49" s="18">
        <f t="shared" si="108"/>
        <v>17.739492585783381</v>
      </c>
      <c r="Q49" s="18">
        <f t="shared" si="108"/>
        <v>15.826768203640635</v>
      </c>
      <c r="S49" s="68">
        <f t="shared" si="109"/>
        <v>32.274813753272817</v>
      </c>
      <c r="T49" s="69">
        <f t="shared" si="110"/>
        <v>61.605034929843505</v>
      </c>
      <c r="U49" s="69">
        <f t="shared" si="111"/>
        <v>93.879848683116322</v>
      </c>
      <c r="W49" t="str">
        <f t="shared" si="141"/>
        <v>23 Teaching and other educational professionals</v>
      </c>
      <c r="X49" s="18">
        <f t="shared" si="112"/>
        <v>6.9114854038487881</v>
      </c>
      <c r="Y49" s="18">
        <f t="shared" si="112"/>
        <v>6.0171157942330034</v>
      </c>
      <c r="Z49" s="18">
        <f t="shared" si="112"/>
        <v>6.1937692133735061</v>
      </c>
      <c r="AA49" s="18">
        <f t="shared" si="112"/>
        <v>4.4640970892961063</v>
      </c>
      <c r="AB49" s="18">
        <f t="shared" si="112"/>
        <v>3.13715465024725</v>
      </c>
      <c r="AD49" s="68">
        <f t="shared" si="113"/>
        <v>-37.171327457033307</v>
      </c>
      <c r="AE49" s="69">
        <f t="shared" si="114"/>
        <v>38.428158922450322</v>
      </c>
      <c r="AF49" s="69">
        <f t="shared" si="115"/>
        <v>1.256831465417021</v>
      </c>
      <c r="AH49" t="str">
        <f t="shared" si="142"/>
        <v>23 Teaching and other educational professionals</v>
      </c>
      <c r="AI49" s="18">
        <f t="shared" si="116"/>
        <v>3.7765784049256403</v>
      </c>
      <c r="AJ49" s="18">
        <f t="shared" si="116"/>
        <v>2.2400957776657244</v>
      </c>
      <c r="AK49" s="18">
        <f t="shared" si="116"/>
        <v>1.9324679544105998</v>
      </c>
      <c r="AL49" s="18">
        <f t="shared" si="116"/>
        <v>1.0653830382127938</v>
      </c>
      <c r="AM49" s="18">
        <f t="shared" si="116"/>
        <v>0.93442658995846439</v>
      </c>
      <c r="AO49" s="68">
        <f t="shared" si="117"/>
        <v>-43.32727742606636</v>
      </c>
      <c r="AP49" s="69">
        <f t="shared" si="118"/>
        <v>18.378516585261476</v>
      </c>
      <c r="AQ49" s="69">
        <f t="shared" si="119"/>
        <v>-24.948760840804884</v>
      </c>
      <c r="AS49" t="str">
        <f t="shared" si="143"/>
        <v>23 Teaching and other educational professionals</v>
      </c>
      <c r="AT49" s="18">
        <f t="shared" si="120"/>
        <v>0.96261440526339226</v>
      </c>
      <c r="AU49" s="18">
        <f t="shared" si="120"/>
        <v>0.94761082240244332</v>
      </c>
      <c r="AV49" s="18">
        <f t="shared" si="120"/>
        <v>0.90321280490908762</v>
      </c>
      <c r="AW49" s="18">
        <f t="shared" si="120"/>
        <v>0.71293812531295297</v>
      </c>
      <c r="AX49" s="18">
        <f t="shared" si="120"/>
        <v>0.55127714305894104</v>
      </c>
      <c r="AZ49" s="68">
        <f t="shared" si="121"/>
        <v>-25.748856968478268</v>
      </c>
      <c r="BA49" s="69">
        <f t="shared" si="122"/>
        <v>37.850653940359898</v>
      </c>
      <c r="BB49" s="69">
        <f t="shared" si="123"/>
        <v>12.101796971881628</v>
      </c>
      <c r="BD49" t="str">
        <f t="shared" si="144"/>
        <v>23 Teaching and other educational professionals</v>
      </c>
      <c r="BE49" s="18">
        <f t="shared" si="124"/>
        <v>0.93588057615913589</v>
      </c>
      <c r="BF49" s="18">
        <f t="shared" si="124"/>
        <v>0.96986569726496685</v>
      </c>
      <c r="BG49" s="18">
        <f t="shared" si="124"/>
        <v>1.0179398416102372</v>
      </c>
      <c r="BH49" s="18">
        <f t="shared" si="124"/>
        <v>0.96788415642524062</v>
      </c>
      <c r="BI49" s="18">
        <f t="shared" si="124"/>
        <v>1.1426331163184209</v>
      </c>
      <c r="BK49" s="68">
        <f t="shared" si="125"/>
        <v>26.219601635653213</v>
      </c>
      <c r="BL49" s="69">
        <f t="shared" si="126"/>
        <v>45.087299137028793</v>
      </c>
      <c r="BM49" s="69">
        <f t="shared" si="127"/>
        <v>71.306900772681999</v>
      </c>
      <c r="BO49" t="str">
        <f t="shared" si="145"/>
        <v>23 Teaching and other educational professionals</v>
      </c>
      <c r="BP49" s="18">
        <f t="shared" si="128"/>
        <v>0.74767563288373717</v>
      </c>
      <c r="BQ49" s="18">
        <f t="shared" si="128"/>
        <v>0.81005450174946314</v>
      </c>
      <c r="BR49" s="18">
        <f t="shared" si="128"/>
        <v>0.82655995980479258</v>
      </c>
      <c r="BS49" s="18">
        <f t="shared" si="128"/>
        <v>0.79106417219359848</v>
      </c>
      <c r="BT49" s="18">
        <f t="shared" si="128"/>
        <v>0.85144857538851526</v>
      </c>
      <c r="BV49" s="68">
        <f t="shared" si="129"/>
        <v>-10.833905407483599</v>
      </c>
      <c r="BW49" s="69">
        <f t="shared" si="130"/>
        <v>41.850957712012317</v>
      </c>
      <c r="BX49" s="69">
        <f t="shared" si="131"/>
        <v>31.017052304528718</v>
      </c>
      <c r="BZ49" t="str">
        <f t="shared" si="146"/>
        <v>23 Teaching and other educational professionals</v>
      </c>
      <c r="CA49" s="18">
        <f t="shared" si="132"/>
        <v>0.75045617043020518</v>
      </c>
      <c r="CB49" s="18">
        <f t="shared" si="132"/>
        <v>0.82054874001567657</v>
      </c>
      <c r="CC49" s="18">
        <f t="shared" si="132"/>
        <v>0.93134023901889573</v>
      </c>
      <c r="CD49" s="18">
        <f t="shared" si="132"/>
        <v>0.91105721957868457</v>
      </c>
      <c r="CE49" s="18">
        <f t="shared" si="132"/>
        <v>1.0777221107918669</v>
      </c>
      <c r="CG49" s="68">
        <f t="shared" si="133"/>
        <v>-20.107328690083293</v>
      </c>
      <c r="CH49" s="69">
        <f t="shared" si="134"/>
        <v>38.19587334215587</v>
      </c>
      <c r="CI49" s="69">
        <f t="shared" si="135"/>
        <v>18.088544652072581</v>
      </c>
      <c r="CK49" t="str">
        <f t="shared" si="147"/>
        <v>23 Teaching and other educational professionals</v>
      </c>
      <c r="CL49" s="18">
        <f t="shared" si="136"/>
        <v>0.33229009263437631</v>
      </c>
      <c r="CM49" s="18">
        <f t="shared" si="136"/>
        <v>0.4357650683499269</v>
      </c>
      <c r="CN49" s="18">
        <f t="shared" si="136"/>
        <v>0.53702871984878875</v>
      </c>
      <c r="CO49" s="18">
        <f t="shared" si="136"/>
        <v>0.60941886083733032</v>
      </c>
      <c r="CP49" s="18">
        <f t="shared" si="136"/>
        <v>0.72046659461792073</v>
      </c>
      <c r="CR49" s="68">
        <f t="shared" si="137"/>
        <v>-21.3593018295585</v>
      </c>
      <c r="CS49" s="69">
        <f t="shared" si="138"/>
        <v>30.882347693829399</v>
      </c>
      <c r="CT49" s="69">
        <f t="shared" si="139"/>
        <v>9.5230458642708982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7.3070435835436154</v>
      </c>
      <c r="C50" s="18">
        <f t="shared" si="104"/>
        <v>7.4762895206741504</v>
      </c>
      <c r="D50" s="18">
        <f t="shared" si="104"/>
        <v>8.0258033020998152</v>
      </c>
      <c r="E50" s="18">
        <f t="shared" si="104"/>
        <v>8.0831911247522434</v>
      </c>
      <c r="F50" s="18">
        <f t="shared" si="104"/>
        <v>8.1974201586839524</v>
      </c>
      <c r="H50" s="68">
        <f t="shared" si="105"/>
        <v>67.869909332492455</v>
      </c>
      <c r="I50" s="69">
        <f t="shared" si="106"/>
        <v>68.962196247601554</v>
      </c>
      <c r="J50" s="69">
        <f t="shared" si="107"/>
        <v>136.83210558009401</v>
      </c>
      <c r="L50" t="str">
        <f t="shared" si="140"/>
        <v>24 Business, media and public service professionals</v>
      </c>
      <c r="M50" s="18">
        <f t="shared" si="108"/>
        <v>14.296276669646286</v>
      </c>
      <c r="N50" s="18">
        <f t="shared" si="108"/>
        <v>14.307318864424101</v>
      </c>
      <c r="O50" s="18">
        <f t="shared" si="108"/>
        <v>14.429815115046562</v>
      </c>
      <c r="P50" s="18">
        <f t="shared" si="108"/>
        <v>14.202300584778287</v>
      </c>
      <c r="Q50" s="18">
        <f t="shared" si="108"/>
        <v>13.821557863953332</v>
      </c>
      <c r="S50" s="68">
        <f t="shared" si="109"/>
        <v>61.314439713794464</v>
      </c>
      <c r="T50" s="69">
        <f t="shared" si="110"/>
        <v>67.551997749156129</v>
      </c>
      <c r="U50" s="69">
        <f t="shared" si="111"/>
        <v>128.86643746295061</v>
      </c>
      <c r="W50" t="str">
        <f t="shared" si="141"/>
        <v>24 Business, media and public service professionals</v>
      </c>
      <c r="X50" s="18">
        <f t="shared" si="112"/>
        <v>12.760736260334612</v>
      </c>
      <c r="Y50" s="18">
        <f t="shared" si="112"/>
        <v>13.084592789705079</v>
      </c>
      <c r="Z50" s="18">
        <f t="shared" si="112"/>
        <v>13.27770021569285</v>
      </c>
      <c r="AA50" s="18">
        <f t="shared" si="112"/>
        <v>12.720619618526518</v>
      </c>
      <c r="AB50" s="18">
        <f t="shared" si="112"/>
        <v>11.972562474420451</v>
      </c>
      <c r="AD50" s="68">
        <f t="shared" si="113"/>
        <v>11.851349337525845</v>
      </c>
      <c r="AE50" s="69">
        <f t="shared" si="114"/>
        <v>53.524971190946438</v>
      </c>
      <c r="AF50" s="69">
        <f t="shared" si="115"/>
        <v>65.376320528472277</v>
      </c>
      <c r="AH50" t="str">
        <f t="shared" si="142"/>
        <v>24 Business, media and public service professionals</v>
      </c>
      <c r="AI50" s="18">
        <f t="shared" si="116"/>
        <v>4.684158789164873</v>
      </c>
      <c r="AJ50" s="18">
        <f t="shared" si="116"/>
        <v>4.3926210057694757</v>
      </c>
      <c r="AK50" s="18">
        <f t="shared" si="116"/>
        <v>4.5934881861929222</v>
      </c>
      <c r="AL50" s="18">
        <f t="shared" si="116"/>
        <v>4.2887191240173896</v>
      </c>
      <c r="AM50" s="18">
        <f t="shared" si="116"/>
        <v>4.1690040817613596</v>
      </c>
      <c r="AO50" s="68">
        <f t="shared" si="117"/>
        <v>6.3728771286258885</v>
      </c>
      <c r="AP50" s="69">
        <f t="shared" si="118"/>
        <v>36.383597319884586</v>
      </c>
      <c r="AQ50" s="69">
        <f t="shared" si="119"/>
        <v>42.756474448510474</v>
      </c>
      <c r="AS50" t="str">
        <f t="shared" si="143"/>
        <v>24 Business, media and public service professionals</v>
      </c>
      <c r="AT50" s="18">
        <f t="shared" si="120"/>
        <v>7.3068800248882679</v>
      </c>
      <c r="AU50" s="18">
        <f t="shared" si="120"/>
        <v>7.59567414641357</v>
      </c>
      <c r="AV50" s="18">
        <f t="shared" si="120"/>
        <v>7.7505905324973048</v>
      </c>
      <c r="AW50" s="18">
        <f t="shared" si="120"/>
        <v>7.7803039339688214</v>
      </c>
      <c r="AX50" s="18">
        <f t="shared" si="120"/>
        <v>7.6652581494203034</v>
      </c>
      <c r="AZ50" s="68">
        <f t="shared" si="121"/>
        <v>20.31374227261912</v>
      </c>
      <c r="BA50" s="69">
        <f t="shared" si="122"/>
        <v>52.757918061909038</v>
      </c>
      <c r="BB50" s="69">
        <f t="shared" si="123"/>
        <v>73.071660334528161</v>
      </c>
      <c r="BD50" t="str">
        <f t="shared" si="144"/>
        <v>24 Business, media and public service professionals</v>
      </c>
      <c r="BE50" s="18">
        <f t="shared" si="124"/>
        <v>4.1419646922069271</v>
      </c>
      <c r="BF50" s="18">
        <f t="shared" si="124"/>
        <v>4.7215125140216241</v>
      </c>
      <c r="BG50" s="18">
        <f t="shared" si="124"/>
        <v>4.9611788953974711</v>
      </c>
      <c r="BH50" s="18">
        <f t="shared" si="124"/>
        <v>5.1816431053998091</v>
      </c>
      <c r="BI50" s="18">
        <f t="shared" si="124"/>
        <v>5.5598899607432992</v>
      </c>
      <c r="BK50" s="68">
        <f t="shared" si="125"/>
        <v>26.015341233730155</v>
      </c>
      <c r="BL50" s="69">
        <f t="shared" si="126"/>
        <v>48.12421732402715</v>
      </c>
      <c r="BM50" s="69">
        <f t="shared" si="127"/>
        <v>74.139558557757312</v>
      </c>
      <c r="BO50" t="str">
        <f t="shared" si="145"/>
        <v>24 Business, media and public service professionals</v>
      </c>
      <c r="BP50" s="18">
        <f t="shared" si="128"/>
        <v>3.0804394030394224</v>
      </c>
      <c r="BQ50" s="18">
        <f t="shared" si="128"/>
        <v>3.2726063684568345</v>
      </c>
      <c r="BR50" s="18">
        <f t="shared" si="128"/>
        <v>3.6229682676811441</v>
      </c>
      <c r="BS50" s="18">
        <f t="shared" si="128"/>
        <v>3.5137197350709428</v>
      </c>
      <c r="BT50" s="18">
        <f t="shared" si="128"/>
        <v>3.5415671608469923</v>
      </c>
      <c r="BV50" s="68">
        <f t="shared" si="129"/>
        <v>-15.385140574488631</v>
      </c>
      <c r="BW50" s="69">
        <f t="shared" si="130"/>
        <v>37.721731830774822</v>
      </c>
      <c r="BX50" s="69">
        <f t="shared" si="131"/>
        <v>22.336591256286191</v>
      </c>
      <c r="BZ50" t="str">
        <f t="shared" si="146"/>
        <v>24 Business, media and public service professionals</v>
      </c>
      <c r="CA50" s="18">
        <f t="shared" si="132"/>
        <v>2.7629849826445216</v>
      </c>
      <c r="CB50" s="18">
        <f t="shared" si="132"/>
        <v>3.1282227112281942</v>
      </c>
      <c r="CC50" s="18">
        <f t="shared" si="132"/>
        <v>3.467857506359219</v>
      </c>
      <c r="CD50" s="18">
        <f t="shared" si="132"/>
        <v>3.5493122512662776</v>
      </c>
      <c r="CE50" s="18">
        <f t="shared" si="132"/>
        <v>3.5762699632575008</v>
      </c>
      <c r="CG50" s="68">
        <f t="shared" si="133"/>
        <v>-28.800397694599777</v>
      </c>
      <c r="CH50" s="69">
        <f t="shared" si="134"/>
        <v>34.636488589139304</v>
      </c>
      <c r="CI50" s="69">
        <f t="shared" si="135"/>
        <v>5.8360908945395202</v>
      </c>
      <c r="CK50" t="str">
        <f t="shared" si="147"/>
        <v>24 Business, media and public service professionals</v>
      </c>
      <c r="CL50" s="18">
        <f t="shared" si="136"/>
        <v>1.609265308012894</v>
      </c>
      <c r="CM50" s="18">
        <f t="shared" si="136"/>
        <v>2.1701487499970442</v>
      </c>
      <c r="CN50" s="18">
        <f t="shared" si="136"/>
        <v>2.5018734546918355</v>
      </c>
      <c r="CO50" s="18">
        <f t="shared" si="136"/>
        <v>3.1347586504479641</v>
      </c>
      <c r="CP50" s="18">
        <f t="shared" si="136"/>
        <v>4.1514097549180988</v>
      </c>
      <c r="CR50" s="68">
        <f t="shared" si="137"/>
        <v>-2.7339485646419819</v>
      </c>
      <c r="CS50" s="69">
        <f t="shared" si="138"/>
        <v>32.33001824464278</v>
      </c>
      <c r="CT50" s="69">
        <f t="shared" si="139"/>
        <v>29.596069680000802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3.0214663665133354</v>
      </c>
      <c r="C51" s="18">
        <f t="shared" si="104"/>
        <v>3.2655254601438513</v>
      </c>
      <c r="D51" s="18">
        <f t="shared" si="104"/>
        <v>3.4607850157627738</v>
      </c>
      <c r="E51" s="18">
        <f t="shared" si="104"/>
        <v>3.32886729940051</v>
      </c>
      <c r="F51" s="18">
        <f t="shared" si="104"/>
        <v>3.7575926855425301</v>
      </c>
      <c r="H51" s="68">
        <f t="shared" si="105"/>
        <v>78.451109413353223</v>
      </c>
      <c r="I51" s="69">
        <f t="shared" si="106"/>
        <v>65.496548390212055</v>
      </c>
      <c r="J51" s="69">
        <f t="shared" si="107"/>
        <v>143.94765780356528</v>
      </c>
      <c r="L51" t="str">
        <f t="shared" si="140"/>
        <v>31 Science, engineering and technology associate professionals</v>
      </c>
      <c r="M51" s="18">
        <f t="shared" si="108"/>
        <v>2.2829568548626713</v>
      </c>
      <c r="N51" s="18">
        <f t="shared" si="108"/>
        <v>2.3331516082021508</v>
      </c>
      <c r="O51" s="18">
        <f t="shared" si="108"/>
        <v>2.5208609900270456</v>
      </c>
      <c r="P51" s="18">
        <f t="shared" si="108"/>
        <v>2.2666075215537207</v>
      </c>
      <c r="Q51" s="18">
        <f t="shared" si="108"/>
        <v>2.2780880805265404</v>
      </c>
      <c r="S51" s="68">
        <f t="shared" si="109"/>
        <v>52.19438446110518</v>
      </c>
      <c r="T51" s="69">
        <f t="shared" si="110"/>
        <v>56.321203221984447</v>
      </c>
      <c r="U51" s="69">
        <f t="shared" si="111"/>
        <v>108.51558768308962</v>
      </c>
      <c r="W51" t="str">
        <f t="shared" si="141"/>
        <v>31 Science, engineering and technology associate professionals</v>
      </c>
      <c r="X51" s="18">
        <f t="shared" si="112"/>
        <v>2.732109942884029</v>
      </c>
      <c r="Y51" s="18">
        <f t="shared" si="112"/>
        <v>2.9564941827385955</v>
      </c>
      <c r="Z51" s="18">
        <f t="shared" si="112"/>
        <v>2.9956233993325334</v>
      </c>
      <c r="AA51" s="18">
        <f t="shared" si="112"/>
        <v>2.7812835086914247</v>
      </c>
      <c r="AB51" s="18">
        <f t="shared" si="112"/>
        <v>2.7688450504920046</v>
      </c>
      <c r="AD51" s="68">
        <f t="shared" si="113"/>
        <v>14.65378934698526</v>
      </c>
      <c r="AE51" s="69">
        <f t="shared" si="114"/>
        <v>46.065738885973182</v>
      </c>
      <c r="AF51" s="69">
        <f t="shared" si="115"/>
        <v>60.719528232958439</v>
      </c>
      <c r="AH51" t="str">
        <f t="shared" si="142"/>
        <v>31 Science, engineering and technology associate professionals</v>
      </c>
      <c r="AI51" s="18">
        <f t="shared" si="116"/>
        <v>1.5756788021960388</v>
      </c>
      <c r="AJ51" s="18">
        <f t="shared" si="116"/>
        <v>1.8868620400395189</v>
      </c>
      <c r="AK51" s="18">
        <f t="shared" si="116"/>
        <v>1.9274312082366956</v>
      </c>
      <c r="AL51" s="18">
        <f t="shared" si="116"/>
        <v>2.0675917876449503</v>
      </c>
      <c r="AM51" s="18">
        <f t="shared" si="116"/>
        <v>2.3672575470041584</v>
      </c>
      <c r="AO51" s="68">
        <f t="shared" si="117"/>
        <v>43.948721704750646</v>
      </c>
      <c r="AP51" s="69">
        <f t="shared" si="118"/>
        <v>54.608002385577635</v>
      </c>
      <c r="AQ51" s="69">
        <f t="shared" si="119"/>
        <v>98.556724090328274</v>
      </c>
      <c r="AS51" t="str">
        <f t="shared" si="143"/>
        <v>31 Science, engineering and technology associate professionals</v>
      </c>
      <c r="AT51" s="18">
        <f t="shared" si="120"/>
        <v>4.3580841238378865</v>
      </c>
      <c r="AU51" s="18">
        <f t="shared" si="120"/>
        <v>4.41854838894539</v>
      </c>
      <c r="AV51" s="18">
        <f t="shared" si="120"/>
        <v>4.315098097091103</v>
      </c>
      <c r="AW51" s="18">
        <f t="shared" si="120"/>
        <v>3.7644373258712096</v>
      </c>
      <c r="AX51" s="18">
        <f t="shared" si="120"/>
        <v>3.2586131716773914</v>
      </c>
      <c r="AZ51" s="68">
        <f t="shared" si="121"/>
        <v>-8.1317636897953367</v>
      </c>
      <c r="BA51" s="69">
        <f t="shared" si="122"/>
        <v>35.19362609747165</v>
      </c>
      <c r="BB51" s="69">
        <f t="shared" si="123"/>
        <v>27.061862407676319</v>
      </c>
      <c r="BD51" t="str">
        <f t="shared" si="144"/>
        <v>31 Science, engineering and technology associate professionals</v>
      </c>
      <c r="BE51" s="18">
        <f t="shared" si="124"/>
        <v>1.6538105315416087</v>
      </c>
      <c r="BF51" s="18">
        <f t="shared" si="124"/>
        <v>1.6813359982676599</v>
      </c>
      <c r="BG51" s="18">
        <f t="shared" si="124"/>
        <v>1.777985103710551</v>
      </c>
      <c r="BH51" s="18">
        <f t="shared" si="124"/>
        <v>1.3851431943382797</v>
      </c>
      <c r="BI51" s="18">
        <f t="shared" si="124"/>
        <v>1.0746296875685897</v>
      </c>
      <c r="BK51" s="68">
        <f t="shared" si="125"/>
        <v>-32.036955231548212</v>
      </c>
      <c r="BL51" s="69">
        <f t="shared" si="126"/>
        <v>28.614563574284542</v>
      </c>
      <c r="BM51" s="69">
        <f t="shared" si="127"/>
        <v>-3.4223916572636766</v>
      </c>
      <c r="BO51" t="str">
        <f t="shared" si="145"/>
        <v>31 Science, engineering and technology associate professionals</v>
      </c>
      <c r="BP51" s="18">
        <f t="shared" si="128"/>
        <v>1.1853661134687257</v>
      </c>
      <c r="BQ51" s="18">
        <f t="shared" si="128"/>
        <v>1.2733606488556191</v>
      </c>
      <c r="BR51" s="18">
        <f t="shared" si="128"/>
        <v>1.4515462401011112</v>
      </c>
      <c r="BS51" s="18">
        <f t="shared" si="128"/>
        <v>1.2936103630380589</v>
      </c>
      <c r="BT51" s="18">
        <f t="shared" si="128"/>
        <v>1.5134860981115577</v>
      </c>
      <c r="BV51" s="68">
        <f t="shared" si="129"/>
        <v>-9.7466675429677636</v>
      </c>
      <c r="BW51" s="69">
        <f t="shared" si="130"/>
        <v>34.270158205326226</v>
      </c>
      <c r="BX51" s="69">
        <f t="shared" si="131"/>
        <v>24.523490662358462</v>
      </c>
      <c r="BZ51" t="str">
        <f t="shared" si="146"/>
        <v>31 Science, engineering and technology associate professionals</v>
      </c>
      <c r="CA51" s="18">
        <f t="shared" si="132"/>
        <v>1.495104205123331</v>
      </c>
      <c r="CB51" s="18">
        <f t="shared" si="132"/>
        <v>1.6945635165144377</v>
      </c>
      <c r="CC51" s="18">
        <f t="shared" si="132"/>
        <v>1.9724029924195499</v>
      </c>
      <c r="CD51" s="18">
        <f t="shared" si="132"/>
        <v>1.9328102828967926</v>
      </c>
      <c r="CE51" s="18">
        <f t="shared" si="132"/>
        <v>2.3398070798164041</v>
      </c>
      <c r="CG51" s="68">
        <f t="shared" si="133"/>
        <v>-18.098300288766534</v>
      </c>
      <c r="CH51" s="69">
        <f t="shared" si="134"/>
        <v>32.581443080208381</v>
      </c>
      <c r="CI51" s="69">
        <f t="shared" si="135"/>
        <v>14.48314279144185</v>
      </c>
      <c r="CK51" t="str">
        <f t="shared" si="147"/>
        <v>31 Science, engineering and technology associate professionals</v>
      </c>
      <c r="CL51" s="18">
        <f t="shared" si="136"/>
        <v>0.72633484158169104</v>
      </c>
      <c r="CM51" s="18">
        <f t="shared" si="136"/>
        <v>0.99309760237570077</v>
      </c>
      <c r="CN51" s="18">
        <f t="shared" si="136"/>
        <v>1.2733057380748152</v>
      </c>
      <c r="CO51" s="18">
        <f t="shared" si="136"/>
        <v>1.6082091607089857</v>
      </c>
      <c r="CP51" s="18">
        <f t="shared" si="136"/>
        <v>3.0780589891811818</v>
      </c>
      <c r="CR51" s="68">
        <f t="shared" si="137"/>
        <v>41.701767014452685</v>
      </c>
      <c r="CS51" s="69">
        <f t="shared" si="138"/>
        <v>41.128346123844935</v>
      </c>
      <c r="CT51" s="69">
        <f t="shared" si="139"/>
        <v>82.830113138297619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0.40030889911910567</v>
      </c>
      <c r="C52" s="18">
        <f t="shared" si="104"/>
        <v>0.50204396909612636</v>
      </c>
      <c r="D52" s="18">
        <f t="shared" si="104"/>
        <v>0.4219683640925378</v>
      </c>
      <c r="E52" s="18">
        <f t="shared" si="104"/>
        <v>0.63838430911688249</v>
      </c>
      <c r="F52" s="18">
        <f t="shared" si="104"/>
        <v>0.7721947309747822</v>
      </c>
      <c r="H52" s="68">
        <f t="shared" si="105"/>
        <v>200.76764406091078</v>
      </c>
      <c r="I52" s="69">
        <f t="shared" si="106"/>
        <v>131.55691781758617</v>
      </c>
      <c r="J52" s="69">
        <f t="shared" si="107"/>
        <v>332.32456187849692</v>
      </c>
      <c r="L52" t="str">
        <f t="shared" si="140"/>
        <v>32 Health and social care associate professionals</v>
      </c>
      <c r="M52" s="18">
        <f t="shared" si="108"/>
        <v>1.2707956464922405</v>
      </c>
      <c r="N52" s="18">
        <f t="shared" si="108"/>
        <v>1.4726006436626371</v>
      </c>
      <c r="O52" s="18">
        <f t="shared" si="108"/>
        <v>1.3706377929537641</v>
      </c>
      <c r="P52" s="18">
        <f t="shared" si="108"/>
        <v>2.1803010061185191</v>
      </c>
      <c r="Q52" s="18">
        <f t="shared" si="108"/>
        <v>2.5732860703839711</v>
      </c>
      <c r="S52" s="68">
        <f t="shared" si="109"/>
        <v>216.18581401033362</v>
      </c>
      <c r="T52" s="69">
        <f t="shared" si="110"/>
        <v>134.70205084005272</v>
      </c>
      <c r="U52" s="69">
        <f t="shared" si="111"/>
        <v>350.88786485038639</v>
      </c>
      <c r="W52" t="str">
        <f t="shared" si="141"/>
        <v>32 Health and social care associate professionals</v>
      </c>
      <c r="X52" s="18">
        <f t="shared" si="112"/>
        <v>1.8237353741685416</v>
      </c>
      <c r="Y52" s="18">
        <f t="shared" si="112"/>
        <v>2.0905397544020152</v>
      </c>
      <c r="Z52" s="18">
        <f t="shared" si="112"/>
        <v>2.0498690009597693</v>
      </c>
      <c r="AA52" s="18">
        <f t="shared" si="112"/>
        <v>3.2106899058351477</v>
      </c>
      <c r="AB52" s="18">
        <f t="shared" si="112"/>
        <v>3.6780889955616498</v>
      </c>
      <c r="AD52" s="68">
        <f t="shared" si="113"/>
        <v>122.57331797080704</v>
      </c>
      <c r="AE52" s="69">
        <f t="shared" si="114"/>
        <v>114.69622153210486</v>
      </c>
      <c r="AF52" s="69">
        <f t="shared" si="115"/>
        <v>237.2695395029119</v>
      </c>
      <c r="AH52" t="str">
        <f t="shared" si="142"/>
        <v>32 Health and social care associate professionals</v>
      </c>
      <c r="AI52" s="18">
        <f t="shared" si="116"/>
        <v>4.5404947539185798</v>
      </c>
      <c r="AJ52" s="18">
        <f t="shared" si="116"/>
        <v>4.0888364736642462</v>
      </c>
      <c r="AK52" s="18">
        <f t="shared" si="116"/>
        <v>3.735143090392866</v>
      </c>
      <c r="AL52" s="18">
        <f t="shared" si="116"/>
        <v>4.0759049862784327</v>
      </c>
      <c r="AM52" s="18">
        <f t="shared" si="116"/>
        <v>2.3978056571465887</v>
      </c>
      <c r="AO52" s="68">
        <f t="shared" si="117"/>
        <v>-24.760149145223931</v>
      </c>
      <c r="AP52" s="69">
        <f t="shared" si="118"/>
        <v>42.790629764729537</v>
      </c>
      <c r="AQ52" s="69">
        <f t="shared" si="119"/>
        <v>18.030480619505607</v>
      </c>
      <c r="AS52" t="str">
        <f t="shared" si="143"/>
        <v>32 Health and social care associate professionals</v>
      </c>
      <c r="AT52" s="18">
        <f t="shared" si="120"/>
        <v>1.1123417506853823</v>
      </c>
      <c r="AU52" s="18">
        <f t="shared" si="120"/>
        <v>1.2499919256763372</v>
      </c>
      <c r="AV52" s="18">
        <f t="shared" si="120"/>
        <v>1.3911854658379488</v>
      </c>
      <c r="AW52" s="18">
        <f t="shared" si="120"/>
        <v>1.8831030271748632</v>
      </c>
      <c r="AX52" s="18">
        <f t="shared" si="120"/>
        <v>1.9480576793066966</v>
      </c>
      <c r="AZ52" s="68">
        <f t="shared" si="121"/>
        <v>70.349170509675076</v>
      </c>
      <c r="BA52" s="69">
        <f t="shared" si="122"/>
        <v>85.950002543956131</v>
      </c>
      <c r="BB52" s="69">
        <f t="shared" si="123"/>
        <v>156.29917305363119</v>
      </c>
      <c r="BD52" t="str">
        <f t="shared" si="144"/>
        <v>32 Health and social care associate professionals</v>
      </c>
      <c r="BE52" s="18">
        <f t="shared" si="124"/>
        <v>1.1782479683733882</v>
      </c>
      <c r="BF52" s="18">
        <f t="shared" si="124"/>
        <v>1.3530597471462882</v>
      </c>
      <c r="BG52" s="18">
        <f t="shared" si="124"/>
        <v>1.4262413310525472</v>
      </c>
      <c r="BH52" s="18">
        <f t="shared" si="124"/>
        <v>2.3021481448565617</v>
      </c>
      <c r="BI52" s="18">
        <f t="shared" si="124"/>
        <v>2.7159362641536502</v>
      </c>
      <c r="BK52" s="68">
        <f t="shared" si="125"/>
        <v>114.12563669810616</v>
      </c>
      <c r="BL52" s="69">
        <f t="shared" si="126"/>
        <v>113.71745034514387</v>
      </c>
      <c r="BM52" s="69">
        <f t="shared" si="127"/>
        <v>227.84308704325005</v>
      </c>
      <c r="BO52" t="str">
        <f t="shared" si="145"/>
        <v>32 Health and social care associate professionals</v>
      </c>
      <c r="BP52" s="18">
        <f t="shared" si="128"/>
        <v>0.94630722729774941</v>
      </c>
      <c r="BQ52" s="18">
        <f t="shared" si="128"/>
        <v>1.1403375963810043</v>
      </c>
      <c r="BR52" s="18">
        <f t="shared" si="128"/>
        <v>1.0612218662686221</v>
      </c>
      <c r="BS52" s="18">
        <f t="shared" si="128"/>
        <v>1.7286034600421563</v>
      </c>
      <c r="BT52" s="18">
        <f t="shared" si="128"/>
        <v>1.8559966427445593</v>
      </c>
      <c r="BV52" s="68">
        <f t="shared" si="129"/>
        <v>51.386337375697536</v>
      </c>
      <c r="BW52" s="69">
        <f t="shared" si="130"/>
        <v>82.246668843898505</v>
      </c>
      <c r="BX52" s="69">
        <f t="shared" si="131"/>
        <v>133.63300621959604</v>
      </c>
      <c r="BZ52" t="str">
        <f t="shared" si="146"/>
        <v>32 Health and social care associate professionals</v>
      </c>
      <c r="CA52" s="18">
        <f t="shared" si="132"/>
        <v>0.56122692292558751</v>
      </c>
      <c r="CB52" s="18">
        <f t="shared" si="132"/>
        <v>0.60823132030520821</v>
      </c>
      <c r="CC52" s="18">
        <f t="shared" si="132"/>
        <v>0.55924792259849998</v>
      </c>
      <c r="CD52" s="18">
        <f t="shared" si="132"/>
        <v>0.78701732314468675</v>
      </c>
      <c r="CE52" s="18">
        <f t="shared" si="132"/>
        <v>0.76178272284744097</v>
      </c>
      <c r="CG52" s="68">
        <f t="shared" si="133"/>
        <v>-5.9550984891167404</v>
      </c>
      <c r="CH52" s="69">
        <f t="shared" si="134"/>
        <v>52.736642191241756</v>
      </c>
      <c r="CI52" s="69">
        <f t="shared" si="135"/>
        <v>46.78154370212502</v>
      </c>
      <c r="CK52" t="str">
        <f t="shared" si="147"/>
        <v>32 Health and social care associate professionals</v>
      </c>
      <c r="CL52" s="18">
        <f t="shared" si="136"/>
        <v>0.25523619963393068</v>
      </c>
      <c r="CM52" s="18">
        <f t="shared" si="136"/>
        <v>0.32990235573481236</v>
      </c>
      <c r="CN52" s="18">
        <f t="shared" si="136"/>
        <v>0.34740641541342415</v>
      </c>
      <c r="CO52" s="18">
        <f t="shared" si="136"/>
        <v>0.59760097075305152</v>
      </c>
      <c r="CP52" s="18">
        <f t="shared" si="136"/>
        <v>0.87831406854831129</v>
      </c>
      <c r="CR52" s="68">
        <f t="shared" si="137"/>
        <v>48.198234067678023</v>
      </c>
      <c r="CS52" s="69">
        <f t="shared" si="138"/>
        <v>54.613168690272005</v>
      </c>
      <c r="CT52" s="69">
        <f t="shared" si="139"/>
        <v>102.81140275795005</v>
      </c>
    </row>
    <row r="53" spans="1:98" x14ac:dyDescent="0.2">
      <c r="A53" t="str">
        <f t="shared" si="103"/>
        <v>33 Protective service occupations</v>
      </c>
      <c r="B53" s="18">
        <f t="shared" si="104"/>
        <v>0.2559119091574939</v>
      </c>
      <c r="C53" s="18">
        <f t="shared" si="104"/>
        <v>0.22564760601311482</v>
      </c>
      <c r="D53" s="18">
        <f t="shared" si="104"/>
        <v>0.25879472882684351</v>
      </c>
      <c r="E53" s="18">
        <f t="shared" si="104"/>
        <v>0.25041365209992278</v>
      </c>
      <c r="F53" s="18">
        <f t="shared" si="104"/>
        <v>0.27383209513939127</v>
      </c>
      <c r="H53" s="68">
        <f t="shared" si="105"/>
        <v>73.905411030017916</v>
      </c>
      <c r="I53" s="69">
        <f t="shared" si="106"/>
        <v>53.609510580047527</v>
      </c>
      <c r="J53" s="69">
        <f t="shared" si="107"/>
        <v>127.51492161006543</v>
      </c>
      <c r="L53" t="str">
        <f t="shared" si="140"/>
        <v>33 Protective service occupations</v>
      </c>
      <c r="M53" s="18">
        <f t="shared" si="108"/>
        <v>0.52481164300295369</v>
      </c>
      <c r="N53" s="18">
        <f t="shared" si="108"/>
        <v>0.44036691338885164</v>
      </c>
      <c r="O53" s="18">
        <f t="shared" si="108"/>
        <v>0.47624859391526891</v>
      </c>
      <c r="P53" s="18">
        <f t="shared" si="108"/>
        <v>0.39627617802120613</v>
      </c>
      <c r="Q53" s="18">
        <f t="shared" si="108"/>
        <v>0.42222286764531686</v>
      </c>
      <c r="S53" s="68">
        <f t="shared" si="109"/>
        <v>49.308681042801496</v>
      </c>
      <c r="T53" s="69">
        <f t="shared" si="110"/>
        <v>42.063270847411594</v>
      </c>
      <c r="U53" s="69">
        <f t="shared" si="111"/>
        <v>91.371951890213083</v>
      </c>
      <c r="W53" t="str">
        <f t="shared" si="141"/>
        <v>33 Protective service occupations</v>
      </c>
      <c r="X53" s="18">
        <f t="shared" si="112"/>
        <v>1.0594305855465236</v>
      </c>
      <c r="Y53" s="18">
        <f t="shared" si="112"/>
        <v>0.95277025053274111</v>
      </c>
      <c r="Z53" s="18">
        <f t="shared" si="112"/>
        <v>1.0091078084036686</v>
      </c>
      <c r="AA53" s="18">
        <f t="shared" si="112"/>
        <v>0.90140851750305961</v>
      </c>
      <c r="AB53" s="18">
        <f t="shared" si="112"/>
        <v>1.0674131284683051</v>
      </c>
      <c r="AD53" s="68">
        <f t="shared" si="113"/>
        <v>31.211514379358217</v>
      </c>
      <c r="AE53" s="69">
        <f t="shared" si="114"/>
        <v>45.984902203070277</v>
      </c>
      <c r="AF53" s="69">
        <f t="shared" si="115"/>
        <v>77.196416582428498</v>
      </c>
      <c r="AH53" t="str">
        <f t="shared" si="142"/>
        <v>33 Protective service occupations</v>
      </c>
      <c r="AI53" s="18">
        <f t="shared" si="116"/>
        <v>1.0833692688611085</v>
      </c>
      <c r="AJ53" s="18">
        <f t="shared" si="116"/>
        <v>1.0076594761195334</v>
      </c>
      <c r="AK53" s="18">
        <f t="shared" si="116"/>
        <v>1.0407722710143683</v>
      </c>
      <c r="AL53" s="18">
        <f t="shared" si="116"/>
        <v>0.99250227919789902</v>
      </c>
      <c r="AM53" s="18">
        <f t="shared" si="116"/>
        <v>1.1324258023721541</v>
      </c>
      <c r="AO53" s="68">
        <f t="shared" si="117"/>
        <v>27.524970795349375</v>
      </c>
      <c r="AP53" s="69">
        <f t="shared" si="118"/>
        <v>39.392906232416166</v>
      </c>
      <c r="AQ53" s="69">
        <f t="shared" si="119"/>
        <v>66.917877027765542</v>
      </c>
      <c r="AS53" t="str">
        <f t="shared" si="143"/>
        <v>33 Protective service occupations</v>
      </c>
      <c r="AT53" s="18">
        <f t="shared" si="120"/>
        <v>0.96740215867934731</v>
      </c>
      <c r="AU53" s="18">
        <f t="shared" si="120"/>
        <v>0.73002052035733078</v>
      </c>
      <c r="AV53" s="18">
        <f t="shared" si="120"/>
        <v>0.75642581844738521</v>
      </c>
      <c r="AW53" s="18">
        <f t="shared" si="120"/>
        <v>0.60735912553368709</v>
      </c>
      <c r="AX53" s="18">
        <f t="shared" si="120"/>
        <v>0.62717232932901967</v>
      </c>
      <c r="AZ53" s="68">
        <f t="shared" si="121"/>
        <v>0.86576546177085523</v>
      </c>
      <c r="BA53" s="69">
        <f t="shared" si="122"/>
        <v>32.877996940635619</v>
      </c>
      <c r="BB53" s="69">
        <f t="shared" si="123"/>
        <v>33.743762402406475</v>
      </c>
      <c r="BD53" t="str">
        <f t="shared" si="144"/>
        <v>33 Protective service occupations</v>
      </c>
      <c r="BE53" s="18">
        <f t="shared" si="124"/>
        <v>0.98568511251051782</v>
      </c>
      <c r="BF53" s="18">
        <f t="shared" si="124"/>
        <v>0.88826840247463079</v>
      </c>
      <c r="BG53" s="18">
        <f t="shared" si="124"/>
        <v>0.91200344815549272</v>
      </c>
      <c r="BH53" s="18">
        <f t="shared" si="124"/>
        <v>0.78754346877167347</v>
      </c>
      <c r="BI53" s="18">
        <f t="shared" si="124"/>
        <v>0.75638690563328537</v>
      </c>
      <c r="BK53" s="68">
        <f t="shared" si="125"/>
        <v>-6.7412408690075836</v>
      </c>
      <c r="BL53" s="69">
        <f t="shared" si="126"/>
        <v>24.177598921426029</v>
      </c>
      <c r="BM53" s="69">
        <f t="shared" si="127"/>
        <v>17.436358052418445</v>
      </c>
      <c r="BO53" t="str">
        <f t="shared" si="145"/>
        <v>33 Protective service occupations</v>
      </c>
      <c r="BP53" s="18">
        <f t="shared" si="128"/>
        <v>1.089320162323042</v>
      </c>
      <c r="BQ53" s="18">
        <f t="shared" si="128"/>
        <v>0.97822883126636884</v>
      </c>
      <c r="BR53" s="18">
        <f t="shared" si="128"/>
        <v>1.0893440100604566</v>
      </c>
      <c r="BS53" s="18">
        <f t="shared" si="128"/>
        <v>0.88166689250492125</v>
      </c>
      <c r="BT53" s="18">
        <f t="shared" si="128"/>
        <v>0.86763440495507915</v>
      </c>
      <c r="BV53" s="68">
        <f t="shared" si="129"/>
        <v>-31.057440775274088</v>
      </c>
      <c r="BW53" s="69">
        <f t="shared" si="130"/>
        <v>23.58382260914275</v>
      </c>
      <c r="BX53" s="69">
        <f t="shared" si="131"/>
        <v>-7.4736181661313337</v>
      </c>
      <c r="BZ53" t="str">
        <f t="shared" si="146"/>
        <v>33 Protective service occupations</v>
      </c>
      <c r="CA53" s="18">
        <f t="shared" si="132"/>
        <v>0.91607024173408946</v>
      </c>
      <c r="CB53" s="18">
        <f t="shared" si="132"/>
        <v>0.82012724159523165</v>
      </c>
      <c r="CC53" s="18">
        <f t="shared" si="132"/>
        <v>0.90385096423118982</v>
      </c>
      <c r="CD53" s="18">
        <f t="shared" si="132"/>
        <v>0.82312387044969038</v>
      </c>
      <c r="CE53" s="18">
        <f t="shared" si="132"/>
        <v>0.98361526310964209</v>
      </c>
      <c r="CG53" s="68">
        <f t="shared" si="133"/>
        <v>-24.86592390528342</v>
      </c>
      <c r="CH53" s="69">
        <f t="shared" si="134"/>
        <v>27.895675437802176</v>
      </c>
      <c r="CI53" s="69">
        <f t="shared" si="135"/>
        <v>3.0297515325187554</v>
      </c>
      <c r="CK53" t="str">
        <f t="shared" si="147"/>
        <v>33 Protective service occupations</v>
      </c>
      <c r="CL53" s="18">
        <f t="shared" si="136"/>
        <v>0.4145011642596102</v>
      </c>
      <c r="CM53" s="18">
        <f t="shared" si="136"/>
        <v>0.35734751012564886</v>
      </c>
      <c r="CN53" s="18">
        <f t="shared" si="136"/>
        <v>0.39311927202447483</v>
      </c>
      <c r="CO53" s="18">
        <f t="shared" si="136"/>
        <v>0.30655812282933687</v>
      </c>
      <c r="CP53" s="18">
        <f t="shared" si="136"/>
        <v>0.3875352042578703</v>
      </c>
      <c r="CR53" s="68">
        <f t="shared" si="137"/>
        <v>-42.214636547340149</v>
      </c>
      <c r="CS53" s="69">
        <f t="shared" si="138"/>
        <v>14.046682893744938</v>
      </c>
      <c r="CT53" s="69">
        <f t="shared" si="139"/>
        <v>-28.167953653595205</v>
      </c>
    </row>
    <row r="54" spans="1:98" x14ac:dyDescent="0.2">
      <c r="A54" t="str">
        <f t="shared" si="103"/>
        <v>34 Culture, media and sports occupations</v>
      </c>
      <c r="B54" s="18">
        <f t="shared" si="104"/>
        <v>1.9054385904074271</v>
      </c>
      <c r="C54" s="18">
        <f t="shared" si="104"/>
        <v>2.1335299626467927</v>
      </c>
      <c r="D54" s="18">
        <f t="shared" si="104"/>
        <v>2.370085370805195</v>
      </c>
      <c r="E54" s="18">
        <f t="shared" si="104"/>
        <v>2.3383605143409603</v>
      </c>
      <c r="F54" s="18">
        <f t="shared" si="104"/>
        <v>2.4660102333159526</v>
      </c>
      <c r="H54" s="68">
        <f t="shared" si="105"/>
        <v>71.007460254944377</v>
      </c>
      <c r="I54" s="69">
        <f t="shared" si="106"/>
        <v>75.047243724164986</v>
      </c>
      <c r="J54" s="69">
        <f t="shared" si="107"/>
        <v>146.05470397910935</v>
      </c>
      <c r="L54" t="str">
        <f t="shared" si="140"/>
        <v>34 Culture, media and sports occupations</v>
      </c>
      <c r="M54" s="18">
        <f t="shared" si="108"/>
        <v>4.0042101803874068</v>
      </c>
      <c r="N54" s="18">
        <f t="shared" si="108"/>
        <v>3.5097856963471652</v>
      </c>
      <c r="O54" s="18">
        <f t="shared" si="108"/>
        <v>4.4753323252312045</v>
      </c>
      <c r="P54" s="18">
        <f t="shared" si="108"/>
        <v>3.8543987082408195</v>
      </c>
      <c r="Q54" s="18">
        <f t="shared" si="108"/>
        <v>3.8381159371911147</v>
      </c>
      <c r="S54" s="68">
        <f t="shared" si="109"/>
        <v>44.434124541895223</v>
      </c>
      <c r="T54" s="69">
        <f t="shared" si="110"/>
        <v>61.328610112255944</v>
      </c>
      <c r="U54" s="69">
        <f t="shared" si="111"/>
        <v>105.76273465415116</v>
      </c>
      <c r="W54" t="str">
        <f t="shared" si="141"/>
        <v>34 Culture, media and sports occupations</v>
      </c>
      <c r="X54" s="18">
        <f t="shared" si="112"/>
        <v>4.6249776368816908</v>
      </c>
      <c r="Y54" s="18">
        <f t="shared" si="112"/>
        <v>4.2201238694448948</v>
      </c>
      <c r="Z54" s="18">
        <f t="shared" si="112"/>
        <v>4.796725702525424</v>
      </c>
      <c r="AA54" s="18">
        <f t="shared" si="112"/>
        <v>3.9639204874921177</v>
      </c>
      <c r="AB54" s="18">
        <f t="shared" si="112"/>
        <v>3.6990109685451418</v>
      </c>
      <c r="AD54" s="68">
        <f t="shared" si="113"/>
        <v>-4.3427900893312197</v>
      </c>
      <c r="AE54" s="69">
        <f t="shared" si="114"/>
        <v>44.356403275062512</v>
      </c>
      <c r="AF54" s="69">
        <f t="shared" si="115"/>
        <v>40.013613185731295</v>
      </c>
      <c r="AH54" t="str">
        <f t="shared" si="142"/>
        <v>34 Culture, media and sports occupations</v>
      </c>
      <c r="AI54" s="18">
        <f t="shared" si="116"/>
        <v>2.1598720066218049</v>
      </c>
      <c r="AJ54" s="18">
        <f t="shared" si="116"/>
        <v>2.2380077612069749</v>
      </c>
      <c r="AK54" s="18">
        <f t="shared" si="116"/>
        <v>2.5115222363664662</v>
      </c>
      <c r="AL54" s="18">
        <f t="shared" si="116"/>
        <v>2.2273261838005198</v>
      </c>
      <c r="AM54" s="18">
        <f t="shared" si="116"/>
        <v>2.44857471006137</v>
      </c>
      <c r="AO54" s="68">
        <f t="shared" si="117"/>
        <v>14.266130682108571</v>
      </c>
      <c r="AP54" s="69">
        <f t="shared" si="118"/>
        <v>44.878900207642694</v>
      </c>
      <c r="AQ54" s="69">
        <f t="shared" si="119"/>
        <v>59.145030889751261</v>
      </c>
      <c r="AS54" t="str">
        <f t="shared" si="143"/>
        <v>34 Culture, media and sports occupations</v>
      </c>
      <c r="AT54" s="18">
        <f t="shared" si="120"/>
        <v>2.5871720867698298</v>
      </c>
      <c r="AU54" s="18">
        <f t="shared" si="120"/>
        <v>2.1812467408137923</v>
      </c>
      <c r="AV54" s="18">
        <f t="shared" si="120"/>
        <v>2.3039111645391146</v>
      </c>
      <c r="AW54" s="18">
        <f t="shared" si="120"/>
        <v>1.7332944518796307</v>
      </c>
      <c r="AX54" s="18">
        <f t="shared" si="120"/>
        <v>1.4152062026784662</v>
      </c>
      <c r="AZ54" s="68">
        <f t="shared" si="121"/>
        <v>-25.273053326826179</v>
      </c>
      <c r="BA54" s="69">
        <f t="shared" si="122"/>
        <v>35.075761813016172</v>
      </c>
      <c r="BB54" s="69">
        <f t="shared" si="123"/>
        <v>9.8027084861899869</v>
      </c>
      <c r="BD54" t="str">
        <f t="shared" si="144"/>
        <v>34 Culture, media and sports occupations</v>
      </c>
      <c r="BE54" s="18">
        <f t="shared" si="124"/>
        <v>1.6823056096058788</v>
      </c>
      <c r="BF54" s="18">
        <f t="shared" si="124"/>
        <v>1.6771339195932469</v>
      </c>
      <c r="BG54" s="18">
        <f t="shared" si="124"/>
        <v>1.8294088879366868</v>
      </c>
      <c r="BH54" s="18">
        <f t="shared" si="124"/>
        <v>1.4374133457804785</v>
      </c>
      <c r="BI54" s="18">
        <f t="shared" si="124"/>
        <v>1.4000259557374661</v>
      </c>
      <c r="BK54" s="68">
        <f t="shared" si="125"/>
        <v>-13.946722935404962</v>
      </c>
      <c r="BL54" s="69">
        <f t="shared" si="126"/>
        <v>32.014976693391034</v>
      </c>
      <c r="BM54" s="69">
        <f t="shared" si="127"/>
        <v>18.068253757986071</v>
      </c>
      <c r="BO54" t="str">
        <f t="shared" si="145"/>
        <v>34 Culture, media and sports occupations</v>
      </c>
      <c r="BP54" s="18">
        <f t="shared" si="128"/>
        <v>1.0224362420251976</v>
      </c>
      <c r="BQ54" s="18">
        <f t="shared" si="128"/>
        <v>0.83900059214755707</v>
      </c>
      <c r="BR54" s="18">
        <f t="shared" si="128"/>
        <v>0.91930848874684101</v>
      </c>
      <c r="BS54" s="18">
        <f t="shared" si="128"/>
        <v>0.66271668353976898</v>
      </c>
      <c r="BT54" s="18">
        <f t="shared" si="128"/>
        <v>0.48209221991256429</v>
      </c>
      <c r="BV54" s="68">
        <f t="shared" si="129"/>
        <v>-54.607454458431938</v>
      </c>
      <c r="BW54" s="69">
        <f t="shared" si="130"/>
        <v>24.380565234270719</v>
      </c>
      <c r="BX54" s="69">
        <f t="shared" si="131"/>
        <v>-30.226889224161223</v>
      </c>
      <c r="BZ54" t="str">
        <f t="shared" si="146"/>
        <v>34 Culture, media and sports occupations</v>
      </c>
      <c r="CA54" s="18">
        <f t="shared" si="132"/>
        <v>1.2324162015249982</v>
      </c>
      <c r="CB54" s="18">
        <f t="shared" si="132"/>
        <v>1.2302634733953215</v>
      </c>
      <c r="CC54" s="18">
        <f t="shared" si="132"/>
        <v>1.1835847548076774</v>
      </c>
      <c r="CD54" s="18">
        <f t="shared" si="132"/>
        <v>0.86792219191948439</v>
      </c>
      <c r="CE54" s="18">
        <f t="shared" si="132"/>
        <v>0.68107842910957861</v>
      </c>
      <c r="CG54" s="68">
        <f t="shared" si="133"/>
        <v>-60.271123851540374</v>
      </c>
      <c r="CH54" s="69">
        <f t="shared" si="134"/>
        <v>22.425537998401225</v>
      </c>
      <c r="CI54" s="69">
        <f t="shared" si="135"/>
        <v>-37.845585853139148</v>
      </c>
      <c r="CK54" t="str">
        <f t="shared" si="147"/>
        <v>34 Culture, media and sports occupations</v>
      </c>
      <c r="CL54" s="18">
        <f t="shared" si="136"/>
        <v>0.92531782648449956</v>
      </c>
      <c r="CM54" s="18">
        <f t="shared" si="136"/>
        <v>1.1762157710235304</v>
      </c>
      <c r="CN54" s="18">
        <f t="shared" si="136"/>
        <v>1.4392491146659954</v>
      </c>
      <c r="CO54" s="18">
        <f t="shared" si="136"/>
        <v>1.5006209309380838</v>
      </c>
      <c r="CP54" s="18">
        <f t="shared" si="136"/>
        <v>1.4309286502392842</v>
      </c>
      <c r="CR54" s="68">
        <f t="shared" si="137"/>
        <v>-41.720873770268902</v>
      </c>
      <c r="CS54" s="69">
        <f t="shared" si="138"/>
        <v>23.846680151428231</v>
      </c>
      <c r="CT54" s="69">
        <f t="shared" si="139"/>
        <v>-17.874193618840671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5.3559903461036926</v>
      </c>
      <c r="C55" s="18">
        <f t="shared" si="148"/>
        <v>5.3721896508421008</v>
      </c>
      <c r="D55" s="18">
        <f t="shared" si="148"/>
        <v>5.5256416882732715</v>
      </c>
      <c r="E55" s="18">
        <f t="shared" si="148"/>
        <v>5.6462740351829632</v>
      </c>
      <c r="F55" s="18">
        <f t="shared" si="148"/>
        <v>5.9118361255638545</v>
      </c>
      <c r="H55" s="68">
        <f t="shared" si="105"/>
        <v>75.84249598446678</v>
      </c>
      <c r="I55" s="69">
        <f t="shared" si="106"/>
        <v>68.674069188161866</v>
      </c>
      <c r="J55" s="69">
        <f t="shared" si="107"/>
        <v>144.51656517262862</v>
      </c>
      <c r="L55" t="str">
        <f t="shared" si="140"/>
        <v>35 Business and public service associate professionals</v>
      </c>
      <c r="M55" s="18">
        <f t="shared" ref="M55:Q64" si="149">M18/M$35*100</f>
        <v>8.2648332863157421</v>
      </c>
      <c r="N55" s="18">
        <f t="shared" si="149"/>
        <v>8.1176369726775288</v>
      </c>
      <c r="O55" s="18">
        <f t="shared" si="149"/>
        <v>7.9416382301566539</v>
      </c>
      <c r="P55" s="18">
        <f t="shared" si="149"/>
        <v>8.0486895879374334</v>
      </c>
      <c r="Q55" s="18">
        <f t="shared" si="149"/>
        <v>8.1508011571082584</v>
      </c>
      <c r="S55" s="68">
        <f t="shared" si="109"/>
        <v>72.849136129002019</v>
      </c>
      <c r="T55" s="69">
        <f t="shared" si="110"/>
        <v>70.074959867774211</v>
      </c>
      <c r="U55" s="69">
        <f t="shared" si="111"/>
        <v>142.92409599677626</v>
      </c>
      <c r="W55" t="str">
        <f t="shared" si="141"/>
        <v>35 Business and public service associate professionals</v>
      </c>
      <c r="X55" s="18">
        <f t="shared" ref="X55:AB64" si="150">X18/X$35*100</f>
        <v>8.994750367811772</v>
      </c>
      <c r="Y55" s="18">
        <f t="shared" si="150"/>
        <v>8.7670639351507269</v>
      </c>
      <c r="Z55" s="18">
        <f t="shared" si="150"/>
        <v>8.5686597930377317</v>
      </c>
      <c r="AA55" s="18">
        <f t="shared" si="150"/>
        <v>8.2478204418263843</v>
      </c>
      <c r="AB55" s="18">
        <f t="shared" si="150"/>
        <v>7.8010908294358359</v>
      </c>
      <c r="AD55" s="68">
        <f t="shared" si="113"/>
        <v>12.932621371746219</v>
      </c>
      <c r="AE55" s="69">
        <f t="shared" si="114"/>
        <v>52.889880405737976</v>
      </c>
      <c r="AF55" s="69">
        <f t="shared" si="115"/>
        <v>65.822501777484206</v>
      </c>
      <c r="AH55" t="str">
        <f t="shared" si="142"/>
        <v>35 Business and public service associate professionals</v>
      </c>
      <c r="AI55" s="18">
        <f t="shared" ref="AI55:AM64" si="151">AI18/AI$35*100</f>
        <v>8.2813612443924232</v>
      </c>
      <c r="AJ55" s="18">
        <f t="shared" si="151"/>
        <v>8.6853800279472786</v>
      </c>
      <c r="AK55" s="18">
        <f t="shared" si="151"/>
        <v>8.8087404690216022</v>
      </c>
      <c r="AL55" s="18">
        <f t="shared" si="151"/>
        <v>9.2336893236677842</v>
      </c>
      <c r="AM55" s="18">
        <f t="shared" si="151"/>
        <v>9.485052118566232</v>
      </c>
      <c r="AO55" s="68">
        <f t="shared" si="117"/>
        <v>26.20224960372915</v>
      </c>
      <c r="AP55" s="69">
        <f t="shared" si="118"/>
        <v>53.596870054185921</v>
      </c>
      <c r="AQ55" s="69">
        <f t="shared" si="119"/>
        <v>79.799119657915057</v>
      </c>
      <c r="AS55" t="str">
        <f t="shared" si="143"/>
        <v>35 Business and public service associate professionals</v>
      </c>
      <c r="AT55" s="18">
        <f t="shared" ref="AT55:AX64" si="152">AT18/AT$35*100</f>
        <v>7.4903303662832519</v>
      </c>
      <c r="AU55" s="18">
        <f t="shared" si="152"/>
        <v>7.5026914742634885</v>
      </c>
      <c r="AV55" s="18">
        <f t="shared" si="152"/>
        <v>7.460146280026887</v>
      </c>
      <c r="AW55" s="18">
        <f t="shared" si="152"/>
        <v>7.4440944653410748</v>
      </c>
      <c r="AX55" s="18">
        <f t="shared" si="152"/>
        <v>7.3048773782392775</v>
      </c>
      <c r="AZ55" s="68">
        <f t="shared" si="121"/>
        <v>19.121137047466245</v>
      </c>
      <c r="BA55" s="69">
        <f t="shared" si="122"/>
        <v>50.735283679452117</v>
      </c>
      <c r="BB55" s="69">
        <f t="shared" si="123"/>
        <v>69.856420726918373</v>
      </c>
      <c r="BD55" t="str">
        <f t="shared" si="144"/>
        <v>35 Business and public service associate professionals</v>
      </c>
      <c r="BE55" s="18">
        <f t="shared" ref="BE55:BI64" si="153">BE18/BE$35*100</f>
        <v>5.9362328134213422</v>
      </c>
      <c r="BF55" s="18">
        <f t="shared" si="153"/>
        <v>5.9461957624466546</v>
      </c>
      <c r="BG55" s="18">
        <f t="shared" si="153"/>
        <v>6.1472855477118005</v>
      </c>
      <c r="BH55" s="18">
        <f t="shared" si="153"/>
        <v>5.8569006967570605</v>
      </c>
      <c r="BI55" s="18">
        <f t="shared" si="153"/>
        <v>5.5210576096446262</v>
      </c>
      <c r="BK55" s="68">
        <f t="shared" si="125"/>
        <v>0.99061173553325488</v>
      </c>
      <c r="BL55" s="69">
        <f t="shared" si="126"/>
        <v>44.389354419987242</v>
      </c>
      <c r="BM55" s="69">
        <f t="shared" si="127"/>
        <v>45.379966155520499</v>
      </c>
      <c r="BO55" t="str">
        <f t="shared" si="145"/>
        <v>35 Business and public service associate professionals</v>
      </c>
      <c r="BP55" s="18">
        <f t="shared" ref="BP55:BT64" si="154">BP18/BP$35*100</f>
        <v>5.0229484251970398</v>
      </c>
      <c r="BQ55" s="18">
        <f t="shared" si="154"/>
        <v>5.0949347282269697</v>
      </c>
      <c r="BR55" s="18">
        <f t="shared" si="154"/>
        <v>5.3146808407203219</v>
      </c>
      <c r="BS55" s="18">
        <f t="shared" si="154"/>
        <v>4.9903255411389003</v>
      </c>
      <c r="BT55" s="18">
        <f t="shared" si="154"/>
        <v>4.8300202379162656</v>
      </c>
      <c r="BV55" s="68">
        <f t="shared" si="129"/>
        <v>-21.333931357950888</v>
      </c>
      <c r="BW55" s="69">
        <f t="shared" si="130"/>
        <v>35.583215167983113</v>
      </c>
      <c r="BX55" s="69">
        <f t="shared" si="131"/>
        <v>14.249283810032223</v>
      </c>
      <c r="BZ55" t="str">
        <f t="shared" si="146"/>
        <v>35 Business and public service associate professionals</v>
      </c>
      <c r="CA55" s="18">
        <f t="shared" ref="CA55:CE64" si="155">CA18/CA$35*100</f>
        <v>4.6660538605952429</v>
      </c>
      <c r="CB55" s="18">
        <f t="shared" si="155"/>
        <v>4.9086571011077087</v>
      </c>
      <c r="CC55" s="18">
        <f t="shared" si="155"/>
        <v>5.0847098494912677</v>
      </c>
      <c r="CD55" s="18">
        <f t="shared" si="155"/>
        <v>5.0055591592335489</v>
      </c>
      <c r="CE55" s="18">
        <f t="shared" si="155"/>
        <v>5.2716074631667604</v>
      </c>
      <c r="CG55" s="68">
        <f t="shared" si="133"/>
        <v>-28.421036500163964</v>
      </c>
      <c r="CH55" s="69">
        <f t="shared" si="134"/>
        <v>31.683243828894884</v>
      </c>
      <c r="CI55" s="69">
        <f t="shared" si="135"/>
        <v>3.2622073287309177</v>
      </c>
      <c r="CK55" t="str">
        <f t="shared" si="147"/>
        <v>35 Business and public service associate professionals</v>
      </c>
      <c r="CL55" s="18">
        <f t="shared" ref="CL55:CP64" si="156">CL18/CL$35*100</f>
        <v>2.528913258503565</v>
      </c>
      <c r="CM55" s="18">
        <f t="shared" si="156"/>
        <v>2.9149990394029346</v>
      </c>
      <c r="CN55" s="18">
        <f t="shared" si="156"/>
        <v>3.1275141471276959</v>
      </c>
      <c r="CO55" s="18">
        <f t="shared" si="156"/>
        <v>3.1079063088349446</v>
      </c>
      <c r="CP55" s="18">
        <f t="shared" si="156"/>
        <v>4.373610465611546</v>
      </c>
      <c r="CR55" s="68">
        <f t="shared" si="137"/>
        <v>-18.026809108853353</v>
      </c>
      <c r="CS55" s="69">
        <f t="shared" si="138"/>
        <v>25.51507403468473</v>
      </c>
      <c r="CT55" s="69">
        <f t="shared" si="139"/>
        <v>7.4882649258313787</v>
      </c>
    </row>
    <row r="56" spans="1:98" x14ac:dyDescent="0.2">
      <c r="A56" t="str">
        <f t="shared" si="103"/>
        <v>41 Administrative occupations</v>
      </c>
      <c r="B56" s="18">
        <f t="shared" si="148"/>
        <v>3.0078364984867623</v>
      </c>
      <c r="C56" s="18">
        <f t="shared" si="148"/>
        <v>2.9033827177575344</v>
      </c>
      <c r="D56" s="18">
        <f t="shared" si="148"/>
        <v>2.9196550532808376</v>
      </c>
      <c r="E56" s="18">
        <f t="shared" si="148"/>
        <v>3.309847343662021</v>
      </c>
      <c r="F56" s="18">
        <f t="shared" si="148"/>
        <v>3.8974325959701241</v>
      </c>
      <c r="H56" s="68">
        <f t="shared" si="105"/>
        <v>119.39728102246072</v>
      </c>
      <c r="I56" s="69">
        <f t="shared" si="106"/>
        <v>90.118351416173823</v>
      </c>
      <c r="J56" s="69">
        <f t="shared" si="107"/>
        <v>209.51563243863455</v>
      </c>
      <c r="L56" t="str">
        <f t="shared" si="140"/>
        <v>41 Administrative occupations</v>
      </c>
      <c r="M56" s="18">
        <f t="shared" si="149"/>
        <v>4.9960471895936411</v>
      </c>
      <c r="N56" s="18">
        <f t="shared" si="149"/>
        <v>4.9486836408183317</v>
      </c>
      <c r="O56" s="18">
        <f t="shared" si="149"/>
        <v>4.9188383078583016</v>
      </c>
      <c r="P56" s="18">
        <f t="shared" si="149"/>
        <v>5.478650939093912</v>
      </c>
      <c r="Q56" s="18">
        <f t="shared" si="149"/>
        <v>5.9166746539924464</v>
      </c>
      <c r="S56" s="68">
        <f t="shared" si="109"/>
        <v>102.57794290422765</v>
      </c>
      <c r="T56" s="69">
        <f t="shared" si="110"/>
        <v>85.518994121446369</v>
      </c>
      <c r="U56" s="69">
        <f t="shared" si="111"/>
        <v>188.09693702567404</v>
      </c>
      <c r="W56" t="str">
        <f t="shared" si="141"/>
        <v>41 Administrative occupations</v>
      </c>
      <c r="X56" s="18">
        <f t="shared" si="150"/>
        <v>7.886042776733496</v>
      </c>
      <c r="Y56" s="18">
        <f t="shared" si="150"/>
        <v>7.3934311238928796</v>
      </c>
      <c r="Z56" s="18">
        <f t="shared" si="150"/>
        <v>7.7824157209683733</v>
      </c>
      <c r="AA56" s="18">
        <f t="shared" si="150"/>
        <v>8.4193028736448152</v>
      </c>
      <c r="AB56" s="18">
        <f t="shared" si="150"/>
        <v>8.6582505611895311</v>
      </c>
      <c r="AD56" s="68">
        <f t="shared" si="113"/>
        <v>38.004325282250285</v>
      </c>
      <c r="AE56" s="69">
        <f t="shared" si="114"/>
        <v>67.329875750763605</v>
      </c>
      <c r="AF56" s="69">
        <f t="shared" si="115"/>
        <v>105.33420103301387</v>
      </c>
      <c r="AH56" t="str">
        <f t="shared" si="142"/>
        <v>41 Administrative occupations</v>
      </c>
      <c r="AI56" s="18">
        <f t="shared" si="151"/>
        <v>10.872976968016253</v>
      </c>
      <c r="AJ56" s="18">
        <f t="shared" si="151"/>
        <v>11.008717830512374</v>
      </c>
      <c r="AK56" s="18">
        <f t="shared" si="151"/>
        <v>11.812082037012054</v>
      </c>
      <c r="AL56" s="18">
        <f t="shared" si="151"/>
        <v>12.842056649273333</v>
      </c>
      <c r="AM56" s="18">
        <f t="shared" si="151"/>
        <v>13.258535874980245</v>
      </c>
      <c r="AO56" s="68">
        <f t="shared" si="117"/>
        <v>31.555891799989926</v>
      </c>
      <c r="AP56" s="69">
        <f t="shared" si="118"/>
        <v>67.786956534038282</v>
      </c>
      <c r="AQ56" s="69">
        <f t="shared" si="119"/>
        <v>99.342848334028204</v>
      </c>
      <c r="AS56" t="str">
        <f t="shared" si="143"/>
        <v>41 Administrative occupations</v>
      </c>
      <c r="AT56" s="18">
        <f t="shared" si="152"/>
        <v>10.071973530169915</v>
      </c>
      <c r="AU56" s="18">
        <f t="shared" si="152"/>
        <v>9.9910068806952168</v>
      </c>
      <c r="AV56" s="18">
        <f t="shared" si="152"/>
        <v>10.237756898919455</v>
      </c>
      <c r="AW56" s="18">
        <f t="shared" si="152"/>
        <v>10.522166019838215</v>
      </c>
      <c r="AX56" s="18">
        <f t="shared" si="152"/>
        <v>10.825278623850023</v>
      </c>
      <c r="AZ56" s="68">
        <f t="shared" si="121"/>
        <v>28.634515106523008</v>
      </c>
      <c r="BA56" s="69">
        <f t="shared" si="122"/>
        <v>63.379319974327011</v>
      </c>
      <c r="BB56" s="69">
        <f t="shared" si="123"/>
        <v>92.013835080850015</v>
      </c>
      <c r="BD56" t="str">
        <f t="shared" si="144"/>
        <v>41 Administrative occupations</v>
      </c>
      <c r="BE56" s="18">
        <f t="shared" si="153"/>
        <v>8.8354312990227584</v>
      </c>
      <c r="BF56" s="18">
        <f t="shared" si="153"/>
        <v>7.9623138188691396</v>
      </c>
      <c r="BG56" s="18">
        <f t="shared" si="153"/>
        <v>8.4383067511958281</v>
      </c>
      <c r="BH56" s="18">
        <f t="shared" si="153"/>
        <v>8.2896617410180298</v>
      </c>
      <c r="BI56" s="18">
        <f t="shared" si="153"/>
        <v>7.2218912124351791</v>
      </c>
      <c r="BK56" s="68">
        <f t="shared" si="125"/>
        <v>-3.7639599363566192</v>
      </c>
      <c r="BL56" s="69">
        <f t="shared" si="126"/>
        <v>52.103063391470414</v>
      </c>
      <c r="BM56" s="69">
        <f t="shared" si="127"/>
        <v>48.339103455113793</v>
      </c>
      <c r="BO56" t="str">
        <f t="shared" si="145"/>
        <v>41 Administrative occupations</v>
      </c>
      <c r="BP56" s="18">
        <f t="shared" si="154"/>
        <v>10.480759186442068</v>
      </c>
      <c r="BQ56" s="18">
        <f t="shared" si="154"/>
        <v>10.043428496812687</v>
      </c>
      <c r="BR56" s="18">
        <f t="shared" si="154"/>
        <v>9.7981577482301727</v>
      </c>
      <c r="BS56" s="18">
        <f t="shared" si="154"/>
        <v>9.9137029132715853</v>
      </c>
      <c r="BT56" s="18">
        <f t="shared" si="154"/>
        <v>8.2215174331342027</v>
      </c>
      <c r="BV56" s="68">
        <f t="shared" si="129"/>
        <v>-27.368796534025929</v>
      </c>
      <c r="BW56" s="69">
        <f t="shared" si="130"/>
        <v>39.80822427111336</v>
      </c>
      <c r="BX56" s="69">
        <f t="shared" si="131"/>
        <v>12.439427737087426</v>
      </c>
      <c r="BZ56" t="str">
        <f t="shared" si="146"/>
        <v>41 Administrative occupations</v>
      </c>
      <c r="CA56" s="18">
        <f t="shared" si="155"/>
        <v>8.5527481079513947</v>
      </c>
      <c r="CB56" s="18">
        <f t="shared" si="155"/>
        <v>7.8403393913421384</v>
      </c>
      <c r="CC56" s="18">
        <f t="shared" si="155"/>
        <v>7.5135762149926872</v>
      </c>
      <c r="CD56" s="18">
        <f t="shared" si="155"/>
        <v>6.6812402787521599</v>
      </c>
      <c r="CE56" s="18">
        <f t="shared" si="155"/>
        <v>3.8206067220131534</v>
      </c>
      <c r="CG56" s="68">
        <f t="shared" si="133"/>
        <v>-64.892964682258025</v>
      </c>
      <c r="CH56" s="69">
        <f t="shared" si="134"/>
        <v>25.555439653156441</v>
      </c>
      <c r="CI56" s="69">
        <f t="shared" si="135"/>
        <v>-39.337525029101592</v>
      </c>
      <c r="CK56" t="str">
        <f t="shared" si="147"/>
        <v>41 Administrative occupations</v>
      </c>
      <c r="CL56" s="18">
        <f t="shared" si="156"/>
        <v>6.0525771903971926</v>
      </c>
      <c r="CM56" s="18">
        <f t="shared" si="156"/>
        <v>6.1555970492540455</v>
      </c>
      <c r="CN56" s="18">
        <f t="shared" si="156"/>
        <v>6.4252723894079766</v>
      </c>
      <c r="CO56" s="18">
        <f t="shared" si="156"/>
        <v>6.6631097800836798</v>
      </c>
      <c r="CP56" s="18">
        <f t="shared" si="156"/>
        <v>7.2080399008391653</v>
      </c>
      <c r="CR56" s="68">
        <f t="shared" si="137"/>
        <v>-34.240778671432395</v>
      </c>
      <c r="CS56" s="69">
        <f t="shared" si="138"/>
        <v>24.060632844295728</v>
      </c>
      <c r="CT56" s="69">
        <f t="shared" si="139"/>
        <v>-10.180145827136664</v>
      </c>
    </row>
    <row r="57" spans="1:98" x14ac:dyDescent="0.2">
      <c r="A57" t="str">
        <f t="shared" si="103"/>
        <v>42 Secretarial and related occupations</v>
      </c>
      <c r="B57" s="18">
        <f t="shared" si="148"/>
        <v>0.29450375207875562</v>
      </c>
      <c r="C57" s="18">
        <f t="shared" si="148"/>
        <v>0.29312721678627102</v>
      </c>
      <c r="D57" s="18">
        <f t="shared" si="148"/>
        <v>0.28228729470613012</v>
      </c>
      <c r="E57" s="18">
        <f t="shared" si="148"/>
        <v>0.35582745426463502</v>
      </c>
      <c r="F57" s="18">
        <f t="shared" si="148"/>
        <v>0.47665747693150518</v>
      </c>
      <c r="H57" s="68">
        <f t="shared" si="105"/>
        <v>177.52317176450248</v>
      </c>
      <c r="I57" s="69">
        <f t="shared" si="106"/>
        <v>116.89734089617545</v>
      </c>
      <c r="J57" s="69">
        <f t="shared" si="107"/>
        <v>294.4205126606779</v>
      </c>
      <c r="L57" t="str">
        <f t="shared" si="140"/>
        <v>42 Secretarial and related occupations</v>
      </c>
      <c r="M57" s="18">
        <f t="shared" si="149"/>
        <v>0.94457167384151641</v>
      </c>
      <c r="N57" s="18">
        <f t="shared" si="149"/>
        <v>0.86999591402187859</v>
      </c>
      <c r="O57" s="18">
        <f t="shared" si="149"/>
        <v>0.89654497077166528</v>
      </c>
      <c r="P57" s="18">
        <f t="shared" si="149"/>
        <v>0.99025999615719607</v>
      </c>
      <c r="Q57" s="18">
        <f t="shared" si="149"/>
        <v>0.89623691138011241</v>
      </c>
      <c r="S57" s="68">
        <f t="shared" si="109"/>
        <v>68.355675659985522</v>
      </c>
      <c r="T57" s="69">
        <f t="shared" si="110"/>
        <v>83.103613966481149</v>
      </c>
      <c r="U57" s="69">
        <f t="shared" si="111"/>
        <v>151.4592896264667</v>
      </c>
      <c r="W57" t="str">
        <f t="shared" si="141"/>
        <v>42 Secretarial and related occupations</v>
      </c>
      <c r="X57" s="18">
        <f t="shared" si="150"/>
        <v>1.6213713347046275</v>
      </c>
      <c r="Y57" s="18">
        <f t="shared" si="150"/>
        <v>1.4958368779156159</v>
      </c>
      <c r="Z57" s="18">
        <f t="shared" si="150"/>
        <v>1.5965677629832329</v>
      </c>
      <c r="AA57" s="18">
        <f t="shared" si="150"/>
        <v>1.7816500636761361</v>
      </c>
      <c r="AB57" s="18">
        <f t="shared" si="150"/>
        <v>1.7894095359083519</v>
      </c>
      <c r="AD57" s="68">
        <f t="shared" si="113"/>
        <v>39.027068705547983</v>
      </c>
      <c r="AE57" s="69">
        <f t="shared" si="114"/>
        <v>76.298571935013214</v>
      </c>
      <c r="AF57" s="69">
        <f t="shared" si="115"/>
        <v>115.32564064056119</v>
      </c>
      <c r="AH57" t="str">
        <f t="shared" si="142"/>
        <v>42 Secretarial and related occupations</v>
      </c>
      <c r="AI57" s="18">
        <f t="shared" si="151"/>
        <v>2.8553669066422711</v>
      </c>
      <c r="AJ57" s="18">
        <f t="shared" si="151"/>
        <v>2.8290227311467038</v>
      </c>
      <c r="AK57" s="18">
        <f t="shared" si="151"/>
        <v>3.0104168693383668</v>
      </c>
      <c r="AL57" s="18">
        <f t="shared" si="151"/>
        <v>3.2254308520560251</v>
      </c>
      <c r="AM57" s="18">
        <f t="shared" si="151"/>
        <v>2.8326553492324296</v>
      </c>
      <c r="AO57" s="68">
        <f t="shared" si="117"/>
        <v>10.282927826343421</v>
      </c>
      <c r="AP57" s="69">
        <f t="shared" si="118"/>
        <v>64.94408105033304</v>
      </c>
      <c r="AQ57" s="69">
        <f t="shared" si="119"/>
        <v>75.227008876676464</v>
      </c>
      <c r="AS57" t="str">
        <f t="shared" si="143"/>
        <v>42 Secretarial and related occupations</v>
      </c>
      <c r="AT57" s="18">
        <f t="shared" si="152"/>
        <v>2.1878082428320531</v>
      </c>
      <c r="AU57" s="18">
        <f t="shared" si="152"/>
        <v>1.9904283556677931</v>
      </c>
      <c r="AV57" s="18">
        <f t="shared" si="152"/>
        <v>2.1715894655230357</v>
      </c>
      <c r="AW57" s="18">
        <f t="shared" si="152"/>
        <v>2.1096468060589442</v>
      </c>
      <c r="AX57" s="18">
        <f t="shared" si="152"/>
        <v>1.4795512314252373</v>
      </c>
      <c r="AZ57" s="68">
        <f t="shared" si="121"/>
        <v>-17.115079555845472</v>
      </c>
      <c r="BA57" s="69">
        <f t="shared" si="122"/>
        <v>54.311254551320708</v>
      </c>
      <c r="BB57" s="69">
        <f t="shared" si="123"/>
        <v>37.196174995475232</v>
      </c>
      <c r="BD57" t="str">
        <f t="shared" si="144"/>
        <v>42 Secretarial and related occupations</v>
      </c>
      <c r="BE57" s="18">
        <f t="shared" si="153"/>
        <v>2.3389559583211277</v>
      </c>
      <c r="BF57" s="18">
        <f t="shared" si="153"/>
        <v>1.889004537933461</v>
      </c>
      <c r="BG57" s="18">
        <f t="shared" si="153"/>
        <v>2.0186943934465043</v>
      </c>
      <c r="BH57" s="18">
        <f t="shared" si="153"/>
        <v>1.9885101788018806</v>
      </c>
      <c r="BI57" s="18">
        <f t="shared" si="153"/>
        <v>0.99405944671508861</v>
      </c>
      <c r="BK57" s="68">
        <f t="shared" si="125"/>
        <v>-44.628805679428872</v>
      </c>
      <c r="BL57" s="69">
        <f t="shared" si="126"/>
        <v>47.887380011232054</v>
      </c>
      <c r="BM57" s="69">
        <f t="shared" si="127"/>
        <v>3.2585743318031732</v>
      </c>
      <c r="BO57" t="str">
        <f t="shared" si="145"/>
        <v>42 Secretarial and related occupations</v>
      </c>
      <c r="BP57" s="18">
        <f t="shared" si="154"/>
        <v>3.1862763865724064</v>
      </c>
      <c r="BQ57" s="18">
        <f t="shared" si="154"/>
        <v>2.7722729652632099</v>
      </c>
      <c r="BR57" s="18">
        <f t="shared" si="154"/>
        <v>2.4171158823825363</v>
      </c>
      <c r="BS57" s="18">
        <f t="shared" si="154"/>
        <v>1.9309776603736419</v>
      </c>
      <c r="BT57" s="18">
        <f t="shared" si="154"/>
        <v>0.51071005468659625</v>
      </c>
      <c r="BV57" s="68">
        <f t="shared" si="129"/>
        <v>-81.710887909246111</v>
      </c>
      <c r="BW57" s="69">
        <f t="shared" si="130"/>
        <v>27.767089372676857</v>
      </c>
      <c r="BX57" s="69">
        <f t="shared" si="131"/>
        <v>-53.943798536569254</v>
      </c>
      <c r="BZ57" t="str">
        <f t="shared" si="146"/>
        <v>42 Secretarial and related occupations</v>
      </c>
      <c r="CA57" s="18">
        <f t="shared" si="155"/>
        <v>3.8098651193147837</v>
      </c>
      <c r="CB57" s="18">
        <f t="shared" si="155"/>
        <v>3.6778719690566981</v>
      </c>
      <c r="CC57" s="18">
        <f t="shared" si="155"/>
        <v>3.3946433566550049</v>
      </c>
      <c r="CD57" s="18">
        <f t="shared" si="155"/>
        <v>2.2127229212156698</v>
      </c>
      <c r="CE57" s="18">
        <f t="shared" si="155"/>
        <v>0.761880931480303</v>
      </c>
      <c r="CG57" s="68">
        <f t="shared" si="133"/>
        <v>-84.504647257691701</v>
      </c>
      <c r="CH57" s="69">
        <f t="shared" si="134"/>
        <v>19.873328172394629</v>
      </c>
      <c r="CI57" s="69">
        <f t="shared" si="135"/>
        <v>-64.631319085297079</v>
      </c>
      <c r="CK57" t="str">
        <f t="shared" si="147"/>
        <v>42 Secretarial and related occupations</v>
      </c>
      <c r="CL57" s="18">
        <f t="shared" si="156"/>
        <v>2.6721986458411551</v>
      </c>
      <c r="CM57" s="18">
        <f t="shared" si="156"/>
        <v>3.075459628187891</v>
      </c>
      <c r="CN57" s="18">
        <f t="shared" si="156"/>
        <v>3.0857366635059673</v>
      </c>
      <c r="CO57" s="18">
        <f t="shared" si="156"/>
        <v>3.8577961507567351</v>
      </c>
      <c r="CP57" s="18">
        <f t="shared" si="156"/>
        <v>6.0375551486169634</v>
      </c>
      <c r="CR57" s="68">
        <f t="shared" si="137"/>
        <v>14.692038977131681</v>
      </c>
      <c r="CS57" s="69">
        <f t="shared" si="138"/>
        <v>38.7077126461297</v>
      </c>
      <c r="CT57" s="69">
        <f t="shared" si="139"/>
        <v>53.39975162326138</v>
      </c>
    </row>
    <row r="58" spans="1:98" x14ac:dyDescent="0.2">
      <c r="A58" t="str">
        <f t="shared" si="103"/>
        <v>51 Skilled agricultural and related trades</v>
      </c>
      <c r="B58" s="18">
        <f t="shared" si="148"/>
        <v>0.13777956115708717</v>
      </c>
      <c r="C58" s="18">
        <f t="shared" si="148"/>
        <v>0.18134068565887873</v>
      </c>
      <c r="D58" s="18">
        <f t="shared" si="148"/>
        <v>0.13642106328945108</v>
      </c>
      <c r="E58" s="18">
        <f t="shared" si="148"/>
        <v>0.14529318158916543</v>
      </c>
      <c r="F58" s="18">
        <f t="shared" si="148"/>
        <v>0.18462585365785927</v>
      </c>
      <c r="H58" s="68">
        <f t="shared" si="105"/>
        <v>122.43097135286337</v>
      </c>
      <c r="I58" s="69">
        <f t="shared" si="106"/>
        <v>104.99789442693471</v>
      </c>
      <c r="J58" s="69">
        <f t="shared" si="107"/>
        <v>227.42886577979809</v>
      </c>
      <c r="L58" t="str">
        <f t="shared" si="140"/>
        <v>51 Skilled agricultural and related trades</v>
      </c>
      <c r="M58" s="18">
        <f t="shared" si="149"/>
        <v>0.14306390919777073</v>
      </c>
      <c r="N58" s="18">
        <f t="shared" si="149"/>
        <v>0.14100887165319406</v>
      </c>
      <c r="O58" s="18">
        <f t="shared" si="149"/>
        <v>0.10577374926770322</v>
      </c>
      <c r="P58" s="18">
        <f t="shared" si="149"/>
        <v>0.10800242823764039</v>
      </c>
      <c r="Q58" s="18">
        <f t="shared" si="149"/>
        <v>0.12037594176472215</v>
      </c>
      <c r="S58" s="68">
        <f t="shared" si="109"/>
        <v>91.663234772860363</v>
      </c>
      <c r="T58" s="69">
        <f t="shared" si="110"/>
        <v>85.802860508676517</v>
      </c>
      <c r="U58" s="69">
        <f t="shared" si="111"/>
        <v>177.46609528153689</v>
      </c>
      <c r="W58" t="str">
        <f t="shared" si="141"/>
        <v>51 Skilled agricultural and related trades</v>
      </c>
      <c r="X58" s="18">
        <f t="shared" si="150"/>
        <v>0.52780030235412589</v>
      </c>
      <c r="Y58" s="18">
        <f t="shared" si="150"/>
        <v>0.53361446129219803</v>
      </c>
      <c r="Z58" s="18">
        <f t="shared" si="150"/>
        <v>0.50317814889813528</v>
      </c>
      <c r="AA58" s="18">
        <f t="shared" si="150"/>
        <v>0.51414858621923654</v>
      </c>
      <c r="AB58" s="18">
        <f t="shared" si="150"/>
        <v>0.59868321287359538</v>
      </c>
      <c r="AD58" s="68">
        <f t="shared" si="113"/>
        <v>47.588419572192628</v>
      </c>
      <c r="AE58" s="69">
        <f t="shared" si="114"/>
        <v>81.633115059954207</v>
      </c>
      <c r="AF58" s="69">
        <f t="shared" si="115"/>
        <v>129.22153463214684</v>
      </c>
      <c r="AH58" t="str">
        <f t="shared" si="142"/>
        <v>51 Skilled agricultural and related trades</v>
      </c>
      <c r="AI58" s="18">
        <f t="shared" si="151"/>
        <v>1.0157133096568569</v>
      </c>
      <c r="AJ58" s="18">
        <f t="shared" si="151"/>
        <v>1.171615684884612</v>
      </c>
      <c r="AK58" s="18">
        <f t="shared" si="151"/>
        <v>0.90378006710381698</v>
      </c>
      <c r="AL58" s="18">
        <f t="shared" si="151"/>
        <v>1.0142263860274596</v>
      </c>
      <c r="AM58" s="18">
        <f t="shared" si="151"/>
        <v>1.1435872538578833</v>
      </c>
      <c r="AO58" s="68">
        <f t="shared" si="117"/>
        <v>48.302248916682778</v>
      </c>
      <c r="AP58" s="69">
        <f t="shared" si="118"/>
        <v>86.075313279700254</v>
      </c>
      <c r="AQ58" s="69">
        <f t="shared" si="119"/>
        <v>134.37756219638302</v>
      </c>
      <c r="AS58" t="str">
        <f t="shared" si="143"/>
        <v>51 Skilled agricultural and related trades</v>
      </c>
      <c r="AT58" s="18">
        <f t="shared" si="152"/>
        <v>1.3670877681551963</v>
      </c>
      <c r="AU58" s="18">
        <f t="shared" si="152"/>
        <v>1.4657505373117532</v>
      </c>
      <c r="AV58" s="18">
        <f t="shared" si="152"/>
        <v>1.1949992559786566</v>
      </c>
      <c r="AW58" s="18">
        <f t="shared" si="152"/>
        <v>1.3093816950901294</v>
      </c>
      <c r="AX58" s="18">
        <f t="shared" si="152"/>
        <v>1.5608585427055137</v>
      </c>
      <c r="AZ58" s="68">
        <f t="shared" si="121"/>
        <v>58.898264618664001</v>
      </c>
      <c r="BA58" s="69">
        <f t="shared" si="122"/>
        <v>81.157957677395316</v>
      </c>
      <c r="BB58" s="69">
        <f t="shared" si="123"/>
        <v>140.05622229605933</v>
      </c>
      <c r="BD58" t="str">
        <f t="shared" si="144"/>
        <v>51 Skilled agricultural and related trades</v>
      </c>
      <c r="BE58" s="18">
        <f t="shared" si="153"/>
        <v>0.66758275400695377</v>
      </c>
      <c r="BF58" s="18">
        <f t="shared" si="153"/>
        <v>0.74339922623279864</v>
      </c>
      <c r="BG58" s="18">
        <f t="shared" si="153"/>
        <v>0.46905173073307971</v>
      </c>
      <c r="BH58" s="18">
        <f t="shared" si="153"/>
        <v>0.45317616784859482</v>
      </c>
      <c r="BI58" s="18">
        <f t="shared" si="153"/>
        <v>0.48473930000699661</v>
      </c>
      <c r="BK58" s="68">
        <f t="shared" si="125"/>
        <v>16.206280240142689</v>
      </c>
      <c r="BL58" s="69">
        <f t="shared" si="126"/>
        <v>55.080529959833967</v>
      </c>
      <c r="BM58" s="69">
        <f t="shared" si="127"/>
        <v>71.286810199976657</v>
      </c>
      <c r="BO58" t="str">
        <f t="shared" si="145"/>
        <v>51 Skilled agricultural and related trades</v>
      </c>
      <c r="BP58" s="18">
        <f t="shared" si="154"/>
        <v>1.0312948226529113</v>
      </c>
      <c r="BQ58" s="18">
        <f t="shared" si="154"/>
        <v>1.1271534142546673</v>
      </c>
      <c r="BR58" s="18">
        <f t="shared" si="154"/>
        <v>0.89483800485223952</v>
      </c>
      <c r="BS58" s="18">
        <f t="shared" si="154"/>
        <v>0.880425886724713</v>
      </c>
      <c r="BT58" s="18">
        <f t="shared" si="154"/>
        <v>1.0395184232696384</v>
      </c>
      <c r="BV58" s="68">
        <f t="shared" si="129"/>
        <v>0.55495022115115045</v>
      </c>
      <c r="BW58" s="69">
        <f t="shared" si="130"/>
        <v>53.174770724908385</v>
      </c>
      <c r="BX58" s="69">
        <f t="shared" si="131"/>
        <v>53.729720946059537</v>
      </c>
      <c r="BZ58" t="str">
        <f t="shared" si="146"/>
        <v>51 Skilled agricultural and related trades</v>
      </c>
      <c r="CA58" s="18">
        <f t="shared" si="155"/>
        <v>1.2841937026682235</v>
      </c>
      <c r="CB58" s="18">
        <f t="shared" si="155"/>
        <v>1.2827713217464032</v>
      </c>
      <c r="CC58" s="18">
        <f t="shared" si="155"/>
        <v>1.1540541033147824</v>
      </c>
      <c r="CD58" s="18">
        <f t="shared" si="155"/>
        <v>1.1776321645596046</v>
      </c>
      <c r="CE58" s="18">
        <f t="shared" si="155"/>
        <v>2.1407731568406212</v>
      </c>
      <c r="CG58" s="68">
        <f t="shared" si="133"/>
        <v>28.071647953707163</v>
      </c>
      <c r="CH58" s="69">
        <f t="shared" si="134"/>
        <v>49.511488696881138</v>
      </c>
      <c r="CI58" s="69">
        <f t="shared" si="135"/>
        <v>77.583136650588301</v>
      </c>
      <c r="CK58" t="str">
        <f t="shared" si="147"/>
        <v>51 Skilled agricultural and related trades</v>
      </c>
      <c r="CL58" s="18">
        <f t="shared" si="156"/>
        <v>2.0530757015161463</v>
      </c>
      <c r="CM58" s="18">
        <f t="shared" si="156"/>
        <v>2.3422122232282119</v>
      </c>
      <c r="CN58" s="18">
        <f t="shared" si="156"/>
        <v>1.7979813930069464</v>
      </c>
      <c r="CO58" s="18">
        <f t="shared" si="156"/>
        <v>2.294469926641761</v>
      </c>
      <c r="CP58" s="18">
        <f t="shared" si="156"/>
        <v>1.9193829074332498</v>
      </c>
      <c r="CR58" s="68">
        <f t="shared" si="137"/>
        <v>-37.424049718271505</v>
      </c>
      <c r="CS58" s="69">
        <f t="shared" si="138"/>
        <v>29.399341821666496</v>
      </c>
      <c r="CT58" s="69">
        <f t="shared" si="139"/>
        <v>-8.0247078966050136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0.24539409635318263</v>
      </c>
      <c r="C59" s="18">
        <f t="shared" si="148"/>
        <v>0.197409055940372</v>
      </c>
      <c r="D59" s="18">
        <f t="shared" si="148"/>
        <v>0.18503947516183744</v>
      </c>
      <c r="E59" s="18">
        <f t="shared" si="148"/>
        <v>0.18755652130922434</v>
      </c>
      <c r="F59" s="18">
        <f t="shared" si="148"/>
        <v>0.18379250037220005</v>
      </c>
      <c r="H59" s="68">
        <f t="shared" si="105"/>
        <v>63.247887620120004</v>
      </c>
      <c r="I59" s="69">
        <f t="shared" si="106"/>
        <v>62.02294517251903</v>
      </c>
      <c r="J59" s="69">
        <f t="shared" si="107"/>
        <v>125.27083279263903</v>
      </c>
      <c r="L59" t="str">
        <f t="shared" si="140"/>
        <v>52 Skilled metal, electrical and electronic trades</v>
      </c>
      <c r="M59" s="18">
        <f t="shared" si="149"/>
        <v>0.64074410069457577</v>
      </c>
      <c r="N59" s="18">
        <f t="shared" si="149"/>
        <v>0.57100953286196399</v>
      </c>
      <c r="O59" s="18">
        <f t="shared" si="149"/>
        <v>0.5144467365221127</v>
      </c>
      <c r="P59" s="18">
        <f t="shared" si="149"/>
        <v>0.6032494074685012</v>
      </c>
      <c r="Q59" s="18">
        <f t="shared" si="149"/>
        <v>0.64107034074755409</v>
      </c>
      <c r="S59" s="68">
        <f t="shared" si="109"/>
        <v>109.86609542664836</v>
      </c>
      <c r="T59" s="69">
        <f t="shared" si="110"/>
        <v>81.272326896554461</v>
      </c>
      <c r="U59" s="69">
        <f t="shared" si="111"/>
        <v>191.1384223232028</v>
      </c>
      <c r="W59" t="str">
        <f t="shared" si="141"/>
        <v>52 Skilled metal, electrical and electronic trades</v>
      </c>
      <c r="X59" s="18">
        <f t="shared" si="150"/>
        <v>1.0406266129588746</v>
      </c>
      <c r="Y59" s="18">
        <f t="shared" si="150"/>
        <v>0.95890809876737026</v>
      </c>
      <c r="Z59" s="18">
        <f t="shared" si="150"/>
        <v>0.79161873245291192</v>
      </c>
      <c r="AA59" s="18">
        <f t="shared" si="150"/>
        <v>0.90149482962004635</v>
      </c>
      <c r="AB59" s="18">
        <f t="shared" si="150"/>
        <v>0.94013687181894312</v>
      </c>
      <c r="AD59" s="68">
        <f t="shared" si="113"/>
        <v>47.316705480855632</v>
      </c>
      <c r="AE59" s="69">
        <f t="shared" si="114"/>
        <v>61.635937226220705</v>
      </c>
      <c r="AF59" s="69">
        <f t="shared" si="115"/>
        <v>108.95264270707632</v>
      </c>
      <c r="AH59" t="str">
        <f t="shared" si="142"/>
        <v>52 Skilled metal, electrical and electronic trades</v>
      </c>
      <c r="AI59" s="18">
        <f t="shared" si="151"/>
        <v>1.3649081037493915</v>
      </c>
      <c r="AJ59" s="18">
        <f t="shared" si="151"/>
        <v>1.3162958677300516</v>
      </c>
      <c r="AK59" s="18">
        <f t="shared" si="151"/>
        <v>1.1223595261325139</v>
      </c>
      <c r="AL59" s="18">
        <f t="shared" si="151"/>
        <v>1.332255499438016</v>
      </c>
      <c r="AM59" s="18">
        <f t="shared" si="151"/>
        <v>1.6089157106963206</v>
      </c>
      <c r="AO59" s="68">
        <f t="shared" si="117"/>
        <v>68.012844620747131</v>
      </c>
      <c r="AP59" s="69">
        <f t="shared" si="118"/>
        <v>59.418538955050302</v>
      </c>
      <c r="AQ59" s="69">
        <f t="shared" si="119"/>
        <v>127.43138357579744</v>
      </c>
      <c r="AS59" t="str">
        <f t="shared" si="143"/>
        <v>52 Skilled metal, electrical and electronic trades</v>
      </c>
      <c r="AT59" s="18">
        <f t="shared" si="152"/>
        <v>5.3671532580838406</v>
      </c>
      <c r="AU59" s="18">
        <f t="shared" si="152"/>
        <v>4.8589087166104763</v>
      </c>
      <c r="AV59" s="18">
        <f t="shared" si="152"/>
        <v>4.2237598646379473</v>
      </c>
      <c r="AW59" s="18">
        <f t="shared" si="152"/>
        <v>4.5822658835654124</v>
      </c>
      <c r="AX59" s="18">
        <f t="shared" si="152"/>
        <v>4.7641380436792167</v>
      </c>
      <c r="AZ59" s="68">
        <f t="shared" si="121"/>
        <v>37.217139397232785</v>
      </c>
      <c r="BA59" s="69">
        <f t="shared" si="122"/>
        <v>52.956267751030239</v>
      </c>
      <c r="BB59" s="69">
        <f t="shared" si="123"/>
        <v>90.173407148263024</v>
      </c>
      <c r="BD59" t="str">
        <f t="shared" si="144"/>
        <v>52 Skilled metal, electrical and electronic trades</v>
      </c>
      <c r="BE59" s="18">
        <f t="shared" si="153"/>
        <v>7.5747225534186295</v>
      </c>
      <c r="BF59" s="18">
        <f t="shared" si="153"/>
        <v>7.5601515469160496</v>
      </c>
      <c r="BG59" s="18">
        <f t="shared" si="153"/>
        <v>6.4908310288883104</v>
      </c>
      <c r="BH59" s="18">
        <f t="shared" si="153"/>
        <v>6.5760527139586351</v>
      </c>
      <c r="BI59" s="18">
        <f t="shared" si="153"/>
        <v>6.3120475006078047</v>
      </c>
      <c r="BK59" s="68">
        <f t="shared" si="125"/>
        <v>9.3483076329835981</v>
      </c>
      <c r="BL59" s="69">
        <f t="shared" si="126"/>
        <v>37.097571513308807</v>
      </c>
      <c r="BM59" s="69">
        <f t="shared" si="127"/>
        <v>46.445879146292413</v>
      </c>
      <c r="BO59" t="str">
        <f t="shared" si="145"/>
        <v>52 Skilled metal, electrical and electronic trades</v>
      </c>
      <c r="BP59" s="18">
        <f t="shared" si="154"/>
        <v>4.6574077215671537</v>
      </c>
      <c r="BQ59" s="18">
        <f t="shared" si="154"/>
        <v>4.1849918980016474</v>
      </c>
      <c r="BR59" s="18">
        <f t="shared" si="154"/>
        <v>4.2963413866183613</v>
      </c>
      <c r="BS59" s="18">
        <f t="shared" si="154"/>
        <v>4.0335568615969581</v>
      </c>
      <c r="BT59" s="18">
        <f t="shared" si="154"/>
        <v>4.1254855525684819</v>
      </c>
      <c r="BV59" s="68">
        <f t="shared" si="129"/>
        <v>-16.882595514265756</v>
      </c>
      <c r="BW59" s="69">
        <f t="shared" si="130"/>
        <v>33.754003197538054</v>
      </c>
      <c r="BX59" s="69">
        <f t="shared" si="131"/>
        <v>16.871407683272295</v>
      </c>
      <c r="BZ59" t="str">
        <f t="shared" si="146"/>
        <v>52 Skilled metal, electrical and electronic trades</v>
      </c>
      <c r="CA59" s="18">
        <f t="shared" si="155"/>
        <v>3.5202472926084321</v>
      </c>
      <c r="CB59" s="18">
        <f t="shared" si="155"/>
        <v>3.0865688533908942</v>
      </c>
      <c r="CC59" s="18">
        <f t="shared" si="155"/>
        <v>2.8815545670482781</v>
      </c>
      <c r="CD59" s="18">
        <f t="shared" si="155"/>
        <v>2.930071909789818</v>
      </c>
      <c r="CE59" s="18">
        <f t="shared" si="155"/>
        <v>2.398785971068865</v>
      </c>
      <c r="CG59" s="68">
        <f t="shared" si="133"/>
        <v>-42.52576902222777</v>
      </c>
      <c r="CH59" s="69">
        <f t="shared" si="134"/>
        <v>31.19477297988259</v>
      </c>
      <c r="CI59" s="69">
        <f t="shared" si="135"/>
        <v>-11.330996042345181</v>
      </c>
      <c r="CK59" t="str">
        <f t="shared" si="147"/>
        <v>52 Skilled metal, electrical and electronic trades</v>
      </c>
      <c r="CL59" s="18">
        <f t="shared" si="156"/>
        <v>3.2261284981379492</v>
      </c>
      <c r="CM59" s="18">
        <f t="shared" si="156"/>
        <v>3.5074643899600302</v>
      </c>
      <c r="CN59" s="18">
        <f t="shared" si="156"/>
        <v>3.1731320518739228</v>
      </c>
      <c r="CO59" s="18">
        <f t="shared" si="156"/>
        <v>3.7809723944339346</v>
      </c>
      <c r="CP59" s="18">
        <f t="shared" si="156"/>
        <v>4.2868654126251249</v>
      </c>
      <c r="CR59" s="68">
        <f t="shared" si="137"/>
        <v>-20.807741922663194</v>
      </c>
      <c r="CS59" s="69">
        <f t="shared" si="138"/>
        <v>29.840603289122235</v>
      </c>
      <c r="CT59" s="69">
        <f t="shared" si="139"/>
        <v>9.0328613664590449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0.17637915065709439</v>
      </c>
      <c r="C60" s="18">
        <f t="shared" si="148"/>
        <v>8.8799900366056103E-2</v>
      </c>
      <c r="D60" s="18">
        <f t="shared" si="148"/>
        <v>6.8751661630136462E-2</v>
      </c>
      <c r="E60" s="18">
        <f t="shared" si="148"/>
        <v>0.10405280923658296</v>
      </c>
      <c r="F60" s="18">
        <f t="shared" si="148"/>
        <v>8.5244475500447559E-2</v>
      </c>
      <c r="H60" s="68">
        <f t="shared" si="105"/>
        <v>103.78265502511937</v>
      </c>
      <c r="I60" s="69">
        <f t="shared" si="106"/>
        <v>87.612450574484939</v>
      </c>
      <c r="J60" s="69">
        <f t="shared" si="107"/>
        <v>191.39510559960431</v>
      </c>
      <c r="L60" t="str">
        <f t="shared" si="140"/>
        <v>53 Skilled construction and building trades</v>
      </c>
      <c r="M60" s="18">
        <f t="shared" si="149"/>
        <v>0.33172932037770286</v>
      </c>
      <c r="N60" s="18">
        <f t="shared" si="149"/>
        <v>0.25379162342556333</v>
      </c>
      <c r="O60" s="18">
        <f t="shared" si="149"/>
        <v>0.25376902840633414</v>
      </c>
      <c r="P60" s="18">
        <f t="shared" si="149"/>
        <v>0.27085436962094239</v>
      </c>
      <c r="Q60" s="18">
        <f t="shared" si="149"/>
        <v>0.23768244831208976</v>
      </c>
      <c r="S60" s="68">
        <f t="shared" si="109"/>
        <v>57.737702139697475</v>
      </c>
      <c r="T60" s="69">
        <f t="shared" si="110"/>
        <v>70.012352763979038</v>
      </c>
      <c r="U60" s="69">
        <f t="shared" si="111"/>
        <v>127.75005490367653</v>
      </c>
      <c r="W60" t="str">
        <f t="shared" si="141"/>
        <v>53 Skilled construction and building trades</v>
      </c>
      <c r="X60" s="18">
        <f t="shared" si="150"/>
        <v>0.62602368715525092</v>
      </c>
      <c r="Y60" s="18">
        <f t="shared" si="150"/>
        <v>0.47446185303673438</v>
      </c>
      <c r="Z60" s="18">
        <f t="shared" si="150"/>
        <v>0.44604986741035474</v>
      </c>
      <c r="AA60" s="18">
        <f t="shared" si="150"/>
        <v>0.52478301568206909</v>
      </c>
      <c r="AB60" s="18">
        <f t="shared" si="150"/>
        <v>0.49637378871874926</v>
      </c>
      <c r="AD60" s="68">
        <f t="shared" si="113"/>
        <v>38.039189386707598</v>
      </c>
      <c r="AE60" s="69">
        <f t="shared" si="114"/>
        <v>64.818382583253268</v>
      </c>
      <c r="AF60" s="69">
        <f t="shared" si="115"/>
        <v>102.85757196996086</v>
      </c>
      <c r="AH60" t="str">
        <f t="shared" si="142"/>
        <v>53 Skilled construction and building trades</v>
      </c>
      <c r="AI60" s="18">
        <f t="shared" si="151"/>
        <v>1.2961974181357223</v>
      </c>
      <c r="AJ60" s="18">
        <f t="shared" si="151"/>
        <v>1.225315015638371</v>
      </c>
      <c r="AK60" s="18">
        <f t="shared" si="151"/>
        <v>1.2153152226936395</v>
      </c>
      <c r="AL60" s="18">
        <f t="shared" si="151"/>
        <v>1.529322405717731</v>
      </c>
      <c r="AM60" s="18">
        <f t="shared" si="151"/>
        <v>1.5015857034536719</v>
      </c>
      <c r="AO60" s="68">
        <f t="shared" si="117"/>
        <v>44.81127468793936</v>
      </c>
      <c r="AP60" s="69">
        <f t="shared" si="118"/>
        <v>71.442174625297156</v>
      </c>
      <c r="AQ60" s="69">
        <f t="shared" si="119"/>
        <v>116.25344931323649</v>
      </c>
      <c r="AS60" t="str">
        <f t="shared" si="143"/>
        <v>53 Skilled construction and building trades</v>
      </c>
      <c r="AT60" s="18">
        <f t="shared" si="152"/>
        <v>1.9369471845189805</v>
      </c>
      <c r="AU60" s="18">
        <f t="shared" si="152"/>
        <v>1.5418815786495093</v>
      </c>
      <c r="AV60" s="18">
        <f t="shared" si="152"/>
        <v>1.612874553926795</v>
      </c>
      <c r="AW60" s="18">
        <f t="shared" si="152"/>
        <v>1.9548090045683979</v>
      </c>
      <c r="AX60" s="18">
        <f t="shared" si="152"/>
        <v>1.7425210876066484</v>
      </c>
      <c r="AZ60" s="68">
        <f t="shared" si="121"/>
        <v>31.431872636653637</v>
      </c>
      <c r="BA60" s="69">
        <f t="shared" si="122"/>
        <v>66.78804392561517</v>
      </c>
      <c r="BB60" s="69">
        <f t="shared" si="123"/>
        <v>98.219916562268807</v>
      </c>
      <c r="BD60" t="str">
        <f t="shared" si="144"/>
        <v>53 Skilled construction and building trades</v>
      </c>
      <c r="BE60" s="18">
        <f t="shared" si="153"/>
        <v>5.216903846689867</v>
      </c>
      <c r="BF60" s="18">
        <f t="shared" si="153"/>
        <v>4.5705416833422978</v>
      </c>
      <c r="BG60" s="18">
        <f t="shared" si="153"/>
        <v>4.4331857359706257</v>
      </c>
      <c r="BH60" s="18">
        <f t="shared" si="153"/>
        <v>4.4643644752630882</v>
      </c>
      <c r="BI60" s="18">
        <f t="shared" si="153"/>
        <v>3.7165283882032858</v>
      </c>
      <c r="BK60" s="68">
        <f t="shared" si="125"/>
        <v>-5.7321421339978089</v>
      </c>
      <c r="BL60" s="69">
        <f t="shared" si="126"/>
        <v>37.974122727433844</v>
      </c>
      <c r="BM60" s="69">
        <f t="shared" si="127"/>
        <v>32.24198059343604</v>
      </c>
      <c r="BO60" t="str">
        <f t="shared" si="145"/>
        <v>53 Skilled construction and building trades</v>
      </c>
      <c r="BP60" s="18">
        <f t="shared" si="154"/>
        <v>4.5955426870029781</v>
      </c>
      <c r="BQ60" s="18">
        <f t="shared" si="154"/>
        <v>4.0942917412321682</v>
      </c>
      <c r="BR60" s="18">
        <f t="shared" si="154"/>
        <v>4.7705243146892933</v>
      </c>
      <c r="BS60" s="18">
        <f t="shared" si="154"/>
        <v>4.8729664901950303</v>
      </c>
      <c r="BT60" s="18">
        <f t="shared" si="154"/>
        <v>5.3778196066770052</v>
      </c>
      <c r="BV60" s="68">
        <f t="shared" si="129"/>
        <v>-2.4211260846150924</v>
      </c>
      <c r="BW60" s="69">
        <f t="shared" si="130"/>
        <v>44.579503779343852</v>
      </c>
      <c r="BX60" s="69">
        <f t="shared" si="131"/>
        <v>42.158377694728763</v>
      </c>
      <c r="BZ60" t="str">
        <f t="shared" si="146"/>
        <v>53 Skilled construction and building trades</v>
      </c>
      <c r="CA60" s="18">
        <f t="shared" si="155"/>
        <v>3.6470556190463563</v>
      </c>
      <c r="CB60" s="18">
        <f t="shared" si="155"/>
        <v>2.9634866550552146</v>
      </c>
      <c r="CC60" s="18">
        <f t="shared" si="155"/>
        <v>3.3346753795912911</v>
      </c>
      <c r="CD60" s="18">
        <f t="shared" si="155"/>
        <v>3.6641064975848234</v>
      </c>
      <c r="CE60" s="18">
        <f t="shared" si="155"/>
        <v>4.5280116792910539</v>
      </c>
      <c r="CG60" s="68">
        <f t="shared" si="133"/>
        <v>-6.2518962223830759</v>
      </c>
      <c r="CH60" s="69">
        <f t="shared" si="134"/>
        <v>40.824380814909254</v>
      </c>
      <c r="CI60" s="69">
        <f t="shared" si="135"/>
        <v>34.57248459252618</v>
      </c>
      <c r="CK60" t="str">
        <f t="shared" si="147"/>
        <v>53 Skilled construction and building trades</v>
      </c>
      <c r="CL60" s="18">
        <f t="shared" si="156"/>
        <v>5.0846684936309217</v>
      </c>
      <c r="CM60" s="18">
        <f t="shared" si="156"/>
        <v>4.4337559836532066</v>
      </c>
      <c r="CN60" s="18">
        <f t="shared" si="156"/>
        <v>4.6353710319715375</v>
      </c>
      <c r="CO60" s="18">
        <f t="shared" si="156"/>
        <v>4.1302016398086216</v>
      </c>
      <c r="CP60" s="18">
        <f t="shared" si="156"/>
        <v>1.2032553689818113</v>
      </c>
      <c r="CR60" s="68">
        <f t="shared" si="137"/>
        <v>-84.783865819268783</v>
      </c>
      <c r="CS60" s="69">
        <f t="shared" si="138"/>
        <v>14.127998655296487</v>
      </c>
      <c r="CT60" s="69">
        <f t="shared" si="139"/>
        <v>-70.655867163972289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0.49101541210845528</v>
      </c>
      <c r="C61" s="18">
        <f t="shared" si="148"/>
        <v>0.39969342771876482</v>
      </c>
      <c r="D61" s="18">
        <f t="shared" si="148"/>
        <v>0.40205782204157725</v>
      </c>
      <c r="E61" s="18">
        <f t="shared" si="148"/>
        <v>0.48280550831781099</v>
      </c>
      <c r="F61" s="18">
        <f t="shared" si="148"/>
        <v>0.55424684343733599</v>
      </c>
      <c r="H61" s="68">
        <f t="shared" si="105"/>
        <v>126.5681637359108</v>
      </c>
      <c r="I61" s="69">
        <f t="shared" si="106"/>
        <v>90.351693924589611</v>
      </c>
      <c r="J61" s="69">
        <f t="shared" si="107"/>
        <v>216.91985766050038</v>
      </c>
      <c r="L61" t="str">
        <f t="shared" si="140"/>
        <v>54 Textiles, printing and other skilled trades</v>
      </c>
      <c r="M61" s="18">
        <f t="shared" si="149"/>
        <v>0.66297846146693407</v>
      </c>
      <c r="N61" s="18">
        <f t="shared" si="149"/>
        <v>0.59616810455418867</v>
      </c>
      <c r="O61" s="18">
        <f t="shared" si="149"/>
        <v>0.59495135974902058</v>
      </c>
      <c r="P61" s="18">
        <f t="shared" si="149"/>
        <v>0.65775596258577573</v>
      </c>
      <c r="Q61" s="18">
        <f t="shared" si="149"/>
        <v>0.77823225986204092</v>
      </c>
      <c r="S61" s="68">
        <f t="shared" si="109"/>
        <v>120.29507222941393</v>
      </c>
      <c r="T61" s="69">
        <f t="shared" si="110"/>
        <v>94.015394325360219</v>
      </c>
      <c r="U61" s="69">
        <f t="shared" si="111"/>
        <v>214.31046655477414</v>
      </c>
      <c r="W61" t="str">
        <f t="shared" si="141"/>
        <v>54 Textiles, printing and other skilled trades</v>
      </c>
      <c r="X61" s="18">
        <f t="shared" si="150"/>
        <v>0.9546752750734393</v>
      </c>
      <c r="Y61" s="18">
        <f t="shared" si="150"/>
        <v>0.82509741004391024</v>
      </c>
      <c r="Z61" s="18">
        <f t="shared" si="150"/>
        <v>0.79770093977514089</v>
      </c>
      <c r="AA61" s="18">
        <f t="shared" si="150"/>
        <v>0.96028968020900951</v>
      </c>
      <c r="AB61" s="18">
        <f t="shared" si="150"/>
        <v>1.1274219877680132</v>
      </c>
      <c r="AD61" s="68">
        <f t="shared" si="113"/>
        <v>75.316733955312571</v>
      </c>
      <c r="AE61" s="69">
        <f t="shared" si="114"/>
        <v>78.124537927720439</v>
      </c>
      <c r="AF61" s="69">
        <f t="shared" si="115"/>
        <v>153.44127188303301</v>
      </c>
      <c r="AH61" t="str">
        <f t="shared" si="142"/>
        <v>54 Textiles, printing and other skilled trades</v>
      </c>
      <c r="AI61" s="18">
        <f t="shared" si="151"/>
        <v>1.2022897843224452</v>
      </c>
      <c r="AJ61" s="18">
        <f t="shared" si="151"/>
        <v>1.0958292588172214</v>
      </c>
      <c r="AK61" s="18">
        <f t="shared" si="151"/>
        <v>1.1681681499060086</v>
      </c>
      <c r="AL61" s="18">
        <f t="shared" si="151"/>
        <v>1.2455777706568316</v>
      </c>
      <c r="AM61" s="18">
        <f t="shared" si="151"/>
        <v>1.4188040660821213</v>
      </c>
      <c r="AO61" s="68">
        <f t="shared" si="117"/>
        <v>42.350256109437062</v>
      </c>
      <c r="AP61" s="69">
        <f t="shared" si="118"/>
        <v>66.378067223953892</v>
      </c>
      <c r="AQ61" s="69">
        <f t="shared" si="119"/>
        <v>108.72832333339095</v>
      </c>
      <c r="AS61" t="str">
        <f t="shared" si="143"/>
        <v>54 Textiles, printing and other skilled trades</v>
      </c>
      <c r="AT61" s="18">
        <f t="shared" si="152"/>
        <v>1.4745326841258188</v>
      </c>
      <c r="AU61" s="18">
        <f t="shared" si="152"/>
        <v>1.3224675017229475</v>
      </c>
      <c r="AV61" s="18">
        <f t="shared" si="152"/>
        <v>1.2799737152771262</v>
      </c>
      <c r="AW61" s="18">
        <f t="shared" si="152"/>
        <v>1.3875294570922536</v>
      </c>
      <c r="AX61" s="18">
        <f t="shared" si="152"/>
        <v>1.4841426952605168</v>
      </c>
      <c r="AZ61" s="68">
        <f t="shared" si="121"/>
        <v>41.058041913368285</v>
      </c>
      <c r="BA61" s="69">
        <f t="shared" si="122"/>
        <v>64.639970473959281</v>
      </c>
      <c r="BB61" s="69">
        <f t="shared" si="123"/>
        <v>105.69801238732757</v>
      </c>
      <c r="BD61" t="str">
        <f t="shared" si="144"/>
        <v>54 Textiles, printing and other skilled trades</v>
      </c>
      <c r="BE61" s="18">
        <f t="shared" si="153"/>
        <v>2.6342330222685839</v>
      </c>
      <c r="BF61" s="18">
        <f t="shared" si="153"/>
        <v>2.3583757711580549</v>
      </c>
      <c r="BG61" s="18">
        <f t="shared" si="153"/>
        <v>2.2845302501179048</v>
      </c>
      <c r="BH61" s="18">
        <f t="shared" si="153"/>
        <v>2.6033839639014378</v>
      </c>
      <c r="BI61" s="18">
        <f t="shared" si="153"/>
        <v>2.8146990561212704</v>
      </c>
      <c r="BK61" s="68">
        <f t="shared" si="125"/>
        <v>38.54063232528059</v>
      </c>
      <c r="BL61" s="69">
        <f t="shared" si="126"/>
        <v>53.123293034075736</v>
      </c>
      <c r="BM61" s="69">
        <f t="shared" si="127"/>
        <v>91.663925359356313</v>
      </c>
      <c r="BO61" t="str">
        <f t="shared" si="145"/>
        <v>54 Textiles, printing and other skilled trades</v>
      </c>
      <c r="BP61" s="18">
        <f t="shared" si="154"/>
        <v>2.6666431361437204</v>
      </c>
      <c r="BQ61" s="18">
        <f t="shared" si="154"/>
        <v>2.1367274552876356</v>
      </c>
      <c r="BR61" s="18">
        <f t="shared" si="154"/>
        <v>2.2573041774453855</v>
      </c>
      <c r="BS61" s="18">
        <f t="shared" si="154"/>
        <v>2.2614913127624905</v>
      </c>
      <c r="BT61" s="18">
        <f t="shared" si="154"/>
        <v>2.2540023934600066</v>
      </c>
      <c r="BV61" s="68">
        <f t="shared" si="129"/>
        <v>-13.566923200634056</v>
      </c>
      <c r="BW61" s="69">
        <f t="shared" si="130"/>
        <v>37.979268716053518</v>
      </c>
      <c r="BX61" s="69">
        <f t="shared" si="131"/>
        <v>24.41234551541946</v>
      </c>
      <c r="BZ61" t="str">
        <f t="shared" si="146"/>
        <v>54 Textiles, printing and other skilled trades</v>
      </c>
      <c r="CA61" s="18">
        <f t="shared" si="155"/>
        <v>3.2037432291184142</v>
      </c>
      <c r="CB61" s="18">
        <f t="shared" si="155"/>
        <v>2.6670778468600855</v>
      </c>
      <c r="CC61" s="18">
        <f t="shared" si="155"/>
        <v>2.8140431828368264</v>
      </c>
      <c r="CD61" s="18">
        <f t="shared" si="155"/>
        <v>3.1256061670302149</v>
      </c>
      <c r="CE61" s="18">
        <f t="shared" si="155"/>
        <v>3.5672012827612036</v>
      </c>
      <c r="CG61" s="68">
        <f t="shared" si="133"/>
        <v>-12.480389798125147</v>
      </c>
      <c r="CH61" s="69">
        <f t="shared" si="134"/>
        <v>37.398335206225404</v>
      </c>
      <c r="CI61" s="69">
        <f t="shared" si="135"/>
        <v>24.917945408100252</v>
      </c>
      <c r="CK61" t="str">
        <f t="shared" si="147"/>
        <v>54 Textiles, printing and other skilled trades</v>
      </c>
      <c r="CL61" s="18">
        <f t="shared" si="156"/>
        <v>3.7014289317133255</v>
      </c>
      <c r="CM61" s="18">
        <f t="shared" si="156"/>
        <v>3.147966728864783</v>
      </c>
      <c r="CN61" s="18">
        <f t="shared" si="156"/>
        <v>3.4172995214700976</v>
      </c>
      <c r="CO61" s="18">
        <f t="shared" si="156"/>
        <v>2.9767388385093971</v>
      </c>
      <c r="CP61" s="18">
        <f t="shared" si="156"/>
        <v>3.0555836746413227</v>
      </c>
      <c r="CR61" s="68">
        <f t="shared" si="137"/>
        <v>-47.586621002931075</v>
      </c>
      <c r="CS61" s="69">
        <f t="shared" si="138"/>
        <v>19.078785307312263</v>
      </c>
      <c r="CT61" s="69">
        <f t="shared" si="139"/>
        <v>-28.507835695618805</v>
      </c>
    </row>
    <row r="62" spans="1:98" x14ac:dyDescent="0.2">
      <c r="A62" t="str">
        <f t="shared" si="103"/>
        <v>61 Caring personal service occupations</v>
      </c>
      <c r="B62" s="18">
        <f t="shared" si="148"/>
        <v>0.29803678102749787</v>
      </c>
      <c r="C62" s="18">
        <f t="shared" si="148"/>
        <v>0.29913320874142851</v>
      </c>
      <c r="D62" s="18">
        <f t="shared" si="148"/>
        <v>0.28076203511900866</v>
      </c>
      <c r="E62" s="18">
        <f t="shared" si="148"/>
        <v>0.32291912316817695</v>
      </c>
      <c r="F62" s="18">
        <f t="shared" si="148"/>
        <v>0.36176165776817465</v>
      </c>
      <c r="H62" s="68">
        <f t="shared" si="105"/>
        <v>111.77189634951323</v>
      </c>
      <c r="I62" s="69">
        <f t="shared" si="106"/>
        <v>92.745113460018629</v>
      </c>
      <c r="J62" s="69">
        <f t="shared" si="107"/>
        <v>204.51700980953186</v>
      </c>
      <c r="L62" t="str">
        <f t="shared" si="140"/>
        <v>61 Caring personal service occupations</v>
      </c>
      <c r="M62" s="18">
        <f t="shared" si="149"/>
        <v>2.2910402218455252</v>
      </c>
      <c r="N62" s="18">
        <f t="shared" si="149"/>
        <v>2.6980018972342217</v>
      </c>
      <c r="O62" s="18">
        <f t="shared" si="149"/>
        <v>2.4517095143888463</v>
      </c>
      <c r="P62" s="18">
        <f t="shared" si="149"/>
        <v>2.8229428295562924</v>
      </c>
      <c r="Q62" s="18">
        <f t="shared" si="149"/>
        <v>3.1567414731162695</v>
      </c>
      <c r="S62" s="68">
        <f t="shared" si="109"/>
        <v>116.84380436231321</v>
      </c>
      <c r="T62" s="69">
        <f t="shared" si="110"/>
        <v>98.046184489751539</v>
      </c>
      <c r="U62" s="69">
        <f t="shared" si="111"/>
        <v>214.88998885206473</v>
      </c>
      <c r="W62" t="str">
        <f t="shared" si="141"/>
        <v>61 Caring personal service occupations</v>
      </c>
      <c r="X62" s="18">
        <f t="shared" si="150"/>
        <v>3.5019652650757154</v>
      </c>
      <c r="Y62" s="18">
        <f t="shared" si="150"/>
        <v>3.9083895996120095</v>
      </c>
      <c r="Z62" s="18">
        <f t="shared" si="150"/>
        <v>3.8924375498568557</v>
      </c>
      <c r="AA62" s="18">
        <f t="shared" si="150"/>
        <v>4.1515618939144288</v>
      </c>
      <c r="AB62" s="18">
        <f t="shared" si="150"/>
        <v>4.5222155985445314</v>
      </c>
      <c r="AD62" s="68">
        <f t="shared" si="113"/>
        <v>44.114136808541062</v>
      </c>
      <c r="AE62" s="69">
        <f t="shared" si="114"/>
        <v>78.366872757947093</v>
      </c>
      <c r="AF62" s="69">
        <f t="shared" si="115"/>
        <v>122.48100956648815</v>
      </c>
      <c r="AH62" t="str">
        <f t="shared" si="142"/>
        <v>61 Caring personal service occupations</v>
      </c>
      <c r="AI62" s="18">
        <f t="shared" si="151"/>
        <v>11.816052903214324</v>
      </c>
      <c r="AJ62" s="18">
        <f t="shared" si="151"/>
        <v>12.854311360157759</v>
      </c>
      <c r="AK62" s="18">
        <f t="shared" si="151"/>
        <v>12.762143135492957</v>
      </c>
      <c r="AL62" s="18">
        <f t="shared" si="151"/>
        <v>12.222975715842395</v>
      </c>
      <c r="AM62" s="18">
        <f t="shared" si="151"/>
        <v>11.788182479465229</v>
      </c>
      <c r="AO62" s="68">
        <f t="shared" si="117"/>
        <v>8.2591039852112473</v>
      </c>
      <c r="AP62" s="69">
        <f t="shared" si="118"/>
        <v>58.418412175253344</v>
      </c>
      <c r="AQ62" s="69">
        <f t="shared" si="119"/>
        <v>66.677516160464592</v>
      </c>
      <c r="AS62" t="str">
        <f t="shared" si="143"/>
        <v>61 Caring personal service occupations</v>
      </c>
      <c r="AT62" s="18">
        <f t="shared" si="152"/>
        <v>5.8557256678021661</v>
      </c>
      <c r="AU62" s="18">
        <f t="shared" si="152"/>
        <v>6.5361016060208739</v>
      </c>
      <c r="AV62" s="18">
        <f t="shared" si="152"/>
        <v>6.5038036531184975</v>
      </c>
      <c r="AW62" s="18">
        <f t="shared" si="152"/>
        <v>6.1255576485550964</v>
      </c>
      <c r="AX62" s="18">
        <f t="shared" si="152"/>
        <v>6.0046094681836566</v>
      </c>
      <c r="AZ62" s="68">
        <f t="shared" si="121"/>
        <v>12.315731114428671</v>
      </c>
      <c r="BA62" s="69">
        <f t="shared" si="122"/>
        <v>61.067177958484223</v>
      </c>
      <c r="BB62" s="69">
        <f t="shared" si="123"/>
        <v>73.382909072912881</v>
      </c>
      <c r="BD62" t="str">
        <f t="shared" si="144"/>
        <v>61 Caring personal service occupations</v>
      </c>
      <c r="BE62" s="18">
        <f t="shared" si="153"/>
        <v>10.143529592783926</v>
      </c>
      <c r="BF62" s="18">
        <f t="shared" si="153"/>
        <v>11.045239901197993</v>
      </c>
      <c r="BG62" s="18">
        <f t="shared" si="153"/>
        <v>11.166286598840657</v>
      </c>
      <c r="BH62" s="18">
        <f t="shared" si="153"/>
        <v>11.427764819333863</v>
      </c>
      <c r="BI62" s="18">
        <f t="shared" si="153"/>
        <v>12.507079698464111</v>
      </c>
      <c r="BK62" s="68">
        <f t="shared" si="125"/>
        <v>25.947414896000677</v>
      </c>
      <c r="BL62" s="69">
        <f t="shared" si="126"/>
        <v>68.555375346046731</v>
      </c>
      <c r="BM62" s="69">
        <f t="shared" si="127"/>
        <v>94.502790242047411</v>
      </c>
      <c r="BO62" t="str">
        <f t="shared" si="145"/>
        <v>61 Caring personal service occupations</v>
      </c>
      <c r="BP62" s="18">
        <f t="shared" si="154"/>
        <v>8.0239148346835005</v>
      </c>
      <c r="BQ62" s="18">
        <f t="shared" si="154"/>
        <v>8.7359973136929483</v>
      </c>
      <c r="BR62" s="18">
        <f t="shared" si="154"/>
        <v>7.6249746864065422</v>
      </c>
      <c r="BS62" s="18">
        <f t="shared" si="154"/>
        <v>7.8609995102314896</v>
      </c>
      <c r="BT62" s="18">
        <f t="shared" si="154"/>
        <v>7.7264681871592966</v>
      </c>
      <c r="BV62" s="68">
        <f t="shared" si="129"/>
        <v>-12.288144167596627</v>
      </c>
      <c r="BW62" s="69">
        <f t="shared" si="130"/>
        <v>48.015450367879744</v>
      </c>
      <c r="BX62" s="69">
        <f t="shared" si="131"/>
        <v>35.727306200283117</v>
      </c>
      <c r="BZ62" t="str">
        <f t="shared" si="146"/>
        <v>61 Caring personal service occupations</v>
      </c>
      <c r="CA62" s="18">
        <f t="shared" si="155"/>
        <v>3.6545679275420921</v>
      </c>
      <c r="CB62" s="18">
        <f t="shared" si="155"/>
        <v>2.6058675506843256</v>
      </c>
      <c r="CC62" s="18">
        <f t="shared" si="155"/>
        <v>2.2789379116377151</v>
      </c>
      <c r="CD62" s="18">
        <f t="shared" si="155"/>
        <v>1.8452865199444755</v>
      </c>
      <c r="CE62" s="18">
        <f t="shared" si="155"/>
        <v>2.0255607628002674</v>
      </c>
      <c r="CG62" s="68">
        <f t="shared" si="133"/>
        <v>-38.634920773238676</v>
      </c>
      <c r="CH62" s="69">
        <f t="shared" si="134"/>
        <v>24.463981043042274</v>
      </c>
      <c r="CI62" s="69">
        <f t="shared" si="135"/>
        <v>-14.170939730196405</v>
      </c>
      <c r="CK62" t="str">
        <f t="shared" si="147"/>
        <v>61 Caring personal service occupations</v>
      </c>
      <c r="CL62" s="18">
        <f t="shared" si="156"/>
        <v>1.5998184950632255</v>
      </c>
      <c r="CM62" s="18">
        <f t="shared" si="156"/>
        <v>1.592055241812607</v>
      </c>
      <c r="CN62" s="18">
        <f t="shared" si="156"/>
        <v>1.4799208648324731</v>
      </c>
      <c r="CO62" s="18">
        <f t="shared" si="156"/>
        <v>1.8351366933710997</v>
      </c>
      <c r="CP62" s="18">
        <f t="shared" si="156"/>
        <v>2.1976614721949503</v>
      </c>
      <c r="CR62" s="68">
        <f t="shared" si="137"/>
        <v>-12.953096858152252</v>
      </c>
      <c r="CS62" s="69">
        <f t="shared" si="138"/>
        <v>25.796563780412736</v>
      </c>
      <c r="CT62" s="69">
        <f t="shared" si="139"/>
        <v>12.843466922260482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0.16965497634421084</v>
      </c>
      <c r="C63" s="18">
        <f t="shared" si="148"/>
        <v>0.15780956648138864</v>
      </c>
      <c r="D63" s="18">
        <f t="shared" si="148"/>
        <v>0.14594202140705398</v>
      </c>
      <c r="E63" s="18">
        <f t="shared" si="148"/>
        <v>0.1558731773538099</v>
      </c>
      <c r="F63" s="18">
        <f t="shared" si="148"/>
        <v>0.18631399656335401</v>
      </c>
      <c r="H63" s="68">
        <f t="shared" si="105"/>
        <v>109.82116632347865</v>
      </c>
      <c r="I63" s="69">
        <f t="shared" si="106"/>
        <v>85.830424956057499</v>
      </c>
      <c r="J63" s="69">
        <f t="shared" si="107"/>
        <v>195.65159127953615</v>
      </c>
      <c r="L63" t="str">
        <f t="shared" si="140"/>
        <v>62 Leisure, travel and related personal service occupations</v>
      </c>
      <c r="M63" s="18">
        <f t="shared" si="149"/>
        <v>0.50418677194229666</v>
      </c>
      <c r="N63" s="18">
        <f t="shared" si="149"/>
        <v>0.52045187053263042</v>
      </c>
      <c r="O63" s="18">
        <f t="shared" si="149"/>
        <v>0.47280157266554618</v>
      </c>
      <c r="P63" s="18">
        <f t="shared" si="149"/>
        <v>0.45749903709528356</v>
      </c>
      <c r="Q63" s="18">
        <f t="shared" si="149"/>
        <v>0.44466639483767617</v>
      </c>
      <c r="S63" s="68">
        <f t="shared" si="109"/>
        <v>58.39169682370509</v>
      </c>
      <c r="T63" s="69">
        <f t="shared" si="110"/>
        <v>70.154373596652135</v>
      </c>
      <c r="U63" s="69">
        <f t="shared" si="111"/>
        <v>128.54607042035721</v>
      </c>
      <c r="W63" t="str">
        <f t="shared" si="141"/>
        <v>62 Leisure, travel and related personal service occupations</v>
      </c>
      <c r="X63" s="18">
        <f t="shared" si="150"/>
        <v>1.1150244383968575</v>
      </c>
      <c r="Y63" s="18">
        <f t="shared" si="150"/>
        <v>1.2987188379269647</v>
      </c>
      <c r="Z63" s="18">
        <f t="shared" si="150"/>
        <v>1.3473903367132671</v>
      </c>
      <c r="AA63" s="18">
        <f t="shared" si="150"/>
        <v>1.5050452248509614</v>
      </c>
      <c r="AB63" s="18">
        <f t="shared" si="150"/>
        <v>1.7868551243513466</v>
      </c>
      <c r="AD63" s="68">
        <f t="shared" si="113"/>
        <v>64.502646134701834</v>
      </c>
      <c r="AE63" s="69">
        <f t="shared" si="114"/>
        <v>79.0303145073606</v>
      </c>
      <c r="AF63" s="69">
        <f t="shared" si="115"/>
        <v>143.53296064206245</v>
      </c>
      <c r="AH63" t="str">
        <f t="shared" si="142"/>
        <v>62 Leisure, travel and related personal service occupations</v>
      </c>
      <c r="AI63" s="18">
        <f t="shared" si="151"/>
        <v>2.2282115591493699</v>
      </c>
      <c r="AJ63" s="18">
        <f t="shared" si="151"/>
        <v>2.7643667197131907</v>
      </c>
      <c r="AK63" s="18">
        <f t="shared" si="151"/>
        <v>2.8277189651620698</v>
      </c>
      <c r="AL63" s="18">
        <f t="shared" si="151"/>
        <v>2.8484742582072489</v>
      </c>
      <c r="AM63" s="18">
        <f t="shared" si="151"/>
        <v>3.1917297164055531</v>
      </c>
      <c r="AO63" s="68">
        <f t="shared" si="117"/>
        <v>32.291229251560353</v>
      </c>
      <c r="AP63" s="69">
        <f t="shared" si="118"/>
        <v>67.140502315600997</v>
      </c>
      <c r="AQ63" s="69">
        <f t="shared" si="119"/>
        <v>99.431731567161336</v>
      </c>
      <c r="AS63" t="str">
        <f t="shared" si="143"/>
        <v>62 Leisure, travel and related personal service occupations</v>
      </c>
      <c r="AT63" s="18">
        <f t="shared" si="152"/>
        <v>2.468104492296308</v>
      </c>
      <c r="AU63" s="18">
        <f t="shared" si="152"/>
        <v>2.9302050143648155</v>
      </c>
      <c r="AV63" s="18">
        <f t="shared" si="152"/>
        <v>3.4817958811636731</v>
      </c>
      <c r="AW63" s="18">
        <f t="shared" si="152"/>
        <v>3.6063374868235529</v>
      </c>
      <c r="AX63" s="18">
        <f t="shared" si="152"/>
        <v>4.3013925489615348</v>
      </c>
      <c r="AZ63" s="68">
        <f t="shared" si="121"/>
        <v>50.289629793419458</v>
      </c>
      <c r="BA63" s="69">
        <f t="shared" si="122"/>
        <v>74.058348320753893</v>
      </c>
      <c r="BB63" s="69">
        <f t="shared" si="123"/>
        <v>124.34797811417336</v>
      </c>
      <c r="BD63" t="str">
        <f t="shared" si="144"/>
        <v>62 Leisure, travel and related personal service occupations</v>
      </c>
      <c r="BE63" s="18">
        <f t="shared" si="153"/>
        <v>2.7989470443723676</v>
      </c>
      <c r="BF63" s="18">
        <f t="shared" si="153"/>
        <v>2.8248365206267478</v>
      </c>
      <c r="BG63" s="18">
        <f t="shared" si="153"/>
        <v>3.0275749064481716</v>
      </c>
      <c r="BH63" s="18">
        <f t="shared" si="153"/>
        <v>2.7482697220745642</v>
      </c>
      <c r="BI63" s="18">
        <f t="shared" si="153"/>
        <v>2.457332898944792</v>
      </c>
      <c r="BK63" s="68">
        <f t="shared" si="125"/>
        <v>-8.7335392693760117</v>
      </c>
      <c r="BL63" s="69">
        <f t="shared" si="126"/>
        <v>46.109672091087987</v>
      </c>
      <c r="BM63" s="69">
        <f t="shared" si="127"/>
        <v>37.37613282171197</v>
      </c>
      <c r="BO63" t="str">
        <f t="shared" si="145"/>
        <v>62 Leisure, travel and related personal service occupations</v>
      </c>
      <c r="BP63" s="18">
        <f t="shared" si="154"/>
        <v>2.6833439520830149</v>
      </c>
      <c r="BQ63" s="18">
        <f t="shared" si="154"/>
        <v>2.9303580720293581</v>
      </c>
      <c r="BR63" s="18">
        <f t="shared" si="154"/>
        <v>2.8743107022241343</v>
      </c>
      <c r="BS63" s="18">
        <f t="shared" si="154"/>
        <v>2.5986970771619782</v>
      </c>
      <c r="BT63" s="18">
        <f t="shared" si="154"/>
        <v>2.2258114732157401</v>
      </c>
      <c r="BV63" s="68">
        <f t="shared" si="129"/>
        <v>-32.969825460656693</v>
      </c>
      <c r="BW63" s="69">
        <f t="shared" si="130"/>
        <v>38.415317552640744</v>
      </c>
      <c r="BX63" s="69">
        <f t="shared" si="131"/>
        <v>5.4454920919840504</v>
      </c>
      <c r="BZ63" t="str">
        <f t="shared" si="146"/>
        <v>62 Leisure, travel and related personal service occupations</v>
      </c>
      <c r="CA63" s="18">
        <f t="shared" si="155"/>
        <v>2.4050891661882181</v>
      </c>
      <c r="CB63" s="18">
        <f t="shared" si="155"/>
        <v>2.8104416118535629</v>
      </c>
      <c r="CC63" s="18">
        <f t="shared" si="155"/>
        <v>2.9579175975692542</v>
      </c>
      <c r="CD63" s="18">
        <f t="shared" si="155"/>
        <v>2.9388955757539916</v>
      </c>
      <c r="CE63" s="18">
        <f t="shared" si="155"/>
        <v>2.9902958112420177</v>
      </c>
      <c r="CG63" s="68">
        <f t="shared" si="133"/>
        <v>-30.203025411857499</v>
      </c>
      <c r="CH63" s="69">
        <f t="shared" si="134"/>
        <v>36.116064453241904</v>
      </c>
      <c r="CI63" s="69">
        <f t="shared" si="135"/>
        <v>5.9130390413844003</v>
      </c>
      <c r="CK63" t="str">
        <f t="shared" si="147"/>
        <v>62 Leisure, travel and related personal service occupations</v>
      </c>
      <c r="CL63" s="18">
        <f t="shared" si="156"/>
        <v>2.7620744375547788</v>
      </c>
      <c r="CM63" s="18">
        <f t="shared" si="156"/>
        <v>2.8653649938949388</v>
      </c>
      <c r="CN63" s="18">
        <f t="shared" si="156"/>
        <v>2.7401759108319665</v>
      </c>
      <c r="CO63" s="18">
        <f t="shared" si="156"/>
        <v>2.3013288413553958</v>
      </c>
      <c r="CP63" s="18">
        <f t="shared" si="156"/>
        <v>1.9281928017488446</v>
      </c>
      <c r="CR63" s="68">
        <f t="shared" si="137"/>
        <v>-58.751986605478024</v>
      </c>
      <c r="CS63" s="69">
        <f t="shared" si="138"/>
        <v>18.570657733489249</v>
      </c>
      <c r="CT63" s="69">
        <f t="shared" si="139"/>
        <v>-40.181328871988768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1.6882858696388749E-2</v>
      </c>
      <c r="C64" s="18">
        <f t="shared" si="148"/>
        <v>1.4907864776841979E-2</v>
      </c>
      <c r="D64" s="18">
        <f t="shared" si="148"/>
        <v>1.563753902768977E-2</v>
      </c>
      <c r="E64" s="18">
        <f t="shared" si="148"/>
        <v>1.6292687673215581E-2</v>
      </c>
      <c r="F64" s="18">
        <f t="shared" si="148"/>
        <v>1.6778984772873665E-2</v>
      </c>
      <c r="H64" s="68">
        <f t="shared" si="105"/>
        <v>76.352428878219115</v>
      </c>
      <c r="I64" s="69">
        <f t="shared" si="106"/>
        <v>82.436161500240118</v>
      </c>
      <c r="J64" s="69">
        <f t="shared" si="107"/>
        <v>158.78859037845922</v>
      </c>
      <c r="L64" t="str">
        <f t="shared" si="140"/>
        <v>63 Community and civil enforcement occupations</v>
      </c>
      <c r="M64" s="18">
        <f t="shared" si="149"/>
        <v>3.7143336847557176E-2</v>
      </c>
      <c r="N64" s="18">
        <f t="shared" si="149"/>
        <v>2.7739060624391736E-2</v>
      </c>
      <c r="O64" s="18">
        <f t="shared" si="149"/>
        <v>3.5629801414358266E-2</v>
      </c>
      <c r="P64" s="18">
        <f t="shared" si="149"/>
        <v>2.576176900214109E-2</v>
      </c>
      <c r="Q64" s="18">
        <f t="shared" si="149"/>
        <v>2.7448803960111002E-2</v>
      </c>
      <c r="S64" s="68">
        <f t="shared" si="109"/>
        <v>29.743926825223188</v>
      </c>
      <c r="T64" s="69">
        <f t="shared" si="110"/>
        <v>58.457025676086346</v>
      </c>
      <c r="U64" s="69">
        <f t="shared" si="111"/>
        <v>88.200952501309544</v>
      </c>
      <c r="W64" t="str">
        <f t="shared" si="141"/>
        <v>63 Community and civil enforcement occupations</v>
      </c>
      <c r="X64" s="18">
        <f t="shared" si="150"/>
        <v>7.5524079855256887E-2</v>
      </c>
      <c r="Y64" s="18">
        <f t="shared" si="150"/>
        <v>6.3912749200515706E-2</v>
      </c>
      <c r="Z64" s="18">
        <f t="shared" si="150"/>
        <v>6.8651516363061549E-2</v>
      </c>
      <c r="AA64" s="18">
        <f t="shared" si="150"/>
        <v>6.769528041664892E-2</v>
      </c>
      <c r="AB64" s="18">
        <f t="shared" si="150"/>
        <v>7.3597841498003178E-2</v>
      </c>
      <c r="AD64" s="68">
        <f t="shared" si="113"/>
        <v>32.981711382133625</v>
      </c>
      <c r="AE64" s="69">
        <f t="shared" si="114"/>
        <v>72.856412314446956</v>
      </c>
      <c r="AF64" s="69">
        <f t="shared" si="115"/>
        <v>105.8381236965806</v>
      </c>
      <c r="AH64" t="str">
        <f t="shared" si="142"/>
        <v>63 Community and civil enforcement occupations</v>
      </c>
      <c r="AI64" s="18">
        <f t="shared" si="151"/>
        <v>8.2376181375460697E-2</v>
      </c>
      <c r="AJ64" s="18">
        <f t="shared" si="151"/>
        <v>6.8632632850421163E-2</v>
      </c>
      <c r="AK64" s="18">
        <f t="shared" si="151"/>
        <v>8.9202801659007389E-2</v>
      </c>
      <c r="AL64" s="18">
        <f t="shared" si="151"/>
        <v>6.275785941663882E-2</v>
      </c>
      <c r="AM64" s="18">
        <f t="shared" si="151"/>
        <v>6.783333111826545E-2</v>
      </c>
      <c r="AO64" s="68">
        <f t="shared" si="117"/>
        <v>-10.873707846876808</v>
      </c>
      <c r="AP64" s="69">
        <f t="shared" si="118"/>
        <v>46.363432409513791</v>
      </c>
      <c r="AQ64" s="69">
        <f t="shared" si="119"/>
        <v>35.489724562636979</v>
      </c>
      <c r="AS64" t="str">
        <f t="shared" si="143"/>
        <v>63 Community and civil enforcement occupations</v>
      </c>
      <c r="AT64" s="18">
        <f t="shared" si="152"/>
        <v>7.6462292188351128E-2</v>
      </c>
      <c r="AU64" s="18">
        <f t="shared" si="152"/>
        <v>5.4448886227005132E-2</v>
      </c>
      <c r="AV64" s="18">
        <f t="shared" si="152"/>
        <v>6.7339412203517912E-2</v>
      </c>
      <c r="AW64" s="18">
        <f t="shared" si="152"/>
        <v>4.717861744278317E-2</v>
      </c>
      <c r="AX64" s="18">
        <f t="shared" si="152"/>
        <v>4.6252843700362777E-2</v>
      </c>
      <c r="AZ64" s="68">
        <f t="shared" si="121"/>
        <v>-16.441167896698765</v>
      </c>
      <c r="BA64" s="69">
        <f t="shared" si="122"/>
        <v>47.653514336075084</v>
      </c>
      <c r="BB64" s="69">
        <f t="shared" si="123"/>
        <v>31.212346439376322</v>
      </c>
      <c r="BD64" t="str">
        <f t="shared" si="144"/>
        <v>63 Community and civil enforcement occupations</v>
      </c>
      <c r="BE64" s="18">
        <f t="shared" si="153"/>
        <v>8.6781346342939478E-2</v>
      </c>
      <c r="BF64" s="18">
        <f t="shared" si="153"/>
        <v>6.0125297662420432E-2</v>
      </c>
      <c r="BG64" s="18">
        <f t="shared" si="153"/>
        <v>8.2784427223730833E-2</v>
      </c>
      <c r="BH64" s="18">
        <f t="shared" si="153"/>
        <v>5.1271526931611758E-2</v>
      </c>
      <c r="BI64" s="18">
        <f t="shared" si="153"/>
        <v>5.8550123940242331E-2</v>
      </c>
      <c r="BK64" s="68">
        <f t="shared" si="125"/>
        <v>-20.471776461331579</v>
      </c>
      <c r="BL64" s="69">
        <f t="shared" si="126"/>
        <v>29.231961954994603</v>
      </c>
      <c r="BM64" s="69">
        <f t="shared" si="127"/>
        <v>8.760185493663025</v>
      </c>
      <c r="BO64" t="str">
        <f t="shared" si="145"/>
        <v>63 Community and civil enforcement occupations</v>
      </c>
      <c r="BP64" s="18">
        <f t="shared" si="154"/>
        <v>0.12185573786567454</v>
      </c>
      <c r="BQ64" s="18">
        <f t="shared" si="154"/>
        <v>9.9697293762149114E-2</v>
      </c>
      <c r="BR64" s="18">
        <f t="shared" si="154"/>
        <v>0.14140227960901336</v>
      </c>
      <c r="BS64" s="18">
        <f t="shared" si="154"/>
        <v>9.3463648529343524E-2</v>
      </c>
      <c r="BT64" s="18">
        <f t="shared" si="154"/>
        <v>0.11199465365889628</v>
      </c>
      <c r="BV64" s="68">
        <f t="shared" si="129"/>
        <v>-31.442248493270281</v>
      </c>
      <c r="BW64" s="69">
        <f t="shared" si="130"/>
        <v>30.064707130471312</v>
      </c>
      <c r="BX64" s="69">
        <f t="shared" si="131"/>
        <v>-1.3775413627989692</v>
      </c>
      <c r="BZ64" t="str">
        <f t="shared" si="146"/>
        <v>63 Community and civil enforcement occupations</v>
      </c>
      <c r="CA64" s="18">
        <f t="shared" si="155"/>
        <v>0.15764644385009122</v>
      </c>
      <c r="CB64" s="18">
        <f t="shared" si="155"/>
        <v>0.13870286610768803</v>
      </c>
      <c r="CC64" s="18">
        <f t="shared" si="155"/>
        <v>0.19938373514074645</v>
      </c>
      <c r="CD64" s="18">
        <f t="shared" si="155"/>
        <v>0.13292510719788581</v>
      </c>
      <c r="CE64" s="18">
        <f t="shared" si="155"/>
        <v>0.17122462264689983</v>
      </c>
      <c r="CG64" s="68">
        <f t="shared" si="133"/>
        <v>-40.709514441077459</v>
      </c>
      <c r="CH64" s="69">
        <f t="shared" si="134"/>
        <v>26.298887629441118</v>
      </c>
      <c r="CI64" s="69">
        <f t="shared" si="135"/>
        <v>-14.410626811636337</v>
      </c>
      <c r="CK64" t="str">
        <f t="shared" si="147"/>
        <v>63 Community and civil enforcement occupations</v>
      </c>
      <c r="CL64" s="18">
        <f t="shared" si="156"/>
        <v>0.13752646764547841</v>
      </c>
      <c r="CM64" s="18">
        <f t="shared" si="156"/>
        <v>9.8842539292801984E-2</v>
      </c>
      <c r="CN64" s="18">
        <f t="shared" si="156"/>
        <v>0.14932133870502326</v>
      </c>
      <c r="CO64" s="18">
        <f t="shared" si="156"/>
        <v>7.4113537744416549E-2</v>
      </c>
      <c r="CP64" s="18">
        <f t="shared" si="156"/>
        <v>6.4301972097056417E-2</v>
      </c>
      <c r="CR64" s="68">
        <f t="shared" si="137"/>
        <v>-74.757437435310649</v>
      </c>
      <c r="CS64" s="69">
        <f t="shared" si="138"/>
        <v>9.9365373521512588</v>
      </c>
      <c r="CT64" s="69">
        <f t="shared" si="139"/>
        <v>-64.820900083159387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1.3409038351254672</v>
      </c>
      <c r="C65" s="18">
        <f t="shared" si="157"/>
        <v>1.166680626956454</v>
      </c>
      <c r="D65" s="18">
        <f t="shared" si="157"/>
        <v>1.0370786482832772</v>
      </c>
      <c r="E65" s="18">
        <f t="shared" si="157"/>
        <v>1.0653633671000746</v>
      </c>
      <c r="F65" s="18">
        <f t="shared" si="157"/>
        <v>1.1006439174402152</v>
      </c>
      <c r="H65" s="68">
        <f t="shared" si="105"/>
        <v>74.429251472371007</v>
      </c>
      <c r="I65" s="69">
        <f t="shared" si="106"/>
        <v>69.993994167653057</v>
      </c>
      <c r="J65" s="69">
        <f t="shared" si="107"/>
        <v>144.42324564002405</v>
      </c>
      <c r="L65" t="str">
        <f t="shared" si="140"/>
        <v>71 Sales occupations</v>
      </c>
      <c r="M65" s="18">
        <f t="shared" ref="M65:Q70" si="158">M28/M$35*100</f>
        <v>2.1265600671009963</v>
      </c>
      <c r="N65" s="18">
        <f t="shared" si="158"/>
        <v>1.8981565837928125</v>
      </c>
      <c r="O65" s="18">
        <f t="shared" si="158"/>
        <v>1.9314743516190109</v>
      </c>
      <c r="P65" s="18">
        <f t="shared" si="158"/>
        <v>2.0266200032293971</v>
      </c>
      <c r="Q65" s="18">
        <f t="shared" si="158"/>
        <v>2.2302772671581073</v>
      </c>
      <c r="S65" s="68">
        <f t="shared" si="109"/>
        <v>94.467453250855812</v>
      </c>
      <c r="T65" s="69">
        <f t="shared" si="110"/>
        <v>73.483682731078673</v>
      </c>
      <c r="U65" s="69">
        <f t="shared" si="111"/>
        <v>167.95113598193447</v>
      </c>
      <c r="W65" t="str">
        <f t="shared" si="141"/>
        <v>71 Sales occupations</v>
      </c>
      <c r="X65" s="18">
        <f t="shared" ref="X65:AB70" si="159">X28/X$35*100</f>
        <v>4.2577696083133674</v>
      </c>
      <c r="Y65" s="18">
        <f t="shared" si="159"/>
        <v>3.8477264479813291</v>
      </c>
      <c r="Z65" s="18">
        <f t="shared" si="159"/>
        <v>4.0710603971673951</v>
      </c>
      <c r="AA65" s="18">
        <f t="shared" si="159"/>
        <v>4.1976663092699322</v>
      </c>
      <c r="AB65" s="18">
        <f t="shared" si="159"/>
        <v>4.6539907356927266</v>
      </c>
      <c r="AD65" s="68">
        <f t="shared" si="113"/>
        <v>41.806109956420869</v>
      </c>
      <c r="AE65" s="69">
        <f t="shared" si="114"/>
        <v>63.755449988672851</v>
      </c>
      <c r="AF65" s="69">
        <f t="shared" si="115"/>
        <v>105.56155994509371</v>
      </c>
      <c r="AH65" t="str">
        <f t="shared" si="142"/>
        <v>71 Sales occupations</v>
      </c>
      <c r="AI65" s="18">
        <f t="shared" ref="AI65:AM70" si="160">AI28/AI$35*100</f>
        <v>5.1868046013823044</v>
      </c>
      <c r="AJ65" s="18">
        <f t="shared" si="160"/>
        <v>4.7171731241492694</v>
      </c>
      <c r="AK65" s="18">
        <f t="shared" si="160"/>
        <v>4.9760040877024423</v>
      </c>
      <c r="AL65" s="18">
        <f t="shared" si="160"/>
        <v>4.9502880702152208</v>
      </c>
      <c r="AM65" s="18">
        <f t="shared" si="160"/>
        <v>5.3007732006211041</v>
      </c>
      <c r="AO65" s="68">
        <f t="shared" si="117"/>
        <v>24.853201730466914</v>
      </c>
      <c r="AP65" s="69">
        <f t="shared" si="118"/>
        <v>58.21337906883457</v>
      </c>
      <c r="AQ65" s="69">
        <f t="shared" si="119"/>
        <v>83.066580799301477</v>
      </c>
      <c r="AS65" t="str">
        <f t="shared" si="143"/>
        <v>71 Sales occupations</v>
      </c>
      <c r="AT65" s="18">
        <f t="shared" ref="AT65:AX70" si="161">AT28/AT$35*100</f>
        <v>4.2773261048323175</v>
      </c>
      <c r="AU65" s="18">
        <f t="shared" si="161"/>
        <v>3.7138922344173064</v>
      </c>
      <c r="AV65" s="18">
        <f t="shared" si="161"/>
        <v>3.8162217629278667</v>
      </c>
      <c r="AW65" s="18">
        <f t="shared" si="161"/>
        <v>3.5984044933066803</v>
      </c>
      <c r="AX65" s="18">
        <f t="shared" si="161"/>
        <v>3.6688584092016718</v>
      </c>
      <c r="AZ65" s="68">
        <f t="shared" si="121"/>
        <v>16.95548413459754</v>
      </c>
      <c r="BA65" s="69">
        <f t="shared" si="122"/>
        <v>48.010266538967286</v>
      </c>
      <c r="BB65" s="69">
        <f t="shared" si="123"/>
        <v>64.965750673564827</v>
      </c>
      <c r="BD65" t="str">
        <f t="shared" si="144"/>
        <v>71 Sales occupations</v>
      </c>
      <c r="BE65" s="18">
        <f t="shared" ref="BE65:BI70" si="162">BE28/BE$35*100</f>
        <v>9.2044179630424789</v>
      </c>
      <c r="BF65" s="18">
        <f t="shared" si="162"/>
        <v>8.0910991560750158</v>
      </c>
      <c r="BG65" s="18">
        <f t="shared" si="162"/>
        <v>8.5605111199983757</v>
      </c>
      <c r="BH65" s="18">
        <f t="shared" si="162"/>
        <v>8.4950372966155019</v>
      </c>
      <c r="BI65" s="18">
        <f t="shared" si="162"/>
        <v>8.6268340323698354</v>
      </c>
      <c r="BK65" s="68">
        <f t="shared" si="125"/>
        <v>13.316684269241339</v>
      </c>
      <c r="BL65" s="69">
        <f t="shared" si="126"/>
        <v>50.066512327886556</v>
      </c>
      <c r="BM65" s="69">
        <f t="shared" si="127"/>
        <v>63.383196597127899</v>
      </c>
      <c r="BO65" t="str">
        <f t="shared" si="145"/>
        <v>71 Sales occupations</v>
      </c>
      <c r="BP65" s="18">
        <f t="shared" ref="BP65:BT70" si="163">BP28/BP$35*100</f>
        <v>9.5898933838205291</v>
      </c>
      <c r="BQ65" s="18">
        <f t="shared" si="163"/>
        <v>8.2573500359865761</v>
      </c>
      <c r="BR65" s="18">
        <f t="shared" si="163"/>
        <v>8.1705197438449115</v>
      </c>
      <c r="BS65" s="18">
        <f t="shared" si="163"/>
        <v>8.0806494585614832</v>
      </c>
      <c r="BT65" s="18">
        <f t="shared" si="163"/>
        <v>7.529836107799186</v>
      </c>
      <c r="BV65" s="68">
        <f t="shared" si="129"/>
        <v>-20.22780810871561</v>
      </c>
      <c r="BW65" s="69">
        <f t="shared" si="130"/>
        <v>41.792415994389096</v>
      </c>
      <c r="BX65" s="69">
        <f t="shared" si="131"/>
        <v>21.564607885673482</v>
      </c>
      <c r="BZ65" t="str">
        <f t="shared" si="146"/>
        <v>71 Sales occupations</v>
      </c>
      <c r="CA65" s="18">
        <f t="shared" ref="CA65:CE70" si="164">CA28/CA$35*100</f>
        <v>9.176121408974895</v>
      </c>
      <c r="CB65" s="18">
        <f t="shared" si="164"/>
        <v>8.2569246577981126</v>
      </c>
      <c r="CC65" s="18">
        <f t="shared" si="164"/>
        <v>8.3596885022621681</v>
      </c>
      <c r="CD65" s="18">
        <f t="shared" si="164"/>
        <v>7.4804727388127175</v>
      </c>
      <c r="CE65" s="18">
        <f t="shared" si="164"/>
        <v>4.8572966851151085</v>
      </c>
      <c r="CG65" s="68">
        <f t="shared" si="133"/>
        <v>-59.884422114598443</v>
      </c>
      <c r="CH65" s="69">
        <f t="shared" si="134"/>
        <v>25.541050889353862</v>
      </c>
      <c r="CI65" s="69">
        <f t="shared" si="135"/>
        <v>-34.343371225244582</v>
      </c>
      <c r="CK65" t="str">
        <f t="shared" si="147"/>
        <v>71 Sales occupations</v>
      </c>
      <c r="CL65" s="18">
        <f t="shared" ref="CL65:CP70" si="165">CL28/CL$35*100</f>
        <v>11.097952215658912</v>
      </c>
      <c r="CM65" s="18">
        <f t="shared" si="165"/>
        <v>9.2088922460487268</v>
      </c>
      <c r="CN65" s="18">
        <f t="shared" si="165"/>
        <v>9.2645294038896964</v>
      </c>
      <c r="CO65" s="18">
        <f t="shared" si="165"/>
        <v>8.4562761260557444</v>
      </c>
      <c r="CP65" s="18">
        <f t="shared" si="165"/>
        <v>7.1592041067916901</v>
      </c>
      <c r="CR65" s="68">
        <f t="shared" si="137"/>
        <v>-54.702690865017075</v>
      </c>
      <c r="CS65" s="69">
        <f t="shared" si="138"/>
        <v>16.42450215706517</v>
      </c>
      <c r="CT65" s="69">
        <f t="shared" si="139"/>
        <v>-38.278188707951898</v>
      </c>
    </row>
    <row r="66" spans="1:98" x14ac:dyDescent="0.2">
      <c r="A66" t="str">
        <f t="shared" si="103"/>
        <v>72 Customer service occupations</v>
      </c>
      <c r="B66" s="18">
        <f t="shared" si="157"/>
        <v>0.37051431872787377</v>
      </c>
      <c r="C66" s="18">
        <f t="shared" si="157"/>
        <v>0.36879192863294358</v>
      </c>
      <c r="D66" s="18">
        <f t="shared" si="157"/>
        <v>0.37408044109306204</v>
      </c>
      <c r="E66" s="18">
        <f t="shared" si="157"/>
        <v>0.4511729045551135</v>
      </c>
      <c r="F66" s="18">
        <f t="shared" si="157"/>
        <v>0.49868091693350874</v>
      </c>
      <c r="H66" s="68">
        <f t="shared" si="105"/>
        <v>119.09976915246044</v>
      </c>
      <c r="I66" s="69">
        <f t="shared" si="106"/>
        <v>77.023778654427588</v>
      </c>
      <c r="J66" s="69">
        <f t="shared" si="107"/>
        <v>196.12354780688801</v>
      </c>
      <c r="L66" t="str">
        <f t="shared" si="140"/>
        <v>72 Customer service occupations</v>
      </c>
      <c r="M66" s="18">
        <f t="shared" si="158"/>
        <v>0.59840405431757326</v>
      </c>
      <c r="N66" s="18">
        <f t="shared" si="158"/>
        <v>0.65806829004311751</v>
      </c>
      <c r="O66" s="18">
        <f t="shared" si="158"/>
        <v>0.63548075643449176</v>
      </c>
      <c r="P66" s="18">
        <f t="shared" si="158"/>
        <v>0.72842031862176426</v>
      </c>
      <c r="Q66" s="18">
        <f t="shared" si="158"/>
        <v>0.80488922667590868</v>
      </c>
      <c r="S66" s="68">
        <f t="shared" si="109"/>
        <v>113.30975901939324</v>
      </c>
      <c r="T66" s="69">
        <f t="shared" si="110"/>
        <v>79.797542086554486</v>
      </c>
      <c r="U66" s="69">
        <f t="shared" si="111"/>
        <v>193.10730110594773</v>
      </c>
      <c r="W66" t="str">
        <f t="shared" si="141"/>
        <v>72 Customer service occupations</v>
      </c>
      <c r="X66" s="18">
        <f t="shared" si="159"/>
        <v>1.2140486784846916</v>
      </c>
      <c r="Y66" s="18">
        <f t="shared" si="159"/>
        <v>1.2753521176366636</v>
      </c>
      <c r="Z66" s="18">
        <f t="shared" si="159"/>
        <v>1.3431313708198018</v>
      </c>
      <c r="AA66" s="18">
        <f t="shared" si="159"/>
        <v>1.4930099216430828</v>
      </c>
      <c r="AB66" s="18">
        <f t="shared" si="159"/>
        <v>1.6903736353562748</v>
      </c>
      <c r="AD66" s="68">
        <f t="shared" si="113"/>
        <v>56.113763025925735</v>
      </c>
      <c r="AE66" s="69">
        <f t="shared" si="114"/>
        <v>65.482038863191562</v>
      </c>
      <c r="AF66" s="69">
        <f t="shared" si="115"/>
        <v>121.5958018891173</v>
      </c>
      <c r="AH66" t="str">
        <f t="shared" si="142"/>
        <v>72 Customer service occupations</v>
      </c>
      <c r="AI66" s="18">
        <f t="shared" si="160"/>
        <v>1.3452577367601579</v>
      </c>
      <c r="AJ66" s="18">
        <f t="shared" si="160"/>
        <v>1.5550480965814941</v>
      </c>
      <c r="AK66" s="18">
        <f t="shared" si="160"/>
        <v>1.6830939302939707</v>
      </c>
      <c r="AL66" s="18">
        <f t="shared" si="160"/>
        <v>1.9410322019401096</v>
      </c>
      <c r="AM66" s="18">
        <f t="shared" si="160"/>
        <v>2.2200800881651728</v>
      </c>
      <c r="AO66" s="68">
        <f t="shared" si="117"/>
        <v>54.597147820142489</v>
      </c>
      <c r="AP66" s="69">
        <f t="shared" si="118"/>
        <v>68.055294327263852</v>
      </c>
      <c r="AQ66" s="69">
        <f t="shared" si="119"/>
        <v>122.65244214740633</v>
      </c>
      <c r="AS66" t="str">
        <f t="shared" si="143"/>
        <v>72 Customer service occupations</v>
      </c>
      <c r="AT66" s="18">
        <f t="shared" si="161"/>
        <v>1.6651773403450414</v>
      </c>
      <c r="AU66" s="18">
        <f t="shared" si="161"/>
        <v>1.7890390029399967</v>
      </c>
      <c r="AV66" s="18">
        <f t="shared" si="161"/>
        <v>1.85686908391467</v>
      </c>
      <c r="AW66" s="18">
        <f t="shared" si="161"/>
        <v>2.0030544853743577</v>
      </c>
      <c r="AX66" s="18">
        <f t="shared" si="161"/>
        <v>2.0237887538478718</v>
      </c>
      <c r="AZ66" s="68">
        <f t="shared" si="121"/>
        <v>32.588890400196277</v>
      </c>
      <c r="BA66" s="69">
        <f t="shared" si="122"/>
        <v>56.447333683208626</v>
      </c>
      <c r="BB66" s="69">
        <f t="shared" si="123"/>
        <v>89.036224083404903</v>
      </c>
      <c r="BD66" t="str">
        <f t="shared" si="144"/>
        <v>72 Customer service occupations</v>
      </c>
      <c r="BE66" s="18">
        <f t="shared" si="162"/>
        <v>1.8489872472045235</v>
      </c>
      <c r="BF66" s="18">
        <f t="shared" si="162"/>
        <v>1.8728719386067607</v>
      </c>
      <c r="BG66" s="18">
        <f t="shared" si="162"/>
        <v>2.0088716419095953</v>
      </c>
      <c r="BH66" s="18">
        <f t="shared" si="162"/>
        <v>2.0753750074687591</v>
      </c>
      <c r="BI66" s="18">
        <f t="shared" si="162"/>
        <v>2.1297107502707684</v>
      </c>
      <c r="BK66" s="68">
        <f t="shared" si="125"/>
        <v>19.209412065526649</v>
      </c>
      <c r="BL66" s="69">
        <f t="shared" si="126"/>
        <v>50.79034629119549</v>
      </c>
      <c r="BM66" s="69">
        <f t="shared" si="127"/>
        <v>69.999758356722126</v>
      </c>
      <c r="BO66" t="str">
        <f t="shared" si="145"/>
        <v>72 Customer service occupations</v>
      </c>
      <c r="BP66" s="18">
        <f t="shared" si="163"/>
        <v>2.0870455316292054</v>
      </c>
      <c r="BQ66" s="18">
        <f t="shared" si="163"/>
        <v>2.4089912262463544</v>
      </c>
      <c r="BR66" s="18">
        <f t="shared" si="163"/>
        <v>2.2815924334413999</v>
      </c>
      <c r="BS66" s="18">
        <f t="shared" si="163"/>
        <v>2.6463445215581838</v>
      </c>
      <c r="BT66" s="18">
        <f t="shared" si="163"/>
        <v>2.9416803878342939</v>
      </c>
      <c r="BV66" s="68">
        <f t="shared" si="129"/>
        <v>11.602289112207185</v>
      </c>
      <c r="BW66" s="69">
        <f t="shared" si="130"/>
        <v>53.333941369974895</v>
      </c>
      <c r="BX66" s="69">
        <f t="shared" si="131"/>
        <v>64.936230482182069</v>
      </c>
      <c r="BZ66" t="str">
        <f t="shared" si="146"/>
        <v>72 Customer service occupations</v>
      </c>
      <c r="CA66" s="18">
        <f t="shared" si="164"/>
        <v>1.5150958204106242</v>
      </c>
      <c r="CB66" s="18">
        <f t="shared" si="164"/>
        <v>1.5166101356649901</v>
      </c>
      <c r="CC66" s="18">
        <f t="shared" si="164"/>
        <v>1.599832128535172</v>
      </c>
      <c r="CD66" s="18">
        <f t="shared" si="164"/>
        <v>1.6338837055447624</v>
      </c>
      <c r="CE66" s="18">
        <f t="shared" si="164"/>
        <v>2.1344203761353961</v>
      </c>
      <c r="CG66" s="68">
        <f t="shared" si="133"/>
        <v>-7.8884562822687441</v>
      </c>
      <c r="CH66" s="69">
        <f t="shared" si="134"/>
        <v>31.980015870574906</v>
      </c>
      <c r="CI66" s="69">
        <f t="shared" si="135"/>
        <v>24.091559588306165</v>
      </c>
      <c r="CK66" t="str">
        <f t="shared" si="147"/>
        <v>72 Customer service occupations</v>
      </c>
      <c r="CL66" s="18">
        <f t="shared" si="165"/>
        <v>1.2272121509721043</v>
      </c>
      <c r="CM66" s="18">
        <f t="shared" si="165"/>
        <v>1.5092286924060656</v>
      </c>
      <c r="CN66" s="18">
        <f t="shared" si="165"/>
        <v>1.7272198334337765</v>
      </c>
      <c r="CO66" s="18">
        <f t="shared" si="165"/>
        <v>2.3911933484143835</v>
      </c>
      <c r="CP66" s="18">
        <f t="shared" si="165"/>
        <v>3.4417715002066287</v>
      </c>
      <c r="CR66" s="68">
        <f t="shared" si="137"/>
        <v>16.806077851307123</v>
      </c>
      <c r="CS66" s="69">
        <f t="shared" si="138"/>
        <v>34.357811268854789</v>
      </c>
      <c r="CT66" s="69">
        <f t="shared" si="139"/>
        <v>51.163889120161912</v>
      </c>
    </row>
    <row r="67" spans="1:98" x14ac:dyDescent="0.2">
      <c r="A67" t="str">
        <f t="shared" si="103"/>
        <v>81 Process, plant and machine operatives</v>
      </c>
      <c r="B67" s="18">
        <f t="shared" si="157"/>
        <v>0.32618310458184224</v>
      </c>
      <c r="C67" s="18">
        <f t="shared" si="157"/>
        <v>0.34574638677382141</v>
      </c>
      <c r="D67" s="18">
        <f t="shared" si="157"/>
        <v>0.30652890684185641</v>
      </c>
      <c r="E67" s="18">
        <f t="shared" si="157"/>
        <v>0.39099936463152546</v>
      </c>
      <c r="F67" s="18">
        <f t="shared" si="157"/>
        <v>0.53270942227478302</v>
      </c>
      <c r="H67" s="68">
        <f t="shared" si="105"/>
        <v>185.62953589581704</v>
      </c>
      <c r="I67" s="69">
        <f t="shared" si="106"/>
        <v>110.51753987865412</v>
      </c>
      <c r="J67" s="69">
        <f t="shared" si="107"/>
        <v>296.14707577447115</v>
      </c>
      <c r="L67" t="str">
        <f t="shared" si="140"/>
        <v>81 Process, plant and machine operatives</v>
      </c>
      <c r="M67" s="18">
        <f t="shared" si="158"/>
        <v>0.25715478900080729</v>
      </c>
      <c r="N67" s="18">
        <f t="shared" si="158"/>
        <v>0.23532169518482382</v>
      </c>
      <c r="O67" s="18">
        <f t="shared" si="158"/>
        <v>0.21141005787966061</v>
      </c>
      <c r="P67" s="18">
        <f t="shared" si="158"/>
        <v>0.27334819649308734</v>
      </c>
      <c r="Q67" s="18">
        <f t="shared" si="158"/>
        <v>0.31591145854411828</v>
      </c>
      <c r="S67" s="68">
        <f t="shared" si="109"/>
        <v>151.66148095500563</v>
      </c>
      <c r="T67" s="69">
        <f t="shared" si="110"/>
        <v>89.564620599062039</v>
      </c>
      <c r="U67" s="69">
        <f t="shared" si="111"/>
        <v>241.22610155406767</v>
      </c>
      <c r="W67" t="str">
        <f t="shared" si="141"/>
        <v>81 Process, plant and machine operatives</v>
      </c>
      <c r="X67" s="18">
        <f t="shared" si="159"/>
        <v>0.45719126887553696</v>
      </c>
      <c r="Y67" s="18">
        <f t="shared" si="159"/>
        <v>0.41204240341969439</v>
      </c>
      <c r="Z67" s="18">
        <f t="shared" si="159"/>
        <v>0.40457330115983342</v>
      </c>
      <c r="AA67" s="18">
        <f t="shared" si="159"/>
        <v>0.59477191648182737</v>
      </c>
      <c r="AB67" s="18">
        <f t="shared" si="159"/>
        <v>0.84913595031140399</v>
      </c>
      <c r="AD67" s="68">
        <f t="shared" si="113"/>
        <v>160.34964131903723</v>
      </c>
      <c r="AE67" s="69">
        <f t="shared" si="114"/>
        <v>95.861015491760796</v>
      </c>
      <c r="AF67" s="69">
        <f t="shared" si="115"/>
        <v>256.21065681079801</v>
      </c>
      <c r="AH67" t="str">
        <f t="shared" si="142"/>
        <v>81 Process, plant and machine operatives</v>
      </c>
      <c r="AI67" s="18">
        <f t="shared" si="160"/>
        <v>0.64987976674798753</v>
      </c>
      <c r="AJ67" s="18">
        <f t="shared" si="160"/>
        <v>0.6171666670502739</v>
      </c>
      <c r="AK67" s="18">
        <f t="shared" si="160"/>
        <v>0.63086126452690972</v>
      </c>
      <c r="AL67" s="18">
        <f t="shared" si="160"/>
        <v>0.8945791088225713</v>
      </c>
      <c r="AM67" s="18">
        <f t="shared" si="160"/>
        <v>1.0774098127930387</v>
      </c>
      <c r="AO67" s="68">
        <f t="shared" si="117"/>
        <v>100.16505212518948</v>
      </c>
      <c r="AP67" s="69">
        <f t="shared" si="118"/>
        <v>74.077748596709512</v>
      </c>
      <c r="AQ67" s="69">
        <f t="shared" si="119"/>
        <v>174.24280072189899</v>
      </c>
      <c r="AS67" t="str">
        <f t="shared" si="143"/>
        <v>81 Process, plant and machine operatives</v>
      </c>
      <c r="AT67" s="18">
        <f t="shared" si="161"/>
        <v>1.4011498293758939</v>
      </c>
      <c r="AU67" s="18">
        <f t="shared" si="161"/>
        <v>1.3178178325222194</v>
      </c>
      <c r="AV67" s="18">
        <f t="shared" si="161"/>
        <v>1.2141386708489221</v>
      </c>
      <c r="AW67" s="18">
        <f t="shared" si="161"/>
        <v>1.5273495853962058</v>
      </c>
      <c r="AX67" s="18">
        <f t="shared" si="161"/>
        <v>1.7374338079344946</v>
      </c>
      <c r="AZ67" s="68">
        <f t="shared" si="121"/>
        <v>74.085748681519618</v>
      </c>
      <c r="BA67" s="69">
        <f t="shared" si="122"/>
        <v>67.321940558756197</v>
      </c>
      <c r="BB67" s="69">
        <f t="shared" si="123"/>
        <v>141.40768924027583</v>
      </c>
      <c r="BD67" t="str">
        <f t="shared" si="144"/>
        <v>81 Process, plant and machine operatives</v>
      </c>
      <c r="BE67" s="18">
        <f t="shared" si="162"/>
        <v>2.3286378423909775</v>
      </c>
      <c r="BF67" s="18">
        <f t="shared" si="162"/>
        <v>2.3728310863612103</v>
      </c>
      <c r="BG67" s="18">
        <f t="shared" si="162"/>
        <v>2.1256149441308754</v>
      </c>
      <c r="BH67" s="18">
        <f t="shared" si="162"/>
        <v>2.5410550999786605</v>
      </c>
      <c r="BI67" s="18">
        <f t="shared" si="162"/>
        <v>2.8427685295557206</v>
      </c>
      <c r="BK67" s="68">
        <f t="shared" si="125"/>
        <v>50.383093843810265</v>
      </c>
      <c r="BL67" s="69">
        <f t="shared" si="126"/>
        <v>48.693164566504251</v>
      </c>
      <c r="BM67" s="69">
        <f t="shared" si="127"/>
        <v>99.076258410314523</v>
      </c>
      <c r="BO67" t="str">
        <f t="shared" si="145"/>
        <v>81 Process, plant and machine operatives</v>
      </c>
      <c r="BP67" s="18">
        <f t="shared" si="163"/>
        <v>3.2317137722330762</v>
      </c>
      <c r="BQ67" s="18">
        <f t="shared" si="163"/>
        <v>3.1548470491488971</v>
      </c>
      <c r="BR67" s="18">
        <f t="shared" si="163"/>
        <v>3.1454398149420069</v>
      </c>
      <c r="BS67" s="18">
        <f t="shared" si="163"/>
        <v>3.6268111849745472</v>
      </c>
      <c r="BT67" s="18">
        <f t="shared" si="163"/>
        <v>4.1293238165601105</v>
      </c>
      <c r="BV67" s="68">
        <f t="shared" si="129"/>
        <v>13.635295795004385</v>
      </c>
      <c r="BW67" s="69">
        <f t="shared" si="130"/>
        <v>45.257655606639943</v>
      </c>
      <c r="BX67" s="69">
        <f t="shared" si="131"/>
        <v>58.892951401644325</v>
      </c>
      <c r="BZ67" t="str">
        <f t="shared" si="146"/>
        <v>81 Process, plant and machine operatives</v>
      </c>
      <c r="CA67" s="18">
        <f t="shared" si="164"/>
        <v>3.9877579768624183</v>
      </c>
      <c r="CB67" s="18">
        <f t="shared" si="164"/>
        <v>3.7184043043139416</v>
      </c>
      <c r="CC67" s="18">
        <f t="shared" si="164"/>
        <v>3.5761337325867961</v>
      </c>
      <c r="CD67" s="18">
        <f t="shared" si="164"/>
        <v>3.8890298385353574</v>
      </c>
      <c r="CE67" s="18">
        <f t="shared" si="164"/>
        <v>2.5680486718462689</v>
      </c>
      <c r="CG67" s="68">
        <f t="shared" si="133"/>
        <v>-50.420971084792079</v>
      </c>
      <c r="CH67" s="69">
        <f t="shared" si="134"/>
        <v>30.544677076732885</v>
      </c>
      <c r="CI67" s="69">
        <f t="shared" si="135"/>
        <v>-19.876294008059194</v>
      </c>
      <c r="CK67" t="str">
        <f t="shared" si="147"/>
        <v>81 Process, plant and machine operatives</v>
      </c>
      <c r="CL67" s="18">
        <f t="shared" si="165"/>
        <v>4.7362424815868867</v>
      </c>
      <c r="CM67" s="18">
        <f t="shared" si="165"/>
        <v>3.8672846200373874</v>
      </c>
      <c r="CN67" s="18">
        <f t="shared" si="165"/>
        <v>3.6478606243625942</v>
      </c>
      <c r="CO67" s="18">
        <f t="shared" si="165"/>
        <v>2.4414840793650314</v>
      </c>
      <c r="CP67" s="18">
        <f t="shared" si="165"/>
        <v>1.34851190239477</v>
      </c>
      <c r="CR67" s="68">
        <f t="shared" si="137"/>
        <v>-78.330565845498413</v>
      </c>
      <c r="CS67" s="69">
        <f t="shared" si="138"/>
        <v>10.989744816166318</v>
      </c>
      <c r="CT67" s="69">
        <f t="shared" si="139"/>
        <v>-67.340821029332105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0.40606951405546654</v>
      </c>
      <c r="C68" s="18">
        <f t="shared" si="157"/>
        <v>0.49107121433472112</v>
      </c>
      <c r="D68" s="18">
        <f t="shared" si="157"/>
        <v>0.48677289222533343</v>
      </c>
      <c r="E68" s="18">
        <f t="shared" si="157"/>
        <v>0.5796174192619683</v>
      </c>
      <c r="F68" s="18">
        <f t="shared" si="157"/>
        <v>0.60806106502716739</v>
      </c>
      <c r="H68" s="68">
        <f t="shared" si="105"/>
        <v>105.30757963048991</v>
      </c>
      <c r="I68" s="69">
        <f t="shared" si="106"/>
        <v>106.43377282682845</v>
      </c>
      <c r="J68" s="69">
        <f t="shared" si="107"/>
        <v>211.74135245731836</v>
      </c>
      <c r="L68" t="str">
        <f t="shared" si="140"/>
        <v>82 Transport and mobile machine drivers and operatives</v>
      </c>
      <c r="M68" s="18">
        <f t="shared" si="158"/>
        <v>0.49017364927413004</v>
      </c>
      <c r="N68" s="18">
        <f t="shared" si="158"/>
        <v>0.53293068567616286</v>
      </c>
      <c r="O68" s="18">
        <f t="shared" si="158"/>
        <v>0.53547296570985625</v>
      </c>
      <c r="P68" s="18">
        <f t="shared" si="158"/>
        <v>0.57080118025405913</v>
      </c>
      <c r="Q68" s="18">
        <f t="shared" si="158"/>
        <v>0.6024469539160191</v>
      </c>
      <c r="S68" s="68">
        <f t="shared" si="109"/>
        <v>89.477775624416168</v>
      </c>
      <c r="T68" s="69">
        <f t="shared" si="110"/>
        <v>95.362146976845381</v>
      </c>
      <c r="U68" s="69">
        <f t="shared" si="111"/>
        <v>184.83992260126158</v>
      </c>
      <c r="W68" t="str">
        <f t="shared" si="141"/>
        <v>82 Transport and mobile machine drivers and operatives</v>
      </c>
      <c r="X68" s="18">
        <f t="shared" si="159"/>
        <v>0.66625106599267769</v>
      </c>
      <c r="Y68" s="18">
        <f t="shared" si="159"/>
        <v>0.78483221192523678</v>
      </c>
      <c r="Z68" s="18">
        <f t="shared" si="159"/>
        <v>0.75512900157623175</v>
      </c>
      <c r="AA68" s="18">
        <f t="shared" si="159"/>
        <v>0.87709478515708772</v>
      </c>
      <c r="AB68" s="18">
        <f t="shared" si="159"/>
        <v>1.0002253862129959</v>
      </c>
      <c r="AD68" s="68">
        <f t="shared" si="113"/>
        <v>64.30610384291208</v>
      </c>
      <c r="AE68" s="69">
        <f t="shared" si="114"/>
        <v>88.671053827725132</v>
      </c>
      <c r="AF68" s="69">
        <f t="shared" si="115"/>
        <v>152.97715767063721</v>
      </c>
      <c r="AH68" t="str">
        <f t="shared" si="142"/>
        <v>82 Transport and mobile machine drivers and operatives</v>
      </c>
      <c r="AI68" s="18">
        <f t="shared" si="160"/>
        <v>1.1826566258321018</v>
      </c>
      <c r="AJ68" s="18">
        <f t="shared" si="160"/>
        <v>1.4872309806280077</v>
      </c>
      <c r="AK68" s="18">
        <f t="shared" si="160"/>
        <v>1.4069067971054163</v>
      </c>
      <c r="AL68" s="18">
        <f t="shared" si="160"/>
        <v>1.7854955668395429</v>
      </c>
      <c r="AM68" s="18">
        <f t="shared" si="160"/>
        <v>1.9299190623672211</v>
      </c>
      <c r="AO68" s="68">
        <f t="shared" si="117"/>
        <v>60.773681790747005</v>
      </c>
      <c r="AP68" s="69">
        <f t="shared" si="118"/>
        <v>88.757198686821241</v>
      </c>
      <c r="AQ68" s="69">
        <f t="shared" si="119"/>
        <v>149.53088047756825</v>
      </c>
      <c r="AS68" t="str">
        <f t="shared" si="143"/>
        <v>82 Transport and mobile machine drivers and operatives</v>
      </c>
      <c r="AT68" s="18">
        <f t="shared" si="161"/>
        <v>1.7900363856404318</v>
      </c>
      <c r="AU68" s="18">
        <f t="shared" si="161"/>
        <v>2.1223267588620494</v>
      </c>
      <c r="AV68" s="18">
        <f t="shared" si="161"/>
        <v>2.0282078285993621</v>
      </c>
      <c r="AW68" s="18">
        <f t="shared" si="161"/>
        <v>2.3615930079092617</v>
      </c>
      <c r="AX68" s="18">
        <f t="shared" si="161"/>
        <v>2.3986717098151691</v>
      </c>
      <c r="AZ68" s="68">
        <f t="shared" si="121"/>
        <v>43.873762689809261</v>
      </c>
      <c r="BA68" s="69">
        <f t="shared" si="122"/>
        <v>83.397721979887095</v>
      </c>
      <c r="BB68" s="69">
        <f t="shared" si="123"/>
        <v>127.27148466969635</v>
      </c>
      <c r="BD68" t="str">
        <f t="shared" si="144"/>
        <v>82 Transport and mobile machine drivers and operatives</v>
      </c>
      <c r="BE68" s="18">
        <f t="shared" si="162"/>
        <v>2.9952498945195205</v>
      </c>
      <c r="BF68" s="18">
        <f t="shared" si="162"/>
        <v>3.7270812132177853</v>
      </c>
      <c r="BG68" s="18">
        <f t="shared" si="162"/>
        <v>3.284100043823321</v>
      </c>
      <c r="BH68" s="18">
        <f t="shared" si="162"/>
        <v>3.7368136269547723</v>
      </c>
      <c r="BI68" s="18">
        <f t="shared" si="162"/>
        <v>4.1447531608231918</v>
      </c>
      <c r="BK68" s="68">
        <f t="shared" si="125"/>
        <v>41.91372636536498</v>
      </c>
      <c r="BL68" s="69">
        <f t="shared" si="126"/>
        <v>63.220322648736293</v>
      </c>
      <c r="BM68" s="69">
        <f t="shared" si="127"/>
        <v>105.13404901410128</v>
      </c>
      <c r="BO68" t="str">
        <f t="shared" si="145"/>
        <v>82 Transport and mobile machine drivers and operatives</v>
      </c>
      <c r="BP68" s="18">
        <f t="shared" si="163"/>
        <v>4.5425460167896627</v>
      </c>
      <c r="BQ68" s="18">
        <f t="shared" si="163"/>
        <v>5.2938498662916844</v>
      </c>
      <c r="BR68" s="18">
        <f t="shared" si="163"/>
        <v>5.2862884412776356</v>
      </c>
      <c r="BS68" s="18">
        <f t="shared" si="163"/>
        <v>5.5673264270164173</v>
      </c>
      <c r="BT68" s="18">
        <f t="shared" si="163"/>
        <v>6.3537672389946485</v>
      </c>
      <c r="BV68" s="68">
        <f t="shared" si="129"/>
        <v>4.0389906616867552</v>
      </c>
      <c r="BW68" s="69">
        <f t="shared" si="130"/>
        <v>56.823597233302223</v>
      </c>
      <c r="BX68" s="69">
        <f t="shared" si="131"/>
        <v>60.862587894988984</v>
      </c>
      <c r="BZ68" t="str">
        <f t="shared" si="146"/>
        <v>82 Transport and mobile machine drivers and operatives</v>
      </c>
      <c r="CA68" s="18">
        <f t="shared" si="164"/>
        <v>6.2331346536466814</v>
      </c>
      <c r="CB68" s="18">
        <f t="shared" si="164"/>
        <v>6.5719425831898981</v>
      </c>
      <c r="CC68" s="18">
        <f t="shared" si="164"/>
        <v>6.146407102225675</v>
      </c>
      <c r="CD68" s="18">
        <f t="shared" si="164"/>
        <v>6.320454971438755</v>
      </c>
      <c r="CE68" s="18">
        <f t="shared" si="164"/>
        <v>7.1528860800753993</v>
      </c>
      <c r="CG68" s="68">
        <f t="shared" si="133"/>
        <v>-19.653215079468428</v>
      </c>
      <c r="CH68" s="69">
        <f t="shared" si="134"/>
        <v>42.769683512347569</v>
      </c>
      <c r="CI68" s="69">
        <f t="shared" si="135"/>
        <v>23.116468432879149</v>
      </c>
      <c r="CK68" t="str">
        <f t="shared" si="147"/>
        <v>82 Transport and mobile machine drivers and operatives</v>
      </c>
      <c r="CL68" s="18">
        <f t="shared" si="165"/>
        <v>7.0545615400790549</v>
      </c>
      <c r="CM68" s="18">
        <f t="shared" si="165"/>
        <v>8.8326959988044429</v>
      </c>
      <c r="CN68" s="18">
        <f t="shared" si="165"/>
        <v>9.0347177759027488</v>
      </c>
      <c r="CO68" s="18">
        <f t="shared" si="165"/>
        <v>8.9926954534919439</v>
      </c>
      <c r="CP68" s="18">
        <f t="shared" si="165"/>
        <v>7.1581931330059927</v>
      </c>
      <c r="CR68" s="68">
        <f t="shared" si="137"/>
        <v>-53.557044996775971</v>
      </c>
      <c r="CS68" s="69">
        <f t="shared" si="138"/>
        <v>26.510503373923498</v>
      </c>
      <c r="CT68" s="69">
        <f t="shared" si="139"/>
        <v>-27.046541622852466</v>
      </c>
    </row>
    <row r="69" spans="1:98" x14ac:dyDescent="0.2">
      <c r="A69" t="str">
        <f t="shared" si="103"/>
        <v>91 Elementary trades and related occupations</v>
      </c>
      <c r="B69" s="18">
        <f t="shared" si="157"/>
        <v>5.868949271823653E-3</v>
      </c>
      <c r="C69" s="18">
        <f t="shared" si="157"/>
        <v>3.6662857222622917E-3</v>
      </c>
      <c r="D69" s="18">
        <f t="shared" si="157"/>
        <v>4.4220097339286429E-3</v>
      </c>
      <c r="E69" s="18">
        <f t="shared" si="157"/>
        <v>2.5383946834632343E-2</v>
      </c>
      <c r="F69" s="18">
        <f t="shared" si="157"/>
        <v>4.2824647334377838E-2</v>
      </c>
      <c r="H69" s="68">
        <f t="shared" si="105"/>
        <v>1491.6892134483478</v>
      </c>
      <c r="I69" s="69">
        <f t="shared" si="106"/>
        <v>701.28761430540601</v>
      </c>
      <c r="J69" s="69">
        <f t="shared" si="107"/>
        <v>2192.9768277537537</v>
      </c>
      <c r="L69" t="str">
        <f t="shared" si="140"/>
        <v>91 Elementary trades and related occupations</v>
      </c>
      <c r="M69" s="18">
        <f t="shared" si="158"/>
        <v>0.15456939572197148</v>
      </c>
      <c r="N69" s="18">
        <f t="shared" si="158"/>
        <v>0.13392137083747441</v>
      </c>
      <c r="O69" s="18">
        <f t="shared" si="158"/>
        <v>0.12705819368509447</v>
      </c>
      <c r="P69" s="18">
        <f t="shared" si="158"/>
        <v>0.25802918189125562</v>
      </c>
      <c r="Q69" s="18">
        <f t="shared" si="158"/>
        <v>0.37475030951021904</v>
      </c>
      <c r="S69" s="68">
        <f t="shared" si="109"/>
        <v>396.72536518555239</v>
      </c>
      <c r="T69" s="69">
        <f t="shared" si="110"/>
        <v>198.12984338938827</v>
      </c>
      <c r="U69" s="69">
        <f t="shared" si="111"/>
        <v>594.85520857494066</v>
      </c>
      <c r="W69" t="str">
        <f t="shared" si="141"/>
        <v>91 Elementary trades and related occupations</v>
      </c>
      <c r="X69" s="18">
        <f t="shared" si="159"/>
        <v>0.30729659970227341</v>
      </c>
      <c r="Y69" s="18">
        <f t="shared" si="159"/>
        <v>0.27984260951147344</v>
      </c>
      <c r="Z69" s="18">
        <f t="shared" si="159"/>
        <v>0.24727586888134856</v>
      </c>
      <c r="AA69" s="18">
        <f t="shared" si="159"/>
        <v>0.65675548965724173</v>
      </c>
      <c r="AB69" s="18">
        <f t="shared" si="159"/>
        <v>0.8804897270404306</v>
      </c>
      <c r="AD69" s="68">
        <f t="shared" si="113"/>
        <v>341.69199799207274</v>
      </c>
      <c r="AE69" s="69">
        <f t="shared" si="114"/>
        <v>206.06356159769823</v>
      </c>
      <c r="AF69" s="69">
        <f t="shared" si="115"/>
        <v>547.755559589771</v>
      </c>
      <c r="AH69" t="str">
        <f t="shared" si="142"/>
        <v>91 Elementary trades and related occupations</v>
      </c>
      <c r="AI69" s="18">
        <f t="shared" si="160"/>
        <v>0.89231415889000887</v>
      </c>
      <c r="AJ69" s="18">
        <f t="shared" si="160"/>
        <v>0.88403468938076402</v>
      </c>
      <c r="AK69" s="18">
        <f t="shared" si="160"/>
        <v>0.74778635605804578</v>
      </c>
      <c r="AL69" s="18">
        <f t="shared" si="160"/>
        <v>1.8454785671624916</v>
      </c>
      <c r="AM69" s="18">
        <f t="shared" si="160"/>
        <v>2.4758314557833891</v>
      </c>
      <c r="AO69" s="68">
        <f t="shared" si="117"/>
        <v>288.04735629833999</v>
      </c>
      <c r="AP69" s="69">
        <f t="shared" si="118"/>
        <v>184.69775117294694</v>
      </c>
      <c r="AQ69" s="69">
        <f t="shared" si="119"/>
        <v>472.74510747128699</v>
      </c>
      <c r="AS69" t="str">
        <f t="shared" si="143"/>
        <v>91 Elementary trades and related occupations</v>
      </c>
      <c r="AT69" s="18">
        <f t="shared" si="161"/>
        <v>0.82367659631370072</v>
      </c>
      <c r="AU69" s="18">
        <f t="shared" si="161"/>
        <v>0.73313560331364325</v>
      </c>
      <c r="AV69" s="18">
        <f t="shared" si="161"/>
        <v>0.78590628914128702</v>
      </c>
      <c r="AW69" s="18">
        <f t="shared" si="161"/>
        <v>1.92101235096909</v>
      </c>
      <c r="AX69" s="18">
        <f t="shared" si="161"/>
        <v>2.4384700035785531</v>
      </c>
      <c r="AZ69" s="68">
        <f t="shared" si="121"/>
        <v>277.45909713582591</v>
      </c>
      <c r="BA69" s="69">
        <f t="shared" si="122"/>
        <v>163.53070595793739</v>
      </c>
      <c r="BB69" s="69">
        <f t="shared" si="123"/>
        <v>440.98980309376327</v>
      </c>
      <c r="BD69" t="str">
        <f t="shared" si="144"/>
        <v>91 Elementary trades and related occupations</v>
      </c>
      <c r="BE69" s="18">
        <f t="shared" si="162"/>
        <v>1.2401039587858427</v>
      </c>
      <c r="BF69" s="18">
        <f t="shared" si="162"/>
        <v>1.1708710064700223</v>
      </c>
      <c r="BG69" s="18">
        <f t="shared" si="162"/>
        <v>1.1300800280002403</v>
      </c>
      <c r="BH69" s="18">
        <f t="shared" si="162"/>
        <v>2.2780678929843932</v>
      </c>
      <c r="BI69" s="18">
        <f t="shared" si="162"/>
        <v>3.1991521426892948</v>
      </c>
      <c r="BK69" s="68">
        <f t="shared" si="125"/>
        <v>218.32284364913352</v>
      </c>
      <c r="BL69" s="69">
        <f t="shared" si="126"/>
        <v>111.15627609942578</v>
      </c>
      <c r="BM69" s="69">
        <f t="shared" si="127"/>
        <v>329.4791197485593</v>
      </c>
      <c r="BO69" t="str">
        <f t="shared" si="145"/>
        <v>91 Elementary trades and related occupations</v>
      </c>
      <c r="BP69" s="18">
        <f t="shared" si="163"/>
        <v>1.9372939050954312</v>
      </c>
      <c r="BQ69" s="18">
        <f t="shared" si="163"/>
        <v>1.713680519922161</v>
      </c>
      <c r="BR69" s="18">
        <f t="shared" si="163"/>
        <v>1.7825114083813407</v>
      </c>
      <c r="BS69" s="18">
        <f t="shared" si="163"/>
        <v>3.0675021639577951</v>
      </c>
      <c r="BT69" s="18">
        <f t="shared" si="163"/>
        <v>3.9453739873840514</v>
      </c>
      <c r="BV69" s="68">
        <f t="shared" si="129"/>
        <v>91.589429517923222</v>
      </c>
      <c r="BW69" s="69">
        <f t="shared" si="130"/>
        <v>70.155854203952401</v>
      </c>
      <c r="BX69" s="69">
        <f t="shared" si="131"/>
        <v>161.74528372187561</v>
      </c>
      <c r="BZ69" t="str">
        <f t="shared" si="146"/>
        <v>91 Elementary trades and related occupations</v>
      </c>
      <c r="CA69" s="18">
        <f t="shared" si="164"/>
        <v>3.6150341449654984</v>
      </c>
      <c r="CB69" s="18">
        <f t="shared" si="164"/>
        <v>3.3069857188128373</v>
      </c>
      <c r="CC69" s="18">
        <f t="shared" si="164"/>
        <v>3.169655528589733</v>
      </c>
      <c r="CD69" s="18">
        <f t="shared" si="164"/>
        <v>5.7834357081859382</v>
      </c>
      <c r="CE69" s="18">
        <f t="shared" si="164"/>
        <v>7.5730573040121385</v>
      </c>
      <c r="CG69" s="68">
        <f t="shared" si="133"/>
        <v>64.955839101019635</v>
      </c>
      <c r="CH69" s="69">
        <f t="shared" si="134"/>
        <v>66.381753316173288</v>
      </c>
      <c r="CI69" s="69">
        <f t="shared" si="135"/>
        <v>131.33759241719292</v>
      </c>
      <c r="CK69" t="str">
        <f t="shared" si="147"/>
        <v>91 Elementary trades and related occupations</v>
      </c>
      <c r="CL69" s="18">
        <f t="shared" si="165"/>
        <v>4.5430364568275232</v>
      </c>
      <c r="CM69" s="18">
        <f t="shared" si="165"/>
        <v>4.0829212278895275</v>
      </c>
      <c r="CN69" s="18">
        <f t="shared" si="165"/>
        <v>4.2209417733476977</v>
      </c>
      <c r="CO69" s="18">
        <f t="shared" si="165"/>
        <v>8.9601024226185988</v>
      </c>
      <c r="CP69" s="18">
        <f t="shared" si="165"/>
        <v>11.356159803385211</v>
      </c>
      <c r="CR69" s="68">
        <f t="shared" si="137"/>
        <v>57.707794242787038</v>
      </c>
      <c r="CS69" s="69">
        <f t="shared" si="138"/>
        <v>53.222093402138761</v>
      </c>
      <c r="CT69" s="69">
        <f t="shared" si="139"/>
        <v>110.9298876449258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0.43542264334462588</v>
      </c>
      <c r="C70" s="18">
        <f t="shared" si="157"/>
        <v>0.416729810475023</v>
      </c>
      <c r="D70" s="18">
        <f t="shared" si="157"/>
        <v>0.43668722550743383</v>
      </c>
      <c r="E70" s="18">
        <f t="shared" si="157"/>
        <v>0.42891518716403804</v>
      </c>
      <c r="F70" s="18">
        <f t="shared" si="157"/>
        <v>0.41361346184659437</v>
      </c>
      <c r="H70" s="68">
        <f t="shared" si="105"/>
        <v>55.671227475171669</v>
      </c>
      <c r="I70" s="69">
        <f t="shared" si="106"/>
        <v>74.305798755137843</v>
      </c>
      <c r="J70" s="69">
        <f t="shared" si="107"/>
        <v>129.97702623030952</v>
      </c>
      <c r="L70" t="str">
        <f t="shared" ref="L70" si="166">A70</f>
        <v>92 Elementary administration and service occupations</v>
      </c>
      <c r="M70" s="18">
        <f t="shared" si="158"/>
        <v>1.7970189834676746</v>
      </c>
      <c r="N70" s="18">
        <f t="shared" si="158"/>
        <v>1.875118569694566</v>
      </c>
      <c r="O70" s="18">
        <f t="shared" si="158"/>
        <v>1.8945707716242071</v>
      </c>
      <c r="P70" s="18">
        <f t="shared" si="158"/>
        <v>1.9257245594379975</v>
      </c>
      <c r="Q70" s="18">
        <f t="shared" si="158"/>
        <v>1.9434562253264616</v>
      </c>
      <c r="S70" s="68">
        <f t="shared" si="109"/>
        <v>72.759104592311701</v>
      </c>
      <c r="T70" s="69">
        <f t="shared" si="110"/>
        <v>79.675985148272716</v>
      </c>
      <c r="U70" s="69">
        <f t="shared" si="111"/>
        <v>152.43508974058443</v>
      </c>
      <c r="W70" t="str">
        <f t="shared" ref="W70" si="167">A70</f>
        <v>92 Elementary administration and service occupations</v>
      </c>
      <c r="X70" s="18">
        <f t="shared" si="159"/>
        <v>3.0494580497612898</v>
      </c>
      <c r="Y70" s="18">
        <f t="shared" si="159"/>
        <v>3.2194395927741635</v>
      </c>
      <c r="Z70" s="18">
        <f t="shared" si="159"/>
        <v>3.3447179313008433</v>
      </c>
      <c r="AA70" s="18">
        <f t="shared" si="159"/>
        <v>3.3061080669047263</v>
      </c>
      <c r="AB70" s="18">
        <f t="shared" si="159"/>
        <v>3.5487878378944204</v>
      </c>
      <c r="AD70" s="68">
        <f t="shared" si="113"/>
        <v>31.612613205956581</v>
      </c>
      <c r="AE70" s="69">
        <f t="shared" si="114"/>
        <v>71.525525162205099</v>
      </c>
      <c r="AF70" s="69">
        <f t="shared" si="115"/>
        <v>103.13813836816166</v>
      </c>
      <c r="AH70" t="str">
        <f t="shared" ref="AH70" si="168">L70</f>
        <v>92 Elementary administration and service occupations</v>
      </c>
      <c r="AI70" s="18">
        <f t="shared" si="160"/>
        <v>5.9537626708980298</v>
      </c>
      <c r="AJ70" s="18">
        <f t="shared" si="160"/>
        <v>7.0921686492877196</v>
      </c>
      <c r="AK70" s="18">
        <f t="shared" si="160"/>
        <v>7.2304366200925614</v>
      </c>
      <c r="AL70" s="18">
        <f t="shared" si="160"/>
        <v>7.4486187968885096</v>
      </c>
      <c r="AM70" s="18">
        <f t="shared" si="160"/>
        <v>8.1010854646263528</v>
      </c>
      <c r="AO70" s="68">
        <f t="shared" si="117"/>
        <v>31.316675643562359</v>
      </c>
      <c r="AP70" s="69">
        <f t="shared" si="118"/>
        <v>67.392114449249348</v>
      </c>
      <c r="AQ70" s="69">
        <f t="shared" si="119"/>
        <v>98.708790092811711</v>
      </c>
      <c r="AS70" t="str">
        <f t="shared" ref="AS70" si="169">W70</f>
        <v>92 Elementary administration and service occupations</v>
      </c>
      <c r="AT70" s="18">
        <f t="shared" si="161"/>
        <v>4.9744592676537973</v>
      </c>
      <c r="AU70" s="18">
        <f t="shared" si="161"/>
        <v>5.0625421924478085</v>
      </c>
      <c r="AV70" s="18">
        <f t="shared" si="161"/>
        <v>5.5167787963882375</v>
      </c>
      <c r="AW70" s="18">
        <f t="shared" si="161"/>
        <v>5.2078405121932025</v>
      </c>
      <c r="AX70" s="18">
        <f t="shared" si="161"/>
        <v>5.8602056759574435</v>
      </c>
      <c r="AZ70" s="68">
        <f t="shared" si="121"/>
        <v>29.226187437609401</v>
      </c>
      <c r="BA70" s="69">
        <f t="shared" si="122"/>
        <v>65.20335710167295</v>
      </c>
      <c r="BB70" s="69">
        <f t="shared" si="123"/>
        <v>94.429544539282347</v>
      </c>
      <c r="BD70" t="str">
        <f t="shared" ref="BD70" si="170">AH70</f>
        <v>92 Elementary administration and service occupations</v>
      </c>
      <c r="BE70" s="18">
        <f t="shared" si="162"/>
        <v>9.0429434341578681</v>
      </c>
      <c r="BF70" s="18">
        <f t="shared" si="162"/>
        <v>8.3653646948697471</v>
      </c>
      <c r="BG70" s="18">
        <f t="shared" si="162"/>
        <v>8.2988907038269684</v>
      </c>
      <c r="BH70" s="18">
        <f t="shared" si="162"/>
        <v>6.7835052735820396</v>
      </c>
      <c r="BI70" s="18">
        <f t="shared" si="162"/>
        <v>6.0615512690978752</v>
      </c>
      <c r="BK70" s="68">
        <f t="shared" si="125"/>
        <v>-17.869238619372517</v>
      </c>
      <c r="BL70" s="69">
        <f t="shared" si="126"/>
        <v>45.596474597357158</v>
      </c>
      <c r="BM70" s="69">
        <f t="shared" si="127"/>
        <v>27.727235977984638</v>
      </c>
      <c r="BO70" t="str">
        <f t="shared" ref="BO70" si="171">AS70</f>
        <v>92 Elementary administration and service occupations</v>
      </c>
      <c r="BP70" s="18">
        <f t="shared" si="163"/>
        <v>14.487756636521368</v>
      </c>
      <c r="BQ70" s="18">
        <f t="shared" si="163"/>
        <v>15.205975214137911</v>
      </c>
      <c r="BR70" s="18">
        <f t="shared" si="163"/>
        <v>14.76640405630841</v>
      </c>
      <c r="BS70" s="18">
        <f t="shared" si="163"/>
        <v>14.003506231522966</v>
      </c>
      <c r="BT70" s="18">
        <f t="shared" si="163"/>
        <v>14.251541181948586</v>
      </c>
      <c r="BV70" s="68">
        <f t="shared" si="129"/>
        <v>-16.458403659188782</v>
      </c>
      <c r="BW70" s="69">
        <f t="shared" si="130"/>
        <v>43.224062549996155</v>
      </c>
      <c r="BX70" s="69">
        <f t="shared" si="131"/>
        <v>26.765658890807376</v>
      </c>
      <c r="BZ70" t="str">
        <f t="shared" ref="BZ70" si="172">BD70</f>
        <v>92 Elementary administration and service occupations</v>
      </c>
      <c r="CA70" s="18">
        <f t="shared" si="164"/>
        <v>20.207074805629926</v>
      </c>
      <c r="CB70" s="18">
        <f t="shared" si="164"/>
        <v>22.70599703377275</v>
      </c>
      <c r="CC70" s="18">
        <f t="shared" si="164"/>
        <v>22.152573070576818</v>
      </c>
      <c r="CD70" s="18">
        <f t="shared" si="164"/>
        <v>21.734383198812392</v>
      </c>
      <c r="CE70" s="18">
        <f t="shared" si="164"/>
        <v>22.992684224065378</v>
      </c>
      <c r="CG70" s="68">
        <f t="shared" si="133"/>
        <v>-28.340460343418862</v>
      </c>
      <c r="CH70" s="69">
        <f t="shared" si="134"/>
        <v>35.556708127880356</v>
      </c>
      <c r="CI70" s="69">
        <f t="shared" si="135"/>
        <v>7.2162477844614905</v>
      </c>
      <c r="CK70" t="str">
        <f t="shared" ref="CK70" si="173">BO70</f>
        <v>92 Elementary administration and service occupations</v>
      </c>
      <c r="CL70" s="18">
        <f t="shared" si="165"/>
        <v>29.438507540655273</v>
      </c>
      <c r="CM70" s="18">
        <f t="shared" si="165"/>
        <v>27.375204617502714</v>
      </c>
      <c r="CN70" s="18">
        <f t="shared" si="165"/>
        <v>25.243311853210503</v>
      </c>
      <c r="CO70" s="18">
        <f t="shared" si="165"/>
        <v>17.148958833405754</v>
      </c>
      <c r="CP70" s="18">
        <f t="shared" si="165"/>
        <v>10.550686123092783</v>
      </c>
      <c r="CR70" s="68">
        <f t="shared" si="137"/>
        <v>-75.500038934107408</v>
      </c>
      <c r="CS70" s="69">
        <f t="shared" si="138"/>
        <v>13.005454344243764</v>
      </c>
      <c r="CT70" s="69">
        <f t="shared" si="139"/>
        <v>-62.494584589863642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64.355473620155919</v>
      </c>
      <c r="I72" s="67">
        <f>IF(D35&gt;0,I35/D35*100,0)</f>
        <v>65.718276371497652</v>
      </c>
      <c r="J72" s="67">
        <f t="shared" ref="J72" si="175">IF(D35&gt;0,(J35/D35)*100,0)</f>
        <v>130.07374999165359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68.413543782074399</v>
      </c>
      <c r="T72" s="67">
        <f t="shared" ref="T72" si="177">IF(O35&gt;0,T35/O35*100,0)</f>
        <v>69.995142408466464</v>
      </c>
      <c r="U72" s="67">
        <f t="shared" ref="U72" si="178">IF(O35&gt;0,(U35/O35)*100,0)</f>
        <v>138.40868619054086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24.04434626233121</v>
      </c>
      <c r="AE72" s="67">
        <f t="shared" ref="AE72" si="180">IF(Z35&gt;0,AE35/Z35*100,0)</f>
        <v>58.851729946155729</v>
      </c>
      <c r="AF72" s="67">
        <f t="shared" ref="AF72" si="181">IF(Z35&gt;0,(AF35/Z35)*100,0)</f>
        <v>82.896076208486932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17.203664193885032</v>
      </c>
      <c r="AP72" s="67">
        <f t="shared" ref="AP72" si="183">IF(AK35&gt;0,AP35/AK35*100,0)</f>
        <v>55.921674447388824</v>
      </c>
      <c r="AQ72" s="67">
        <f t="shared" ref="AQ72" si="184">IF(AK35&gt;0,(AQ35/AK35)*100,0)</f>
        <v>73.125338641273856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21.653117691542391</v>
      </c>
      <c r="BA72" s="67">
        <f t="shared" ref="BA72" si="186">IF(AV35&gt;0,BA35/AV35*100,0)</f>
        <v>56.062826832616743</v>
      </c>
      <c r="BB72" s="67">
        <f t="shared" ref="BB72" si="187">IF(AV35&gt;0,(BB35/AV35)*100,0)</f>
        <v>77.715944524159127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12.445508065687003</v>
      </c>
      <c r="BL72" s="67">
        <f t="shared" ref="BL72" si="189">IF(BG35&gt;0,BL35/BG35*100,0)</f>
        <v>50.153774685702125</v>
      </c>
      <c r="BM72" s="67">
        <f t="shared" ref="BM72" si="190">IF(BG35&gt;0,(BM35/BG35)*100,0)</f>
        <v>62.599282751389119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-13.440311379097761</v>
      </c>
      <c r="BW72" s="67">
        <f t="shared" ref="BW72" si="192">IF(BR35&gt;0,BW35/BR35*100,0)</f>
        <v>42.76386411959249</v>
      </c>
      <c r="BX72" s="67">
        <f t="shared" ref="BX72" si="193">IF(BR35&gt;0,(BX35/BR35)*100,0)</f>
        <v>29.323552740494723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-30.958770495146997</v>
      </c>
      <c r="CH72" s="67">
        <f t="shared" ref="CH72" si="195">IF(CC35&gt;0,CH35/CC35*100,0)</f>
        <v>34.400944235456812</v>
      </c>
      <c r="CI72" s="67">
        <f t="shared" ref="CI72" si="196">IF(CC35&gt;0,(CI35/CC35)*100,0)</f>
        <v>3.442173740309812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-41.381996359062413</v>
      </c>
      <c r="CS72" s="67">
        <f t="shared" ref="CS72" si="198">IF(CN35&gt;0,CS35/CN35*100,0)</f>
        <v>22.856637704381843</v>
      </c>
      <c r="CT72" s="67">
        <f t="shared" ref="CT72" si="199">IF(CN35&gt;0,(CT35/CN35)*100,0)</f>
        <v>-18.525358654680566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Hertfordshire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Hertfordshire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Hertfordshire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Hertfordshire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Hertfordshire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Hertfordshire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Hertfordshire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Hertfordshire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Hertfordshire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8.1542705301754559</v>
      </c>
      <c r="C82" s="18">
        <f t="shared" si="210"/>
        <v>2.0374208831474894</v>
      </c>
      <c r="D82" s="18">
        <f t="shared" si="210"/>
        <v>2.6674986082412699</v>
      </c>
      <c r="E82" s="18">
        <f t="shared" si="210"/>
        <v>2.8051431589941167</v>
      </c>
      <c r="F82" s="18">
        <f t="shared" ref="F82:F107" si="211">IF(AND(F$6-C$6 &lt;&gt; 0,C8&lt;&gt;0,F8&lt;&gt;0),(EXP(LN(F8/C8)/(F$6-C$6))-1)*100,0)</f>
        <v>2.7139781608541469</v>
      </c>
      <c r="H82" s="18">
        <f t="shared" ref="H82:H107" si="212">IF($F$6-$D$6 &lt;&gt; 0,(EXP(LN(1+(H45/100))/($F$6-$D$6))-1)*100,0)</f>
        <v>2.7592411500975134</v>
      </c>
      <c r="I82" s="18">
        <f t="shared" ref="I82:I107" si="213">IF(D8&gt;0,((1+(I8/D8))^(1/($F$6-$D$6))-1)*100,0)</f>
        <v>3.5034633585057762</v>
      </c>
      <c r="J82" s="18">
        <f t="shared" ref="J82:J107" si="214">IF($F$6-$D$6 &lt;&gt; 0,(EXP(LN(1+(J45/100))/($F$6-$D$6))-1)*100,0)</f>
        <v>5.3341756522010453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9.1057303288680771</v>
      </c>
      <c r="N82" s="18">
        <f t="shared" si="215"/>
        <v>-2.7756804094630105</v>
      </c>
      <c r="O82" s="18">
        <f t="shared" si="215"/>
        <v>2.7054484052764893</v>
      </c>
      <c r="P82" s="18">
        <f t="shared" si="215"/>
        <v>2.8491269345506387</v>
      </c>
      <c r="Q82" s="18">
        <f t="shared" ref="Q82:Q107" si="216">IF(AND(Q$6-N$6 &lt;&gt; 0,N8&lt;&gt;0,Q8&lt;&gt;0),(EXP(LN(Q8/N8)/(Q$6-N$6))-1)*100,0)</f>
        <v>2.4434689954459854</v>
      </c>
      <c r="S82" s="18">
        <f t="shared" ref="S82:S107" si="217">IF($F$6-$D$6 &lt;&gt; 0,(EXP(LN(1+(S45/100))/($F$6-$D$6))-1)*100,0)</f>
        <v>2.8012117722980623</v>
      </c>
      <c r="T82" s="18">
        <f t="shared" ref="T82:T107" si="218">IF(O8&gt;0,((1+(T8/O8))^(1/($F$6-$D$6))-1)*100,0)</f>
        <v>3.5272620896801721</v>
      </c>
      <c r="U82" s="18">
        <f t="shared" ref="U82:U107" si="219">IF($F$6-$D$6 &lt;&gt; 0,(EXP(LN(1+(U45/100))/($F$6-$D$6))-1)*100,0)</f>
        <v>5.3824346465477069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5.7115539850249419</v>
      </c>
      <c r="Y82" s="18">
        <f t="shared" si="220"/>
        <v>6.2104182503066152</v>
      </c>
      <c r="Z82" s="18">
        <f t="shared" si="220"/>
        <v>-1.6073540209565196</v>
      </c>
      <c r="AA82" s="18">
        <f t="shared" si="220"/>
        <v>1.7734630930040796</v>
      </c>
      <c r="AB82" s="18">
        <f t="shared" ref="AB82:AB107" si="221">IF(AND(AB$6-Y$6 &lt;&gt; 0,Y8&lt;&gt;0,AB8&lt;&gt;0),(EXP(LN(AB8/Y8)/(AB$6-Y$6))-1)*100,0)</f>
        <v>0.97360579714205198</v>
      </c>
      <c r="AD82" s="18">
        <f t="shared" ref="AD82:AD107" si="222">IF($F$6-$D$6 &lt;&gt; 0,(EXP(LN(1+(AD45/100))/($F$6-$D$6))-1)*100,0)</f>
        <v>0.63380992193728947</v>
      </c>
      <c r="AE82" s="18">
        <f t="shared" ref="AE82:AE107" si="223">IF(Z8&gt;0,((1+(AE8/Z8))^(1/($F$6-$D$6))-1)*100,0)</f>
        <v>3.0469885560860499</v>
      </c>
      <c r="AF82" s="18">
        <f t="shared" ref="AF82:AF107" si="224">IF($F$6-$D$6 &lt;&gt; 0,(EXP(LN(1+(AF45/100))/($F$6-$D$6))-1)*100,0)</f>
        <v>3.4699619631108902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3.356048311583737</v>
      </c>
      <c r="AJ82" s="18">
        <f t="shared" si="225"/>
        <v>15.445082920643948</v>
      </c>
      <c r="AK82" s="18">
        <f t="shared" si="225"/>
        <v>-2.6088835419877721</v>
      </c>
      <c r="AL82" s="18">
        <f t="shared" si="225"/>
        <v>1.4370839616415498</v>
      </c>
      <c r="AM82" s="18">
        <f t="shared" ref="AM82:AM107" si="226">IF(AND(AM$6-AJ$6 &lt;&gt; 0,AJ8&lt;&gt;0,AM8&lt;&gt;0),(EXP(LN(AM8/AJ8)/(AM$6-AJ$6))-1)*100,0)</f>
        <v>0.96799508985521143</v>
      </c>
      <c r="AO82" s="18">
        <f t="shared" ref="AO82:AO107" si="227">IF($F$6-$D$6 &lt;&gt; 0,(EXP(LN(1+(AO45/100))/($F$6-$D$6))-1)*100,0)</f>
        <v>7.008886442863016E-2</v>
      </c>
      <c r="AP82" s="18">
        <f t="shared" ref="AP82:AP107" si="228">IF(AK8&gt;0,((1+(AP8/AK8))^(1/($F$6-$D$6))-1)*100,0)</f>
        <v>2.7160149835106173</v>
      </c>
      <c r="AQ82" s="18">
        <f t="shared" ref="AQ82:AQ107" si="229">IF($F$6-$D$6 &lt;&gt; 0,(EXP(LN(1+(AQ45/100))/($F$6-$D$6))-1)*100,0)</f>
        <v>2.7642562167185192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3.8491106398204744</v>
      </c>
      <c r="AU82" s="18">
        <f t="shared" si="230"/>
        <v>14.266287970177395</v>
      </c>
      <c r="AV82" s="18">
        <f t="shared" si="230"/>
        <v>-2.4838531886101189</v>
      </c>
      <c r="AW82" s="18">
        <f t="shared" si="230"/>
        <v>1.6263811448341992</v>
      </c>
      <c r="AX82" s="18">
        <f t="shared" ref="AX82:AX107" si="231">IF(AND(AX$6-AU$6 &lt;&gt; 0,AU8&lt;&gt;0,AX8&lt;&gt;0),(EXP(LN(AX8/AU8)/(AX$6-AU$6))-1)*100,0)</f>
        <v>1.0614062149718384</v>
      </c>
      <c r="AZ82" s="18">
        <f t="shared" ref="AZ82:AZ107" si="232">IF($F$6-$D$6 &lt;&gt; 0,(EXP(LN(1+(AZ45/100))/($F$6-$D$6))-1)*100,0)</f>
        <v>0.23740574231791989</v>
      </c>
      <c r="BA82" s="18">
        <f t="shared" ref="BA82:BA107" si="233">IF(AV8&gt;0,((1+(BA8/AV8))^(1/($F$6-$D$6))-1)*100,0)</f>
        <v>2.7649958384835971</v>
      </c>
      <c r="BB82" s="18">
        <f t="shared" ref="BB82:BB107" si="234">IF($F$6-$D$6 &lt;&gt; 0,(EXP(LN(1+(BB45/100))/($F$6-$D$6))-1)*100,0)</f>
        <v>2.9279490281361564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5.1462092315355479</v>
      </c>
      <c r="BF82" s="18">
        <f t="shared" si="235"/>
        <v>-2.7761992475401676</v>
      </c>
      <c r="BG82" s="18">
        <f t="shared" si="235"/>
        <v>-1.2892876216095694</v>
      </c>
      <c r="BH82" s="18">
        <f t="shared" si="235"/>
        <v>1.078661425004146</v>
      </c>
      <c r="BI82" s="18">
        <f t="shared" ref="BI82:BI107" si="236">IF(AND(BI$6-BF$6 &lt;&gt; 0,BF8&lt;&gt;0,BI8&lt;&gt;0),(EXP(LN(BI8/BF8)/(BI$6-BF$6))-1)*100,0)</f>
        <v>8.9104317183741344E-2</v>
      </c>
      <c r="BK82" s="18">
        <f t="shared" ref="BK82:BK107" si="237">IF($F$6-$D$6 &lt;&gt; 0,(EXP(LN(1+(BK45/100))/($F$6-$D$6))-1)*100,0)</f>
        <v>0.28309986392041075</v>
      </c>
      <c r="BL82" s="18">
        <f t="shared" ref="BL82:BL107" si="238">IF(BG8&gt;0,((1+(BL8/BG8))^(1/($F$6-$D$6))-1)*100,0)</f>
        <v>2.4680841323363678</v>
      </c>
      <c r="BM82" s="18">
        <f t="shared" ref="BM82:BM107" si="239">IF($F$6-$D$6 &lt;&gt; 0,(EXP(LN(1+(BM45/100))/($F$6-$D$6))-1)*100,0)</f>
        <v>2.670530302123475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2.424211348525418</v>
      </c>
      <c r="BQ82" s="18">
        <f t="shared" si="240"/>
        <v>4.6060972281957824</v>
      </c>
      <c r="BR82" s="18">
        <f t="shared" si="240"/>
        <v>-4.2036288995524913</v>
      </c>
      <c r="BS82" s="18">
        <f t="shared" si="240"/>
        <v>-1.6796341718669283</v>
      </c>
      <c r="BT82" s="18">
        <f t="shared" ref="BT82:BT107" si="241">IF(AND(BT$6-BQ$6 &lt;&gt; 0,BQ8&lt;&gt;0,BT8&lt;&gt;0),(EXP(LN(BT8/BQ8)/(BT$6-BQ$6))-1)*100,0)</f>
        <v>-2.0969838369227389</v>
      </c>
      <c r="BV82" s="18">
        <f t="shared" ref="BV82:BV107" si="242">IF($F$6-$D$6 &lt;&gt; 0,(EXP(LN(1+(BV45/100))/($F$6-$D$6))-1)*100,0)</f>
        <v>-2.5282695236579777</v>
      </c>
      <c r="BW82" s="18">
        <f t="shared" ref="BW82:BW107" si="243">IF(BR8&gt;0,((1+(BW8/BR8))^(1/($F$6-$D$6))-1)*100,0)</f>
        <v>2.10745676316626</v>
      </c>
      <c r="BX82" s="18">
        <f t="shared" ref="BX82:BX107" si="244">IF($F$6-$D$6 &lt;&gt; 0,(EXP(LN(1+(BX45/100))/($F$6-$D$6))-1)*100,0)</f>
        <v>0.31525209981522195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3.4148920220240075</v>
      </c>
      <c r="CB82" s="18">
        <f t="shared" si="245"/>
        <v>-3.4722315556033223</v>
      </c>
      <c r="CC82" s="18">
        <f t="shared" si="245"/>
        <v>-3.0560766276650608</v>
      </c>
      <c r="CD82" s="18">
        <f t="shared" si="245"/>
        <v>-1.9766331914913504</v>
      </c>
      <c r="CE82" s="18">
        <f t="shared" ref="CE82:CE107" si="246">IF(AND(CE$6-CB$6 &lt;&gt; 0,CB8&lt;&gt;0,CE8&lt;&gt;0),(EXP(LN(CE8/CB8)/(CE$6-CB$6))-1)*100,0)</f>
        <v>-2.4090690116404523</v>
      </c>
      <c r="CG82" s="18">
        <f t="shared" ref="CG82:CG107" si="247">IF($F$6-$D$6 &lt;&gt; 0,(EXP(LN(1+(CG45/100))/($F$6-$D$6))-1)*100,0)</f>
        <v>-2.3377765816780305</v>
      </c>
      <c r="CH82" s="18">
        <f t="shared" ref="CH82:CH107" si="248">IF(CC8&gt;0,((1+(CH8/CC8))^(1/($F$6-$D$6))-1)*100,0)</f>
        <v>2.0986498361569961</v>
      </c>
      <c r="CI82" s="18">
        <f t="shared" ref="CI82:CI107" si="249">IF($F$6-$D$6 &lt;&gt; 0,(EXP(LN(1+(CI45/100))/($F$6-$D$6))-1)*100,0)</f>
        <v>0.4321360955199971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6.8104782472844017</v>
      </c>
      <c r="CM82" s="18">
        <f t="shared" si="250"/>
        <v>-22.077907292210362</v>
      </c>
      <c r="CN82" s="18">
        <f t="shared" si="250"/>
        <v>-2.7952347370132524</v>
      </c>
      <c r="CO82" s="18">
        <f t="shared" si="250"/>
        <v>-1.3607034506127436</v>
      </c>
      <c r="CP82" s="18">
        <f t="shared" ref="CP82:CP107" si="251">IF(AND(CP$6-CM$6 &lt;&gt; 0,CM8&lt;&gt;0,CP8&lt;&gt;0),(EXP(LN(CP8/CM8)/(CP$6-CM$6))-1)*100,0)</f>
        <v>-3.2474593302018073</v>
      </c>
      <c r="CR82" s="18">
        <f t="shared" ref="CR82:CR107" si="252">IF($F$6-$D$6 &lt;&gt; 0,(EXP(LN(1+(CR45/100))/($F$6-$D$6))-1)*100,0)</f>
        <v>-1.8412175341274706</v>
      </c>
      <c r="CS82" s="18">
        <f t="shared" ref="CS82:CS107" si="253">IF(CN8&gt;0,((1+(CS8/CN8))^(1/($F$6-$D$6))-1)*100,0)</f>
        <v>1.5103844198651517</v>
      </c>
      <c r="CT82" s="18">
        <f t="shared" ref="CT82:CT107" si="254">IF($F$6-$D$6 &lt;&gt; 0,(EXP(LN(1+(CT45/100))/($F$6-$D$6))-1)*100,0)</f>
        <v>5.892954742747758E-2</v>
      </c>
    </row>
    <row r="83" spans="1:98" x14ac:dyDescent="0.2">
      <c r="A83" t="str">
        <f t="shared" si="209"/>
        <v>12 Other managers and proprietors</v>
      </c>
      <c r="B83" s="18">
        <f t="shared" si="210"/>
        <v>5.9403644938116784</v>
      </c>
      <c r="C83" s="18">
        <f t="shared" si="210"/>
        <v>-3.7155954240140066</v>
      </c>
      <c r="D83" s="18">
        <f t="shared" si="210"/>
        <v>5.8418598746292183</v>
      </c>
      <c r="E83" s="18">
        <f t="shared" si="210"/>
        <v>3.2433443391920891</v>
      </c>
      <c r="F83" s="18">
        <f t="shared" si="211"/>
        <v>3.5956438710418537</v>
      </c>
      <c r="H83" s="18">
        <f t="shared" si="212"/>
        <v>4.102349272589656</v>
      </c>
      <c r="I83" s="18">
        <f t="shared" si="213"/>
        <v>4.3829693736322728</v>
      </c>
      <c r="J83" s="18">
        <f t="shared" si="214"/>
        <v>6.9264980263800124</v>
      </c>
      <c r="L83" t="str">
        <f t="shared" ref="L83:L106" si="255">A83</f>
        <v>12 Other managers and proprietors</v>
      </c>
      <c r="M83" s="18">
        <f t="shared" si="215"/>
        <v>7.5873417152599654</v>
      </c>
      <c r="N83" s="18">
        <f t="shared" si="215"/>
        <v>-2.5052724120939285</v>
      </c>
      <c r="O83" s="18">
        <f t="shared" si="215"/>
        <v>5.1258205693944126</v>
      </c>
      <c r="P83" s="18">
        <f t="shared" si="215"/>
        <v>3.3235638640679799</v>
      </c>
      <c r="Q83" s="18">
        <f t="shared" si="216"/>
        <v>3.5070947006153208</v>
      </c>
      <c r="S83" s="18">
        <f t="shared" si="217"/>
        <v>3.9208566164732783</v>
      </c>
      <c r="T83" s="18">
        <f t="shared" si="218"/>
        <v>4.2286279462323551</v>
      </c>
      <c r="U83" s="18">
        <f t="shared" si="219"/>
        <v>6.6905830110792763</v>
      </c>
      <c r="W83" t="str">
        <f t="shared" ref="W83:W106" si="256">A83</f>
        <v>12 Other managers and proprietors</v>
      </c>
      <c r="X83" s="18">
        <f t="shared" si="220"/>
        <v>2.5287292170718345</v>
      </c>
      <c r="Y83" s="18">
        <f t="shared" si="220"/>
        <v>10.662914687186454</v>
      </c>
      <c r="Z83" s="18">
        <f t="shared" si="220"/>
        <v>0.89023292630676654</v>
      </c>
      <c r="AA83" s="18">
        <f t="shared" si="220"/>
        <v>2.1730433792614745</v>
      </c>
      <c r="AB83" s="18">
        <f t="shared" si="221"/>
        <v>2.2794040979901675</v>
      </c>
      <c r="AD83" s="18">
        <f t="shared" si="222"/>
        <v>1.7436377475486209</v>
      </c>
      <c r="AE83" s="18">
        <f t="shared" si="223"/>
        <v>3.6322683408736012</v>
      </c>
      <c r="AF83" s="18">
        <f t="shared" si="224"/>
        <v>4.7425433207851864</v>
      </c>
      <c r="AH83" t="str">
        <f t="shared" ref="AH83:AH106" si="257">L83</f>
        <v>12 Other managers and proprietors</v>
      </c>
      <c r="AI83" s="18">
        <f t="shared" si="225"/>
        <v>3.4698522564894585</v>
      </c>
      <c r="AJ83" s="18">
        <f t="shared" si="225"/>
        <v>19.540306189259837</v>
      </c>
      <c r="AK83" s="18">
        <f t="shared" si="225"/>
        <v>-0.27955580629542842</v>
      </c>
      <c r="AL83" s="18">
        <f t="shared" si="225"/>
        <v>2.3963530740157113</v>
      </c>
      <c r="AM83" s="18">
        <f t="shared" si="226"/>
        <v>2.5398121146577246</v>
      </c>
      <c r="AO83" s="18">
        <f t="shared" si="227"/>
        <v>1.4964987342729108</v>
      </c>
      <c r="AP83" s="18">
        <f t="shared" si="228"/>
        <v>3.5776246206550733</v>
      </c>
      <c r="AQ83" s="18">
        <f t="shared" si="229"/>
        <v>4.5308892598127759</v>
      </c>
      <c r="AS83" t="str">
        <f t="shared" ref="AS83:AS106" si="258">W83</f>
        <v>12 Other managers and proprietors</v>
      </c>
      <c r="AT83" s="18">
        <f t="shared" si="230"/>
        <v>2.7544203611461038</v>
      </c>
      <c r="AU83" s="18">
        <f t="shared" si="230"/>
        <v>12.919985896258934</v>
      </c>
      <c r="AV83" s="18">
        <f t="shared" si="230"/>
        <v>1.6473271389461086</v>
      </c>
      <c r="AW83" s="18">
        <f t="shared" si="230"/>
        <v>2.1943537605650265</v>
      </c>
      <c r="AX83" s="18">
        <f t="shared" si="231"/>
        <v>2.6614698585462282</v>
      </c>
      <c r="AZ83" s="18">
        <f t="shared" si="232"/>
        <v>2.0116852348505132</v>
      </c>
      <c r="BA83" s="18">
        <f t="shared" si="233"/>
        <v>3.5737105168737404</v>
      </c>
      <c r="BB83" s="18">
        <f t="shared" si="234"/>
        <v>4.8729669493785766</v>
      </c>
      <c r="BD83" t="str">
        <f t="shared" ref="BD83:BD106" si="259">AH83</f>
        <v>12 Other managers and proprietors</v>
      </c>
      <c r="BE83" s="18">
        <f t="shared" si="235"/>
        <v>0.78421349997797041</v>
      </c>
      <c r="BF83" s="18">
        <f t="shared" si="235"/>
        <v>-5.6563313958960748</v>
      </c>
      <c r="BG83" s="18">
        <f t="shared" si="235"/>
        <v>0.89981477144140953</v>
      </c>
      <c r="BH83" s="18">
        <f t="shared" si="235"/>
        <v>0.69811231193950274</v>
      </c>
      <c r="BI83" s="18">
        <f t="shared" si="236"/>
        <v>0.35144227267402961</v>
      </c>
      <c r="BK83" s="18">
        <f t="shared" si="237"/>
        <v>0.76530162407040248</v>
      </c>
      <c r="BL83" s="18">
        <f t="shared" si="238"/>
        <v>2.8314982360662322</v>
      </c>
      <c r="BM83" s="18">
        <f t="shared" si="239"/>
        <v>3.3585243133036791</v>
      </c>
      <c r="BO83" t="str">
        <f t="shared" ref="BO83:BO106" si="260">AS83</f>
        <v>12 Other managers and proprietors</v>
      </c>
      <c r="BP83" s="18">
        <f t="shared" si="240"/>
        <v>1.7050178955324569</v>
      </c>
      <c r="BQ83" s="18">
        <f t="shared" si="240"/>
        <v>-1.281753183533163</v>
      </c>
      <c r="BR83" s="18">
        <f t="shared" si="240"/>
        <v>-0.40688878576872201</v>
      </c>
      <c r="BS83" s="18">
        <f t="shared" si="240"/>
        <v>-0.39266311976307033</v>
      </c>
      <c r="BT83" s="18">
        <f t="shared" si="241"/>
        <v>-0.45290834539022384</v>
      </c>
      <c r="BV83" s="18">
        <f t="shared" si="242"/>
        <v>-0.39740523419101725</v>
      </c>
      <c r="BW83" s="18">
        <f t="shared" si="243"/>
        <v>2.8843000691553211</v>
      </c>
      <c r="BX83" s="18">
        <f t="shared" si="244"/>
        <v>2.6199996897806832</v>
      </c>
      <c r="BZ83" t="str">
        <f t="shared" ref="BZ83:BZ106" si="261">BD83</f>
        <v>12 Other managers and proprietors</v>
      </c>
      <c r="CA83" s="18">
        <f t="shared" si="245"/>
        <v>0.40622999409543059</v>
      </c>
      <c r="CB83" s="18">
        <f t="shared" si="245"/>
        <v>-5.2783141952426842</v>
      </c>
      <c r="CC83" s="18">
        <f t="shared" si="245"/>
        <v>-0.74067214768073208</v>
      </c>
      <c r="CD83" s="18">
        <f t="shared" si="245"/>
        <v>-1.3497114622443629</v>
      </c>
      <c r="CE83" s="18">
        <f t="shared" si="246"/>
        <v>-1.4105135947601433</v>
      </c>
      <c r="CG83" s="18">
        <f t="shared" si="247"/>
        <v>-1.1471147123930825</v>
      </c>
      <c r="CH83" s="18">
        <f t="shared" si="248"/>
        <v>2.4018334679760445</v>
      </c>
      <c r="CI83" s="18">
        <f t="shared" si="249"/>
        <v>1.5993614666793832</v>
      </c>
      <c r="CK83" t="str">
        <f t="shared" ref="CK83:CK106" si="262">BO83</f>
        <v>12 Other managers and proprietors</v>
      </c>
      <c r="CL83" s="18">
        <f t="shared" si="250"/>
        <v>2.3121007660120485</v>
      </c>
      <c r="CM83" s="18">
        <f t="shared" si="250"/>
        <v>-22.437794418031419</v>
      </c>
      <c r="CN83" s="18">
        <f t="shared" si="250"/>
        <v>0.19238157931718014</v>
      </c>
      <c r="CO83" s="18">
        <f t="shared" si="250"/>
        <v>-1.6955273370114932</v>
      </c>
      <c r="CP83" s="18">
        <f t="shared" si="251"/>
        <v>-2.5633650671228914</v>
      </c>
      <c r="CR83" s="18">
        <f t="shared" si="252"/>
        <v>-1.0702104531515211</v>
      </c>
      <c r="CS83" s="18">
        <f t="shared" si="253"/>
        <v>1.8660870508359295</v>
      </c>
      <c r="CT83" s="18">
        <f t="shared" si="254"/>
        <v>1.0554159521649398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5.660117958494304</v>
      </c>
      <c r="C84" s="18">
        <f t="shared" si="210"/>
        <v>-2.4501603518726323</v>
      </c>
      <c r="D84" s="18">
        <f t="shared" si="210"/>
        <v>6.8142214049942584</v>
      </c>
      <c r="E84" s="18">
        <f t="shared" si="210"/>
        <v>2.3620826148033292</v>
      </c>
      <c r="F84" s="18">
        <f t="shared" si="211"/>
        <v>3.4213477451360719</v>
      </c>
      <c r="H84" s="18">
        <f t="shared" si="212"/>
        <v>3.8251184459958898</v>
      </c>
      <c r="I84" s="18">
        <f t="shared" si="213"/>
        <v>3.0659106684062243</v>
      </c>
      <c r="J84" s="18">
        <f t="shared" si="214"/>
        <v>5.7982374656771807</v>
      </c>
      <c r="L84" t="str">
        <f t="shared" si="255"/>
        <v>21 Science, research, engineering and technology professionals</v>
      </c>
      <c r="M84" s="18">
        <f t="shared" si="215"/>
        <v>6.9805993180243942</v>
      </c>
      <c r="N84" s="18">
        <f t="shared" si="215"/>
        <v>2.4395212128203836</v>
      </c>
      <c r="O84" s="18">
        <f t="shared" si="215"/>
        <v>8.3112526154760289</v>
      </c>
      <c r="P84" s="18">
        <f t="shared" si="215"/>
        <v>2.9160836813862057</v>
      </c>
      <c r="Q84" s="18">
        <f t="shared" si="216"/>
        <v>4.5422268273262123</v>
      </c>
      <c r="S84" s="18">
        <f t="shared" si="217"/>
        <v>4.6839321037083437</v>
      </c>
      <c r="T84" s="18">
        <f t="shared" si="218"/>
        <v>3.3787988829429239</v>
      </c>
      <c r="U84" s="18">
        <f t="shared" si="219"/>
        <v>6.6674596107745732</v>
      </c>
      <c r="W84" t="str">
        <f t="shared" si="256"/>
        <v>21 Science, research, engineering and technology professionals</v>
      </c>
      <c r="X84" s="18">
        <f t="shared" si="220"/>
        <v>3.4479214760210652</v>
      </c>
      <c r="Y84" s="18">
        <f t="shared" si="220"/>
        <v>7.8150982017317627</v>
      </c>
      <c r="Z84" s="18">
        <f t="shared" si="220"/>
        <v>3.3745961188884621</v>
      </c>
      <c r="AA84" s="18">
        <f t="shared" si="220"/>
        <v>1.4533893288581012</v>
      </c>
      <c r="AB84" s="18">
        <f t="shared" si="221"/>
        <v>2.4385434579880183</v>
      </c>
      <c r="AD84" s="18">
        <f t="shared" si="222"/>
        <v>2.0897911917826306</v>
      </c>
      <c r="AE84" s="18">
        <f t="shared" si="223"/>
        <v>2.6529041006076337</v>
      </c>
      <c r="AF84" s="18">
        <f t="shared" si="224"/>
        <v>4.1669363704682549</v>
      </c>
      <c r="AH84" t="str">
        <f t="shared" si="257"/>
        <v>21 Science, research, engineering and technology professionals</v>
      </c>
      <c r="AI84" s="18">
        <f t="shared" si="225"/>
        <v>2.4813655523968192</v>
      </c>
      <c r="AJ84" s="18">
        <f t="shared" si="225"/>
        <v>14.638865686929936</v>
      </c>
      <c r="AK84" s="18">
        <f t="shared" si="225"/>
        <v>3.7537812722135744</v>
      </c>
      <c r="AL84" s="18">
        <f t="shared" si="225"/>
        <v>2.149540857056742</v>
      </c>
      <c r="AM84" s="18">
        <f t="shared" si="226"/>
        <v>3.3908804094539891</v>
      </c>
      <c r="AO84" s="18">
        <f t="shared" si="227"/>
        <v>2.6815124656105471</v>
      </c>
      <c r="AP84" s="18">
        <f t="shared" si="228"/>
        <v>2.6447947132645755</v>
      </c>
      <c r="AQ84" s="18">
        <f t="shared" si="229"/>
        <v>4.6116883643739115</v>
      </c>
      <c r="AS84" t="str">
        <f t="shared" si="258"/>
        <v>21 Science, research, engineering and technology professionals</v>
      </c>
      <c r="AT84" s="18">
        <f t="shared" si="230"/>
        <v>1.9161423299547398</v>
      </c>
      <c r="AU84" s="18">
        <f t="shared" si="230"/>
        <v>2.7205769861155193</v>
      </c>
      <c r="AV84" s="18">
        <f t="shared" si="230"/>
        <v>0.52551819775468189</v>
      </c>
      <c r="AW84" s="18">
        <f t="shared" si="230"/>
        <v>0.82403627929292789</v>
      </c>
      <c r="AX84" s="18">
        <f t="shared" si="231"/>
        <v>0.84804660894792772</v>
      </c>
      <c r="AZ84" s="18">
        <f t="shared" si="232"/>
        <v>0.72443188501059019</v>
      </c>
      <c r="BA84" s="18">
        <f t="shared" si="233"/>
        <v>2.203823537237648</v>
      </c>
      <c r="BB84" s="18">
        <f t="shared" si="234"/>
        <v>2.7451269705723869</v>
      </c>
      <c r="BD84" t="str">
        <f t="shared" si="259"/>
        <v>21 Science, research, engineering and technology professionals</v>
      </c>
      <c r="BE84" s="18">
        <f t="shared" si="235"/>
        <v>2.8904076394967282</v>
      </c>
      <c r="BF84" s="18">
        <f t="shared" si="235"/>
        <v>-5.1297946624451418</v>
      </c>
      <c r="BG84" s="18">
        <f t="shared" si="235"/>
        <v>3.6974548535844143</v>
      </c>
      <c r="BH84" s="18">
        <f t="shared" si="235"/>
        <v>0.61135988387557294</v>
      </c>
      <c r="BI84" s="18">
        <f t="shared" si="236"/>
        <v>1.1934802232082431</v>
      </c>
      <c r="BK84" s="18">
        <f t="shared" si="237"/>
        <v>1.6297159556658558</v>
      </c>
      <c r="BL84" s="18">
        <f t="shared" si="238"/>
        <v>2.0303481568868964</v>
      </c>
      <c r="BM84" s="18">
        <f t="shared" si="239"/>
        <v>3.2951848098480063</v>
      </c>
      <c r="BO84" t="str">
        <f t="shared" si="260"/>
        <v>21 Science, research, engineering and technology professionals</v>
      </c>
      <c r="BP84" s="18">
        <f t="shared" si="240"/>
        <v>2.1159747819392338</v>
      </c>
      <c r="BQ84" s="18">
        <f t="shared" si="240"/>
        <v>8.1103554508998208</v>
      </c>
      <c r="BR84" s="18">
        <f t="shared" si="240"/>
        <v>2.0306273029481625</v>
      </c>
      <c r="BS84" s="18">
        <f t="shared" si="240"/>
        <v>-5.2900390917987039E-3</v>
      </c>
      <c r="BT84" s="18">
        <f t="shared" si="241"/>
        <v>1.1185062803557688</v>
      </c>
      <c r="BV84" s="18">
        <f t="shared" si="242"/>
        <v>0.66879472089935721</v>
      </c>
      <c r="BW84" s="18">
        <f t="shared" si="243"/>
        <v>2.1605418550500577</v>
      </c>
      <c r="BX84" s="18">
        <f t="shared" si="244"/>
        <v>2.6626194937167114</v>
      </c>
      <c r="BZ84" t="str">
        <f t="shared" si="261"/>
        <v>21 Science, research, engineering and technology professionals</v>
      </c>
      <c r="CA84" s="18">
        <f t="shared" si="245"/>
        <v>2.2909983841186365</v>
      </c>
      <c r="CB84" s="18">
        <f t="shared" si="245"/>
        <v>-7.884559230238775</v>
      </c>
      <c r="CC84" s="18">
        <f t="shared" si="245"/>
        <v>2.41081826408438</v>
      </c>
      <c r="CD84" s="18">
        <f t="shared" si="245"/>
        <v>-3.2571670089901028</v>
      </c>
      <c r="CE84" s="18">
        <f t="shared" si="246"/>
        <v>-1.8216788049365884</v>
      </c>
      <c r="CG84" s="18">
        <f t="shared" si="247"/>
        <v>-1.4035800215673078</v>
      </c>
      <c r="CH84" s="18">
        <f t="shared" si="248"/>
        <v>1.8494918376072533</v>
      </c>
      <c r="CI84" s="18">
        <f t="shared" si="249"/>
        <v>0.7902631249925296</v>
      </c>
      <c r="CK84" t="str">
        <f t="shared" si="262"/>
        <v>21 Science, research, engineering and technology professionals</v>
      </c>
      <c r="CL84" s="18">
        <f t="shared" si="250"/>
        <v>8.2613585706733605</v>
      </c>
      <c r="CM84" s="18">
        <f t="shared" si="250"/>
        <v>-18.585395267475857</v>
      </c>
      <c r="CN84" s="18">
        <f t="shared" si="250"/>
        <v>6.2973220763630211</v>
      </c>
      <c r="CO84" s="18">
        <f t="shared" si="250"/>
        <v>-0.92245151077119392</v>
      </c>
      <c r="CP84" s="18">
        <f t="shared" si="251"/>
        <v>4.4139617773963913E-2</v>
      </c>
      <c r="CR84" s="18">
        <f t="shared" si="252"/>
        <v>1.4279409879452976</v>
      </c>
      <c r="CS84" s="18">
        <f t="shared" si="253"/>
        <v>1.9902440891944373</v>
      </c>
      <c r="CT84" s="18">
        <f t="shared" si="254"/>
        <v>3.1004859865765733</v>
      </c>
    </row>
    <row r="85" spans="1:98" x14ac:dyDescent="0.2">
      <c r="A85" t="str">
        <f t="shared" si="209"/>
        <v>22 Health professionals</v>
      </c>
      <c r="B85" s="18">
        <f t="shared" si="210"/>
        <v>9.4010677837606629</v>
      </c>
      <c r="C85" s="18">
        <f t="shared" si="210"/>
        <v>-12.783471233187161</v>
      </c>
      <c r="D85" s="18">
        <f t="shared" si="210"/>
        <v>5.3774995568563799</v>
      </c>
      <c r="E85" s="18">
        <f t="shared" si="210"/>
        <v>2.7002362003249791</v>
      </c>
      <c r="F85" s="18">
        <f t="shared" si="211"/>
        <v>2.4774456738327677</v>
      </c>
      <c r="H85" s="18">
        <f t="shared" si="212"/>
        <v>3.585012955358402</v>
      </c>
      <c r="I85" s="18">
        <f t="shared" si="213"/>
        <v>3.6206125345755735</v>
      </c>
      <c r="J85" s="18">
        <f t="shared" si="214"/>
        <v>6.0130378347343472</v>
      </c>
      <c r="L85" t="str">
        <f t="shared" si="255"/>
        <v>22 Health professionals</v>
      </c>
      <c r="M85" s="18">
        <f t="shared" si="215"/>
        <v>11.054279237958653</v>
      </c>
      <c r="N85" s="18">
        <f t="shared" si="215"/>
        <v>-10.719609811623886</v>
      </c>
      <c r="O85" s="18">
        <f t="shared" si="215"/>
        <v>4.1699636866826539</v>
      </c>
      <c r="P85" s="18">
        <f t="shared" si="215"/>
        <v>2.5618758257978991</v>
      </c>
      <c r="Q85" s="18">
        <f t="shared" si="216"/>
        <v>2.1722629292590279</v>
      </c>
      <c r="S85" s="18">
        <f t="shared" si="217"/>
        <v>3.0951277605933303</v>
      </c>
      <c r="T85" s="18">
        <f t="shared" si="218"/>
        <v>3.5824139344555972</v>
      </c>
      <c r="U85" s="18">
        <f t="shared" si="219"/>
        <v>5.6332940649915342</v>
      </c>
      <c r="W85" t="str">
        <f t="shared" si="256"/>
        <v>22 Health professionals</v>
      </c>
      <c r="X85" s="18">
        <f t="shared" si="220"/>
        <v>6.4444376612134535</v>
      </c>
      <c r="Y85" s="18">
        <f t="shared" si="220"/>
        <v>6.4150720693853636</v>
      </c>
      <c r="Z85" s="18">
        <f t="shared" si="220"/>
        <v>-0.578216997523473</v>
      </c>
      <c r="AA85" s="18">
        <f t="shared" si="220"/>
        <v>1.3118700600213362</v>
      </c>
      <c r="AB85" s="18">
        <f t="shared" si="221"/>
        <v>1.0272164864394417</v>
      </c>
      <c r="AD85" s="18">
        <f t="shared" si="222"/>
        <v>0.67788195393112538</v>
      </c>
      <c r="AE85" s="18">
        <f t="shared" si="223"/>
        <v>3.0909934850386955</v>
      </c>
      <c r="AF85" s="18">
        <f t="shared" si="224"/>
        <v>3.541251679948676</v>
      </c>
      <c r="AH85" t="str">
        <f t="shared" si="257"/>
        <v>22 Health professionals</v>
      </c>
      <c r="AI85" s="18">
        <f t="shared" si="225"/>
        <v>-2.9390581868302124</v>
      </c>
      <c r="AJ85" s="18">
        <f t="shared" si="225"/>
        <v>-2.6647531620192733</v>
      </c>
      <c r="AK85" s="18">
        <f t="shared" si="225"/>
        <v>-11.436817952939959</v>
      </c>
      <c r="AL85" s="18">
        <f t="shared" si="225"/>
        <v>-5.8920474581401816</v>
      </c>
      <c r="AM85" s="18">
        <f t="shared" si="226"/>
        <v>-7.4662920611948458</v>
      </c>
      <c r="AO85" s="18">
        <f t="shared" si="227"/>
        <v>-7.7778405622497377</v>
      </c>
      <c r="AP85" s="18">
        <f t="shared" si="228"/>
        <v>1.2163084508090671</v>
      </c>
      <c r="AQ85" s="18">
        <f t="shared" si="229"/>
        <v>-4.5711363835167269</v>
      </c>
      <c r="AS85" t="str">
        <f t="shared" si="258"/>
        <v>22 Health professionals</v>
      </c>
      <c r="AT85" s="18">
        <f t="shared" si="230"/>
        <v>7.0699607651639074</v>
      </c>
      <c r="AU85" s="18">
        <f t="shared" si="230"/>
        <v>27.08962458569264</v>
      </c>
      <c r="AV85" s="18">
        <f t="shared" si="230"/>
        <v>0.28663712030125854</v>
      </c>
      <c r="AW85" s="18">
        <f t="shared" si="230"/>
        <v>1.5323200390898295</v>
      </c>
      <c r="AX85" s="18">
        <f t="shared" si="231"/>
        <v>2.5706325320944412</v>
      </c>
      <c r="AZ85" s="18">
        <f t="shared" si="232"/>
        <v>1.1153826102487274</v>
      </c>
      <c r="BA85" s="18">
        <f t="shared" si="233"/>
        <v>2.9875445702932657</v>
      </c>
      <c r="BB85" s="18">
        <f t="shared" si="234"/>
        <v>3.746335911307086</v>
      </c>
      <c r="BD85" t="str">
        <f t="shared" si="259"/>
        <v>22 Health professionals</v>
      </c>
      <c r="BE85" s="18">
        <f t="shared" si="235"/>
        <v>4.369395839728929</v>
      </c>
      <c r="BF85" s="18">
        <f t="shared" si="235"/>
        <v>-0.19651679330867644</v>
      </c>
      <c r="BG85" s="18">
        <f t="shared" si="235"/>
        <v>1.8923596840539902</v>
      </c>
      <c r="BH85" s="18">
        <f t="shared" si="235"/>
        <v>0.81615251554583157</v>
      </c>
      <c r="BI85" s="18">
        <f t="shared" si="236"/>
        <v>1.0874373521627234</v>
      </c>
      <c r="BK85" s="18">
        <f t="shared" si="237"/>
        <v>1.1736192601709883</v>
      </c>
      <c r="BL85" s="18">
        <f t="shared" si="238"/>
        <v>3.3393004105937374</v>
      </c>
      <c r="BM85" s="18">
        <f t="shared" si="239"/>
        <v>4.1035119778832785</v>
      </c>
      <c r="BO85" t="str">
        <f t="shared" si="260"/>
        <v>22 Health professionals</v>
      </c>
      <c r="BP85" s="18">
        <f t="shared" si="240"/>
        <v>5.9923875989524866</v>
      </c>
      <c r="BQ85" s="18">
        <f t="shared" si="240"/>
        <v>-4.7467487810182618</v>
      </c>
      <c r="BR85" s="18">
        <f t="shared" si="240"/>
        <v>0.31172849265794778</v>
      </c>
      <c r="BS85" s="18">
        <f t="shared" si="240"/>
        <v>-1.0232361362866094</v>
      </c>
      <c r="BT85" s="18">
        <f t="shared" si="241"/>
        <v>-0.84589931801081208</v>
      </c>
      <c r="BV85" s="18">
        <f t="shared" si="242"/>
        <v>-0.5802336853059642</v>
      </c>
      <c r="BW85" s="18">
        <f t="shared" si="243"/>
        <v>2.6260927860400685</v>
      </c>
      <c r="BX85" s="18">
        <f t="shared" si="244"/>
        <v>2.2278019195814069</v>
      </c>
      <c r="BZ85" t="str">
        <f t="shared" si="261"/>
        <v>22 Health professionals</v>
      </c>
      <c r="CA85" s="18">
        <f t="shared" si="245"/>
        <v>8.9159983083090477</v>
      </c>
      <c r="CB85" s="18">
        <f t="shared" si="245"/>
        <v>-19.87928659133339</v>
      </c>
      <c r="CC85" s="18">
        <f t="shared" si="245"/>
        <v>-1.0534205213794223</v>
      </c>
      <c r="CD85" s="18">
        <f t="shared" si="245"/>
        <v>-3.7741622580461431</v>
      </c>
      <c r="CE85" s="18">
        <f t="shared" si="246"/>
        <v>-4.0369353732215618</v>
      </c>
      <c r="CG85" s="18">
        <f t="shared" si="247"/>
        <v>-2.8756640860502558</v>
      </c>
      <c r="CH85" s="18">
        <f t="shared" si="248"/>
        <v>2.0955306658867245</v>
      </c>
      <c r="CI85" s="18">
        <f t="shared" si="249"/>
        <v>6.9244027737713765E-2</v>
      </c>
      <c r="CK85" t="str">
        <f t="shared" si="262"/>
        <v>22 Health professionals</v>
      </c>
      <c r="CL85" s="18">
        <f t="shared" si="250"/>
        <v>11.724398798525248</v>
      </c>
      <c r="CM85" s="18">
        <f t="shared" si="250"/>
        <v>-24.272366402989121</v>
      </c>
      <c r="CN85" s="18">
        <f t="shared" si="250"/>
        <v>-3.9287567023593706E-2</v>
      </c>
      <c r="CO85" s="18">
        <f t="shared" si="250"/>
        <v>-0.38191014697277481</v>
      </c>
      <c r="CP85" s="18">
        <f t="shared" si="251"/>
        <v>-1.9694475793783361</v>
      </c>
      <c r="CR85" s="18">
        <f t="shared" si="252"/>
        <v>-0.26783330435328212</v>
      </c>
      <c r="CS85" s="18">
        <f t="shared" si="253"/>
        <v>1.9812099532628746</v>
      </c>
      <c r="CT85" s="18">
        <f t="shared" si="254"/>
        <v>1.7786816966779195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4.7694361140178554</v>
      </c>
      <c r="C86" s="18">
        <f t="shared" si="210"/>
        <v>1.3210997123584756</v>
      </c>
      <c r="D86" s="18">
        <f t="shared" si="210"/>
        <v>2.1914502596518615</v>
      </c>
      <c r="E86" s="18">
        <f t="shared" si="210"/>
        <v>1.5296736271761757</v>
      </c>
      <c r="F86" s="18">
        <f t="shared" si="211"/>
        <v>1.7229421936438838</v>
      </c>
      <c r="H86" s="18">
        <f t="shared" si="212"/>
        <v>1.7497882881824411</v>
      </c>
      <c r="I86" s="18">
        <f t="shared" si="213"/>
        <v>3.1127195564128352</v>
      </c>
      <c r="J86" s="18">
        <f t="shared" si="214"/>
        <v>4.3017159987884357</v>
      </c>
      <c r="L86" t="str">
        <f t="shared" si="255"/>
        <v>23 Teaching and other educational professionals</v>
      </c>
      <c r="M86" s="18">
        <f t="shared" si="215"/>
        <v>6.5246579784131731</v>
      </c>
      <c r="N86" s="18">
        <f t="shared" si="215"/>
        <v>-0.43178515871659107</v>
      </c>
      <c r="O86" s="18">
        <f t="shared" si="215"/>
        <v>2.4962002485312551</v>
      </c>
      <c r="P86" s="18">
        <f t="shared" si="215"/>
        <v>1.5766377082627292</v>
      </c>
      <c r="Q86" s="18">
        <f t="shared" si="216"/>
        <v>1.7360490028060171</v>
      </c>
      <c r="S86" s="18">
        <f t="shared" si="217"/>
        <v>1.8822382122253956</v>
      </c>
      <c r="T86" s="18">
        <f t="shared" si="218"/>
        <v>3.2516480797540215</v>
      </c>
      <c r="U86" s="18">
        <f t="shared" si="219"/>
        <v>4.5126464026116642</v>
      </c>
      <c r="W86" t="str">
        <f t="shared" si="256"/>
        <v>23 Teaching and other educational professionals</v>
      </c>
      <c r="X86" s="18">
        <f t="shared" si="220"/>
        <v>3.9294433410308471E-2</v>
      </c>
      <c r="Y86" s="18">
        <f t="shared" si="220"/>
        <v>15.16072658090215</v>
      </c>
      <c r="Z86" s="18">
        <f t="shared" si="220"/>
        <v>-5.5701487297069026</v>
      </c>
      <c r="AA86" s="18">
        <f t="shared" si="220"/>
        <v>-1.7661567334282258</v>
      </c>
      <c r="AB86" s="18">
        <f t="shared" si="221"/>
        <v>-2.0021850168475797</v>
      </c>
      <c r="AD86" s="18">
        <f t="shared" si="222"/>
        <v>-3.0508827778443992</v>
      </c>
      <c r="AE86" s="18">
        <f t="shared" si="223"/>
        <v>2.1915444594331701</v>
      </c>
      <c r="AF86" s="18">
        <f t="shared" si="224"/>
        <v>8.3301269490676511E-2</v>
      </c>
      <c r="AH86" t="str">
        <f t="shared" si="257"/>
        <v>23 Teaching and other educational professionals</v>
      </c>
      <c r="AI86" s="18">
        <f t="shared" si="225"/>
        <v>-10.42892496417911</v>
      </c>
      <c r="AJ86" s="18">
        <f t="shared" si="225"/>
        <v>-1.5542951478677791</v>
      </c>
      <c r="AK86" s="18">
        <f t="shared" si="225"/>
        <v>-11.419272166714933</v>
      </c>
      <c r="AL86" s="18">
        <f t="shared" si="225"/>
        <v>0.38476010732262367</v>
      </c>
      <c r="AM86" s="18">
        <f t="shared" si="226"/>
        <v>-3.581431776696431</v>
      </c>
      <c r="AO86" s="18">
        <f t="shared" si="227"/>
        <v>-3.7150804686828964</v>
      </c>
      <c r="AP86" s="18">
        <f t="shared" si="228"/>
        <v>1.1311299206694825</v>
      </c>
      <c r="AQ86" s="18">
        <f t="shared" si="229"/>
        <v>-1.8951395195297982</v>
      </c>
      <c r="AS86" t="str">
        <f t="shared" si="258"/>
        <v>23 Teaching and other educational professionals</v>
      </c>
      <c r="AT86" s="18">
        <f t="shared" si="230"/>
        <v>2.2865938675844966</v>
      </c>
      <c r="AU86" s="18">
        <f t="shared" si="230"/>
        <v>8.1761787879500716</v>
      </c>
      <c r="AV86" s="18">
        <f t="shared" si="230"/>
        <v>-4.2238686497739542</v>
      </c>
      <c r="AW86" s="18">
        <f t="shared" si="230"/>
        <v>-0.81598858727823798</v>
      </c>
      <c r="AX86" s="18">
        <f t="shared" si="231"/>
        <v>-1.3602021059912484</v>
      </c>
      <c r="AZ86" s="18">
        <f t="shared" si="232"/>
        <v>-1.9652130020421321</v>
      </c>
      <c r="BA86" s="18">
        <f t="shared" si="233"/>
        <v>2.1630669524536295</v>
      </c>
      <c r="BB86" s="18">
        <f t="shared" si="234"/>
        <v>0.76448856565418666</v>
      </c>
      <c r="BD86" t="str">
        <f t="shared" si="259"/>
        <v>23 Teaching and other educational professionals</v>
      </c>
      <c r="BE86" s="18">
        <f t="shared" si="235"/>
        <v>2.1180295164277219</v>
      </c>
      <c r="BF86" s="18">
        <f t="shared" si="235"/>
        <v>1.3227918320487086</v>
      </c>
      <c r="BG86" s="18">
        <f t="shared" si="235"/>
        <v>0.43101412004939998</v>
      </c>
      <c r="BH86" s="18">
        <f t="shared" si="235"/>
        <v>2.1359790929798672</v>
      </c>
      <c r="BI86" s="18">
        <f t="shared" si="236"/>
        <v>1.5493439561444999</v>
      </c>
      <c r="BK86" s="18">
        <f t="shared" si="237"/>
        <v>1.5644654295178917</v>
      </c>
      <c r="BL86" s="18">
        <f t="shared" si="238"/>
        <v>2.5121384230765154</v>
      </c>
      <c r="BM86" s="18">
        <f t="shared" si="239"/>
        <v>3.6537432826276861</v>
      </c>
      <c r="BO86" t="str">
        <f t="shared" si="260"/>
        <v>23 Teaching and other educational professionals</v>
      </c>
      <c r="BP86" s="18">
        <f t="shared" si="240"/>
        <v>3.0073976518343537</v>
      </c>
      <c r="BQ86" s="18">
        <f t="shared" si="240"/>
        <v>-5.7773754488921192E-2</v>
      </c>
      <c r="BR86" s="18">
        <f t="shared" si="240"/>
        <v>-1.3702977487231149</v>
      </c>
      <c r="BS86" s="18">
        <f t="shared" si="240"/>
        <v>-0.45576497252775017</v>
      </c>
      <c r="BT86" s="18">
        <f t="shared" si="241"/>
        <v>-0.71770727043768412</v>
      </c>
      <c r="BV86" s="18">
        <f t="shared" si="242"/>
        <v>-0.7615475805439087</v>
      </c>
      <c r="BW86" s="18">
        <f t="shared" si="243"/>
        <v>2.358084843716135</v>
      </c>
      <c r="BX86" s="18">
        <f t="shared" si="244"/>
        <v>1.8173653513999799</v>
      </c>
      <c r="BZ86" t="str">
        <f t="shared" si="261"/>
        <v>23 Teaching and other educational professionals</v>
      </c>
      <c r="CA86" s="18">
        <f t="shared" si="245"/>
        <v>3.3101957359212619</v>
      </c>
      <c r="CB86" s="18">
        <f t="shared" si="245"/>
        <v>0.73992333621273332</v>
      </c>
      <c r="CC86" s="18">
        <f t="shared" si="245"/>
        <v>-1.7441978626116961</v>
      </c>
      <c r="CD86" s="18">
        <f t="shared" si="245"/>
        <v>-1.3557917171208356</v>
      </c>
      <c r="CE86" s="18">
        <f t="shared" si="246"/>
        <v>-1.3477976824127547</v>
      </c>
      <c r="CG86" s="18">
        <f t="shared" si="247"/>
        <v>-1.4854307302848424</v>
      </c>
      <c r="CH86" s="18">
        <f t="shared" si="248"/>
        <v>2.1801035161510551</v>
      </c>
      <c r="CI86" s="18">
        <f t="shared" si="249"/>
        <v>1.114596084876518</v>
      </c>
      <c r="CK86" t="str">
        <f t="shared" si="262"/>
        <v>23 Teaching and other educational professionals</v>
      </c>
      <c r="CL86" s="18">
        <f t="shared" si="250"/>
        <v>7.8159043141056594</v>
      </c>
      <c r="CM86" s="18">
        <f t="shared" si="250"/>
        <v>-10.890975292693161</v>
      </c>
      <c r="CN86" s="18">
        <f t="shared" si="250"/>
        <v>-1.1082508557535009</v>
      </c>
      <c r="CO86" s="18">
        <f t="shared" si="250"/>
        <v>-1.8286627570981873</v>
      </c>
      <c r="CP86" s="18">
        <f t="shared" si="251"/>
        <v>-2.1979257513424333</v>
      </c>
      <c r="CR86" s="18">
        <f t="shared" si="252"/>
        <v>-1.5891104743742446</v>
      </c>
      <c r="CS86" s="18">
        <f t="shared" si="253"/>
        <v>1.8103831287107131</v>
      </c>
      <c r="CT86" s="18">
        <f t="shared" si="254"/>
        <v>0.60827455933081254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7.0125248102332893</v>
      </c>
      <c r="C87" s="18">
        <f t="shared" si="210"/>
        <v>5.688594918811396</v>
      </c>
      <c r="D87" s="18">
        <f t="shared" si="210"/>
        <v>5.0891650494546914</v>
      </c>
      <c r="E87" s="18">
        <f t="shared" si="210"/>
        <v>2.7349738760525932</v>
      </c>
      <c r="F87" s="18">
        <f t="shared" si="211"/>
        <v>3.6483901888744175</v>
      </c>
      <c r="H87" s="18">
        <f t="shared" si="212"/>
        <v>3.5137853479821679</v>
      </c>
      <c r="I87" s="18">
        <f t="shared" si="213"/>
        <v>3.5585521007645005</v>
      </c>
      <c r="J87" s="18">
        <f t="shared" si="214"/>
        <v>5.9162765948587159</v>
      </c>
      <c r="L87" t="str">
        <f t="shared" si="255"/>
        <v>24 Business, media and public service professionals</v>
      </c>
      <c r="M87" s="18">
        <f t="shared" si="215"/>
        <v>7.431026587919165</v>
      </c>
      <c r="N87" s="18">
        <f t="shared" si="215"/>
        <v>0.63995622189803036</v>
      </c>
      <c r="O87" s="18">
        <f t="shared" si="215"/>
        <v>4.8087479722556337</v>
      </c>
      <c r="P87" s="18">
        <f t="shared" si="215"/>
        <v>2.4633516607286632</v>
      </c>
      <c r="Q87" s="18">
        <f t="shared" si="216"/>
        <v>3.0748544471192574</v>
      </c>
      <c r="S87" s="18">
        <f t="shared" si="217"/>
        <v>3.2392599993639193</v>
      </c>
      <c r="T87" s="18">
        <f t="shared" si="218"/>
        <v>3.5007048419926301</v>
      </c>
      <c r="U87" s="18">
        <f t="shared" si="219"/>
        <v>5.6749718053696441</v>
      </c>
      <c r="W87" t="str">
        <f t="shared" si="256"/>
        <v>24 Business, media and public service professionals</v>
      </c>
      <c r="X87" s="18">
        <f t="shared" si="220"/>
        <v>4.2167429499459175</v>
      </c>
      <c r="Y87" s="18">
        <f t="shared" si="220"/>
        <v>13.527322164757649</v>
      </c>
      <c r="Z87" s="18">
        <f t="shared" si="220"/>
        <v>-3.8983308282414253E-2</v>
      </c>
      <c r="AA87" s="18">
        <f t="shared" si="220"/>
        <v>1.1460181555810856</v>
      </c>
      <c r="AB87" s="18">
        <f t="shared" si="221"/>
        <v>1.5041622937552956</v>
      </c>
      <c r="AD87" s="18">
        <f t="shared" si="222"/>
        <v>0.74946497263028711</v>
      </c>
      <c r="AE87" s="18">
        <f t="shared" si="223"/>
        <v>2.8991849926825353</v>
      </c>
      <c r="AF87" s="18">
        <f t="shared" si="224"/>
        <v>3.4105596105082459</v>
      </c>
      <c r="AH87" t="str">
        <f t="shared" si="257"/>
        <v>24 Business, media and public service professionals</v>
      </c>
      <c r="AI87" s="18">
        <f t="shared" si="225"/>
        <v>0.43817144880919923</v>
      </c>
      <c r="AJ87" s="18">
        <f t="shared" si="225"/>
        <v>19.335574738367022</v>
      </c>
      <c r="AK87" s="18">
        <f t="shared" si="225"/>
        <v>-1.5767845740252695</v>
      </c>
      <c r="AL87" s="18">
        <f t="shared" si="225"/>
        <v>1.4225010844075126</v>
      </c>
      <c r="AM87" s="18">
        <f t="shared" si="226"/>
        <v>1.5021057574034824</v>
      </c>
      <c r="AO87" s="18">
        <f t="shared" si="227"/>
        <v>0.41271897674659552</v>
      </c>
      <c r="AP87" s="18">
        <f t="shared" si="228"/>
        <v>2.0902207191222377</v>
      </c>
      <c r="AQ87" s="18">
        <f t="shared" si="229"/>
        <v>2.4015163327847144</v>
      </c>
      <c r="AS87" t="str">
        <f t="shared" si="258"/>
        <v>24 Business, media and public service professionals</v>
      </c>
      <c r="AT87" s="18">
        <f t="shared" si="230"/>
        <v>3.6890487365480729</v>
      </c>
      <c r="AU87" s="18">
        <f t="shared" si="230"/>
        <v>15.808391780414999</v>
      </c>
      <c r="AV87" s="18">
        <f t="shared" si="230"/>
        <v>0.49334304856671896</v>
      </c>
      <c r="AW87" s="18">
        <f t="shared" si="230"/>
        <v>1.6161827883046653</v>
      </c>
      <c r="AX87" s="18">
        <f t="shared" si="231"/>
        <v>2.0947603707928142</v>
      </c>
      <c r="AZ87" s="18">
        <f t="shared" si="232"/>
        <v>1.240515775182649</v>
      </c>
      <c r="BA87" s="18">
        <f t="shared" si="233"/>
        <v>2.864830639004956</v>
      </c>
      <c r="BB87" s="18">
        <f t="shared" si="234"/>
        <v>3.7245909154080437</v>
      </c>
      <c r="BD87" t="str">
        <f t="shared" si="259"/>
        <v>24 Business, media and public service professionals</v>
      </c>
      <c r="BE87" s="18">
        <f t="shared" si="235"/>
        <v>4.5799242180920796</v>
      </c>
      <c r="BF87" s="18">
        <f t="shared" si="235"/>
        <v>1.4379296649577711</v>
      </c>
      <c r="BG87" s="18">
        <f t="shared" si="235"/>
        <v>2.334981722188334</v>
      </c>
      <c r="BH87" s="18">
        <f t="shared" si="235"/>
        <v>1.1649995221567844</v>
      </c>
      <c r="BI87" s="18">
        <f t="shared" si="236"/>
        <v>1.5462727505492602</v>
      </c>
      <c r="BK87" s="18">
        <f t="shared" si="237"/>
        <v>1.5534997359837988</v>
      </c>
      <c r="BL87" s="18">
        <f t="shared" si="238"/>
        <v>2.6538096164379521</v>
      </c>
      <c r="BM87" s="18">
        <f t="shared" si="239"/>
        <v>3.7671357660705729</v>
      </c>
      <c r="BO87" t="str">
        <f t="shared" si="260"/>
        <v>24 Business, media and public service professionals</v>
      </c>
      <c r="BP87" s="18">
        <f t="shared" si="240"/>
        <v>2.5034392950327389</v>
      </c>
      <c r="BQ87" s="18">
        <f t="shared" si="240"/>
        <v>8.4325459158850045</v>
      </c>
      <c r="BR87" s="18">
        <f t="shared" si="240"/>
        <v>-1.1080890379476904</v>
      </c>
      <c r="BS87" s="18">
        <f t="shared" si="240"/>
        <v>-1.1072897888286137</v>
      </c>
      <c r="BT87" s="18">
        <f t="shared" si="241"/>
        <v>-0.5366933427353282</v>
      </c>
      <c r="BV87" s="18">
        <f t="shared" si="242"/>
        <v>-1.1075562059193689</v>
      </c>
      <c r="BW87" s="18">
        <f t="shared" si="243"/>
        <v>2.1566944376585795</v>
      </c>
      <c r="BX87" s="18">
        <f t="shared" si="244"/>
        <v>1.3531128503372347</v>
      </c>
      <c r="BZ87" t="str">
        <f t="shared" si="261"/>
        <v>24 Business, media and public service professionals</v>
      </c>
      <c r="CA87" s="18">
        <f t="shared" si="245"/>
        <v>4.2145138476276989</v>
      </c>
      <c r="CB87" s="18">
        <f t="shared" si="245"/>
        <v>-1.6076777113663288</v>
      </c>
      <c r="CC87" s="18">
        <f t="shared" si="245"/>
        <v>-0.85122770456695918</v>
      </c>
      <c r="CD87" s="18">
        <f t="shared" si="245"/>
        <v>-2.9257405096398514</v>
      </c>
      <c r="CE87" s="18">
        <f t="shared" si="246"/>
        <v>-2.1997592926506493</v>
      </c>
      <c r="CG87" s="18">
        <f t="shared" si="247"/>
        <v>-2.2391044798345749</v>
      </c>
      <c r="CH87" s="18">
        <f t="shared" si="248"/>
        <v>2.0025083748188788</v>
      </c>
      <c r="CI87" s="18">
        <f t="shared" si="249"/>
        <v>0.37885852162236056</v>
      </c>
      <c r="CK87" t="str">
        <f t="shared" si="262"/>
        <v>24 Business, media and public service professionals</v>
      </c>
      <c r="CL87" s="18">
        <f t="shared" si="250"/>
        <v>8.5711750708280086</v>
      </c>
      <c r="CM87" s="18">
        <f t="shared" si="250"/>
        <v>-16.641013049790811</v>
      </c>
      <c r="CN87" s="18">
        <f t="shared" si="250"/>
        <v>0.87049145753150814</v>
      </c>
      <c r="CO87" s="18">
        <f t="shared" si="250"/>
        <v>-0.70804536411482877</v>
      </c>
      <c r="CP87" s="18">
        <f t="shared" si="251"/>
        <v>-1.3022829772425526</v>
      </c>
      <c r="CR87" s="18">
        <f t="shared" si="252"/>
        <v>-0.18463043985033067</v>
      </c>
      <c r="CS87" s="18">
        <f t="shared" si="253"/>
        <v>1.8850723431102168</v>
      </c>
      <c r="CT87" s="18">
        <f t="shared" si="254"/>
        <v>1.7433708365340417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8.488157852043777</v>
      </c>
      <c r="C88" s="18">
        <f t="shared" si="210"/>
        <v>4.3391444168120685</v>
      </c>
      <c r="D88" s="18">
        <f t="shared" si="210"/>
        <v>4.127021685622978</v>
      </c>
      <c r="E88" s="18">
        <f t="shared" si="210"/>
        <v>3.8413204367992559</v>
      </c>
      <c r="F88" s="18">
        <f t="shared" si="211"/>
        <v>3.9615887283821039</v>
      </c>
      <c r="H88" s="18">
        <f t="shared" si="212"/>
        <v>3.9364669799887952</v>
      </c>
      <c r="I88" s="18">
        <f t="shared" si="213"/>
        <v>3.4155698459031214</v>
      </c>
      <c r="J88" s="18">
        <f t="shared" si="214"/>
        <v>6.125506708770323</v>
      </c>
      <c r="L88" t="str">
        <f t="shared" si="255"/>
        <v>31 Science, engineering and technology associate professionals</v>
      </c>
      <c r="M88" s="18">
        <f t="shared" si="215"/>
        <v>7.9958860166284396</v>
      </c>
      <c r="N88" s="18">
        <f t="shared" si="215"/>
        <v>7.8136790792093569</v>
      </c>
      <c r="O88" s="18">
        <f t="shared" si="215"/>
        <v>2.9303458235866886</v>
      </c>
      <c r="P88" s="18">
        <f t="shared" si="215"/>
        <v>2.7940901562283571</v>
      </c>
      <c r="Q88" s="18">
        <f t="shared" si="216"/>
        <v>3.1435395572421809</v>
      </c>
      <c r="S88" s="18">
        <f t="shared" si="217"/>
        <v>2.8394886590380031</v>
      </c>
      <c r="T88" s="18">
        <f t="shared" si="218"/>
        <v>3.0230791572862126</v>
      </c>
      <c r="U88" s="18">
        <f t="shared" si="219"/>
        <v>5.020940144661945</v>
      </c>
      <c r="W88" t="str">
        <f t="shared" si="256"/>
        <v>31 Science, engineering and technology associate professionals</v>
      </c>
      <c r="X88" s="18">
        <f t="shared" si="220"/>
        <v>5.6297108074317315</v>
      </c>
      <c r="Y88" s="18">
        <f t="shared" si="220"/>
        <v>13.356892506241858</v>
      </c>
      <c r="Z88" s="18">
        <f t="shared" si="220"/>
        <v>-0.66433752505853372</v>
      </c>
      <c r="AA88" s="18">
        <f t="shared" si="220"/>
        <v>1.7152907985451771</v>
      </c>
      <c r="AB88" s="18">
        <f t="shared" si="221"/>
        <v>1.6517293685633927</v>
      </c>
      <c r="AD88" s="18">
        <f t="shared" si="222"/>
        <v>0.91581397522575436</v>
      </c>
      <c r="AE88" s="18">
        <f t="shared" si="223"/>
        <v>2.5580820977914254</v>
      </c>
      <c r="AF88" s="18">
        <f t="shared" si="224"/>
        <v>3.2138338089443996</v>
      </c>
      <c r="AH88" t="str">
        <f t="shared" si="257"/>
        <v>31 Science, engineering and technology associate professionals</v>
      </c>
      <c r="AI88" s="18">
        <f t="shared" si="225"/>
        <v>6.7686815762425079</v>
      </c>
      <c r="AJ88" s="18">
        <f t="shared" si="225"/>
        <v>16.570805810891741</v>
      </c>
      <c r="AK88" s="18">
        <f t="shared" si="225"/>
        <v>1.1946916272683517</v>
      </c>
      <c r="AL88" s="18">
        <f t="shared" si="225"/>
        <v>3.0960237620789144</v>
      </c>
      <c r="AM88" s="18">
        <f t="shared" si="226"/>
        <v>3.2879958578002855</v>
      </c>
      <c r="AO88" s="18">
        <f t="shared" si="227"/>
        <v>2.4583098546305804</v>
      </c>
      <c r="AP88" s="18">
        <f t="shared" si="228"/>
        <v>2.9474194081189342</v>
      </c>
      <c r="AQ88" s="18">
        <f t="shared" si="229"/>
        <v>4.6788573325317939</v>
      </c>
      <c r="AS88" t="str">
        <f t="shared" si="258"/>
        <v>31 Science, engineering and technology associate professionals</v>
      </c>
      <c r="AT88" s="18">
        <f t="shared" si="230"/>
        <v>3.0434295232045105</v>
      </c>
      <c r="AU88" s="18">
        <f t="shared" si="230"/>
        <v>10.836453294848214</v>
      </c>
      <c r="AV88" s="18">
        <f t="shared" si="230"/>
        <v>-2.2882436852779464</v>
      </c>
      <c r="AW88" s="18">
        <f t="shared" si="230"/>
        <v>0.30974539838930504</v>
      </c>
      <c r="AX88" s="18">
        <f t="shared" si="231"/>
        <v>0.11300558771893954</v>
      </c>
      <c r="AZ88" s="18">
        <f t="shared" si="232"/>
        <v>-0.56383677046838443</v>
      </c>
      <c r="BA88" s="18">
        <f t="shared" si="233"/>
        <v>2.0305938623991882</v>
      </c>
      <c r="BB88" s="18">
        <f t="shared" si="234"/>
        <v>1.6095078348662417</v>
      </c>
      <c r="BD88" t="str">
        <f t="shared" si="259"/>
        <v>31 Science, engineering and technology associate professionals</v>
      </c>
      <c r="BE88" s="18">
        <f t="shared" si="235"/>
        <v>1.6299762806160079</v>
      </c>
      <c r="BF88" s="18">
        <f t="shared" si="235"/>
        <v>2.0869528093223622</v>
      </c>
      <c r="BG88" s="18">
        <f t="shared" si="235"/>
        <v>-3.49253558314222</v>
      </c>
      <c r="BH88" s="18">
        <f t="shared" si="235"/>
        <v>-2.062992460689228</v>
      </c>
      <c r="BI88" s="18">
        <f t="shared" si="236"/>
        <v>-2.2587943624812645</v>
      </c>
      <c r="BK88" s="18">
        <f t="shared" si="237"/>
        <v>-2.541844310625252</v>
      </c>
      <c r="BL88" s="18">
        <f t="shared" si="238"/>
        <v>1.6918176182707079</v>
      </c>
      <c r="BM88" s="18">
        <f t="shared" si="239"/>
        <v>-0.23188585728423083</v>
      </c>
      <c r="BO88" t="str">
        <f t="shared" si="260"/>
        <v>31 Science, engineering and technology associate professionals</v>
      </c>
      <c r="BP88" s="18">
        <f t="shared" si="240"/>
        <v>2.7881125565800247</v>
      </c>
      <c r="BQ88" s="18">
        <f t="shared" si="240"/>
        <v>11.652472905330669</v>
      </c>
      <c r="BR88" s="18">
        <f t="shared" si="240"/>
        <v>-2.766756355973099</v>
      </c>
      <c r="BS88" s="18">
        <f t="shared" si="240"/>
        <v>0.37809233505885498</v>
      </c>
      <c r="BT88" s="18">
        <f t="shared" si="241"/>
        <v>4.7956971019580408E-2</v>
      </c>
      <c r="BV88" s="18">
        <f t="shared" si="242"/>
        <v>-0.68133276284875199</v>
      </c>
      <c r="BW88" s="18">
        <f t="shared" si="243"/>
        <v>1.9839823680283253</v>
      </c>
      <c r="BX88" s="18">
        <f t="shared" si="244"/>
        <v>1.4729031496028444</v>
      </c>
      <c r="BZ88" t="str">
        <f t="shared" si="261"/>
        <v>31 Science, engineering and technology associate professionals</v>
      </c>
      <c r="CA88" s="18">
        <f t="shared" si="245"/>
        <v>4.2425481909016405</v>
      </c>
      <c r="CB88" s="18">
        <f t="shared" si="245"/>
        <v>3.3083517333035717</v>
      </c>
      <c r="CC88" s="18">
        <f t="shared" si="245"/>
        <v>-1.7099710284896541</v>
      </c>
      <c r="CD88" s="18">
        <f t="shared" si="245"/>
        <v>-1.1277175378357485</v>
      </c>
      <c r="CE88" s="18">
        <f t="shared" si="246"/>
        <v>-1.0389552194138507</v>
      </c>
      <c r="CG88" s="18">
        <f t="shared" si="247"/>
        <v>-1.3221842704239761</v>
      </c>
      <c r="CH88" s="18">
        <f t="shared" si="248"/>
        <v>1.8979662440956613</v>
      </c>
      <c r="CI88" s="18">
        <f t="shared" si="249"/>
        <v>0.90579371697394606</v>
      </c>
      <c r="CK88" t="str">
        <f t="shared" si="262"/>
        <v>31 Science, engineering and technology associate professionals</v>
      </c>
      <c r="CL88" s="18">
        <f t="shared" si="250"/>
        <v>8.9463886257557412</v>
      </c>
      <c r="CM88" s="18">
        <f t="shared" si="250"/>
        <v>-7.2919695573121608</v>
      </c>
      <c r="CN88" s="18">
        <f t="shared" si="250"/>
        <v>1.0318603192469356</v>
      </c>
      <c r="CO88" s="18">
        <f t="shared" si="250"/>
        <v>3.0168703017005249</v>
      </c>
      <c r="CP88" s="18">
        <f t="shared" si="251"/>
        <v>1.719868201548258</v>
      </c>
      <c r="CR88" s="18">
        <f t="shared" si="252"/>
        <v>2.3509043614427849</v>
      </c>
      <c r="CS88" s="18">
        <f t="shared" si="253"/>
        <v>2.3232400299108225</v>
      </c>
      <c r="CT88" s="18">
        <f t="shared" si="254"/>
        <v>4.1045829137519085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12.599155884455371</v>
      </c>
      <c r="C89" s="18">
        <f t="shared" si="210"/>
        <v>-17.250789033591694</v>
      </c>
      <c r="D89" s="18">
        <f t="shared" si="210"/>
        <v>13.998604938779845</v>
      </c>
      <c r="E89" s="18">
        <f t="shared" si="210"/>
        <v>4.5618703439151531</v>
      </c>
      <c r="F89" s="18">
        <f t="shared" si="211"/>
        <v>5.8643379671714069</v>
      </c>
      <c r="H89" s="18">
        <f t="shared" si="212"/>
        <v>7.61729563605682</v>
      </c>
      <c r="I89" s="18">
        <f t="shared" si="213"/>
        <v>5.7573396116956665</v>
      </c>
      <c r="J89" s="18">
        <f t="shared" si="214"/>
        <v>10.252216015905734</v>
      </c>
      <c r="L89" t="str">
        <f t="shared" si="255"/>
        <v>32 Health and social care associate professionals</v>
      </c>
      <c r="M89" s="18">
        <f t="shared" si="215"/>
        <v>11.441824766013497</v>
      </c>
      <c r="N89" s="18">
        <f t="shared" si="215"/>
        <v>-7.1235417993466559</v>
      </c>
      <c r="O89" s="18">
        <f t="shared" si="215"/>
        <v>15.371010593364677</v>
      </c>
      <c r="P89" s="18">
        <f t="shared" si="215"/>
        <v>4.4590061839058448</v>
      </c>
      <c r="Q89" s="18">
        <f t="shared" si="216"/>
        <v>6.9647059592710336</v>
      </c>
      <c r="S89" s="18">
        <f t="shared" si="217"/>
        <v>7.9765611924661028</v>
      </c>
      <c r="T89" s="18">
        <f t="shared" si="218"/>
        <v>5.8525014843291645</v>
      </c>
      <c r="U89" s="18">
        <f t="shared" si="219"/>
        <v>10.561664865074306</v>
      </c>
      <c r="W89" t="str">
        <f t="shared" si="256"/>
        <v>32 Health and social care associate professionals</v>
      </c>
      <c r="X89" s="18">
        <f t="shared" si="220"/>
        <v>7.1619304913129067</v>
      </c>
      <c r="Y89" s="18">
        <f t="shared" si="220"/>
        <v>9.699695910275242</v>
      </c>
      <c r="Z89" s="18">
        <f t="shared" si="220"/>
        <v>10.287942347681689</v>
      </c>
      <c r="AA89" s="18">
        <f t="shared" si="220"/>
        <v>3.1533396174017181</v>
      </c>
      <c r="AB89" s="18">
        <f t="shared" si="221"/>
        <v>5.7377117614512585</v>
      </c>
      <c r="AD89" s="18">
        <f t="shared" si="222"/>
        <v>5.4787254426081455</v>
      </c>
      <c r="AE89" s="18">
        <f t="shared" si="223"/>
        <v>5.2256523260853172</v>
      </c>
      <c r="AF89" s="18">
        <f t="shared" si="224"/>
        <v>8.4422386984184463</v>
      </c>
      <c r="AH89" t="str">
        <f t="shared" si="257"/>
        <v>32 Health and social care associate professionals</v>
      </c>
      <c r="AI89" s="18">
        <f t="shared" si="225"/>
        <v>-0.57401387111821744</v>
      </c>
      <c r="AJ89" s="18">
        <f t="shared" si="225"/>
        <v>4.2457987483880189</v>
      </c>
      <c r="AK89" s="18">
        <f t="shared" si="225"/>
        <v>1.5415785169742513</v>
      </c>
      <c r="AL89" s="18">
        <f t="shared" si="225"/>
        <v>-3.5454237568560254</v>
      </c>
      <c r="AM89" s="18">
        <f t="shared" si="226"/>
        <v>-1.5067075277455766</v>
      </c>
      <c r="AO89" s="18">
        <f t="shared" si="227"/>
        <v>-1.8787222393520264</v>
      </c>
      <c r="AP89" s="18">
        <f t="shared" si="228"/>
        <v>2.4031494943085541</v>
      </c>
      <c r="AQ89" s="18">
        <f t="shared" si="229"/>
        <v>1.1112807936095814</v>
      </c>
      <c r="AS89" t="str">
        <f t="shared" si="258"/>
        <v>32 Health and social care associate professionals</v>
      </c>
      <c r="AT89" s="18">
        <f t="shared" si="230"/>
        <v>5.728372078633992</v>
      </c>
      <c r="AU89" s="18">
        <f t="shared" si="230"/>
        <v>26.313388732972708</v>
      </c>
      <c r="AV89" s="18">
        <f t="shared" si="230"/>
        <v>6.6848497579329536</v>
      </c>
      <c r="AW89" s="18">
        <f t="shared" si="230"/>
        <v>2.1133742554950485</v>
      </c>
      <c r="AX89" s="18">
        <f t="shared" si="231"/>
        <v>4.9057608943620323</v>
      </c>
      <c r="AZ89" s="18">
        <f t="shared" si="232"/>
        <v>3.6150087986882795</v>
      </c>
      <c r="BA89" s="18">
        <f t="shared" si="233"/>
        <v>4.2220823063114032</v>
      </c>
      <c r="BB89" s="18">
        <f t="shared" si="234"/>
        <v>6.4755307691233721</v>
      </c>
      <c r="BD89" t="str">
        <f t="shared" si="259"/>
        <v>32 Health and social care associate professionals</v>
      </c>
      <c r="BE89" s="18">
        <f t="shared" si="235"/>
        <v>4.7730781403969136</v>
      </c>
      <c r="BF89" s="18">
        <f t="shared" si="235"/>
        <v>1.7589642282964224</v>
      </c>
      <c r="BG89" s="18">
        <f t="shared" si="235"/>
        <v>11.644065892292277</v>
      </c>
      <c r="BH89" s="18">
        <f t="shared" si="235"/>
        <v>2.1289917742603137</v>
      </c>
      <c r="BI89" s="18">
        <f t="shared" si="236"/>
        <v>4.9881018930879817</v>
      </c>
      <c r="BK89" s="18">
        <f t="shared" si="237"/>
        <v>5.2069857181708201</v>
      </c>
      <c r="BL89" s="18">
        <f t="shared" si="238"/>
        <v>5.1936034482537474</v>
      </c>
      <c r="BM89" s="18">
        <f t="shared" si="239"/>
        <v>8.2374956920125761</v>
      </c>
      <c r="BO89" t="str">
        <f t="shared" si="260"/>
        <v>32 Health and social care associate professionals</v>
      </c>
      <c r="BP89" s="18">
        <f t="shared" si="240"/>
        <v>5.7836343418015801</v>
      </c>
      <c r="BQ89" s="18">
        <f t="shared" si="240"/>
        <v>-8.8489569505200034</v>
      </c>
      <c r="BR89" s="18">
        <f t="shared" si="240"/>
        <v>9.6978432912123047</v>
      </c>
      <c r="BS89" s="18">
        <f t="shared" si="240"/>
        <v>-0.4801704395834272</v>
      </c>
      <c r="BT89" s="18">
        <f t="shared" si="241"/>
        <v>2.032968096788168</v>
      </c>
      <c r="BV89" s="18">
        <f t="shared" si="242"/>
        <v>2.8029977159975683</v>
      </c>
      <c r="BW89" s="18">
        <f t="shared" si="243"/>
        <v>4.0824020799277161</v>
      </c>
      <c r="BX89" s="18">
        <f t="shared" si="244"/>
        <v>5.8202897808111498</v>
      </c>
      <c r="BZ89" t="str">
        <f t="shared" si="261"/>
        <v>32 Health and social care associate professionals</v>
      </c>
      <c r="CA89" s="18">
        <f t="shared" si="245"/>
        <v>3.0815624439188838</v>
      </c>
      <c r="CB89" s="18">
        <f t="shared" si="245"/>
        <v>-18.391906667733881</v>
      </c>
      <c r="CC89" s="18">
        <f t="shared" si="245"/>
        <v>5.6687890713942757</v>
      </c>
      <c r="CD89" s="18">
        <f t="shared" si="245"/>
        <v>-3.3147642972327307</v>
      </c>
      <c r="CE89" s="18">
        <f t="shared" si="246"/>
        <v>-1.6403939913939625</v>
      </c>
      <c r="CG89" s="18">
        <f t="shared" si="247"/>
        <v>-0.4084823792700587</v>
      </c>
      <c r="CH89" s="18">
        <f t="shared" si="248"/>
        <v>2.8638754539989986</v>
      </c>
      <c r="CI89" s="18">
        <f t="shared" si="249"/>
        <v>2.5915118903352186</v>
      </c>
      <c r="CK89" t="str">
        <f t="shared" si="262"/>
        <v>32 Health and social care associate professionals</v>
      </c>
      <c r="CL89" s="18">
        <f t="shared" si="250"/>
        <v>7.426112902888149</v>
      </c>
      <c r="CM89" s="18">
        <f t="shared" si="250"/>
        <v>-23.857170862086509</v>
      </c>
      <c r="CN89" s="18">
        <f t="shared" si="250"/>
        <v>7.470946752458274</v>
      </c>
      <c r="CO89" s="18">
        <f t="shared" si="250"/>
        <v>0.33183736026241029</v>
      </c>
      <c r="CP89" s="18">
        <f t="shared" si="251"/>
        <v>0.75799164850063327</v>
      </c>
      <c r="CR89" s="18">
        <f t="shared" si="252"/>
        <v>2.6572285169682131</v>
      </c>
      <c r="CS89" s="18">
        <f t="shared" si="253"/>
        <v>2.947648740552955</v>
      </c>
      <c r="CT89" s="18">
        <f t="shared" si="254"/>
        <v>4.8269197458307156</v>
      </c>
    </row>
    <row r="90" spans="1:98" x14ac:dyDescent="0.2">
      <c r="A90" t="str">
        <f t="shared" si="209"/>
        <v>33 Protective service occupations</v>
      </c>
      <c r="B90" s="18">
        <f t="shared" si="210"/>
        <v>3.1059114587491665</v>
      </c>
      <c r="C90" s="18">
        <f t="shared" si="210"/>
        <v>12.914683004810069</v>
      </c>
      <c r="D90" s="18">
        <f t="shared" si="210"/>
        <v>4.250846362898808</v>
      </c>
      <c r="E90" s="18">
        <f t="shared" si="210"/>
        <v>3.5121942316997057</v>
      </c>
      <c r="F90" s="18">
        <f t="shared" si="211"/>
        <v>4.3077241197913674</v>
      </c>
      <c r="H90" s="18">
        <f t="shared" si="212"/>
        <v>3.7578282591265832</v>
      </c>
      <c r="I90" s="18">
        <f t="shared" si="213"/>
        <v>2.9029614899954925</v>
      </c>
      <c r="J90" s="18">
        <f t="shared" si="214"/>
        <v>5.6332541727056595</v>
      </c>
      <c r="L90" t="str">
        <f t="shared" si="255"/>
        <v>33 Protective service occupations</v>
      </c>
      <c r="M90" s="18">
        <f t="shared" si="215"/>
        <v>2.8013227368268057</v>
      </c>
      <c r="N90" s="18">
        <f t="shared" si="215"/>
        <v>7.9162769834671076</v>
      </c>
      <c r="O90" s="18">
        <f t="shared" si="215"/>
        <v>1.3469768084381162</v>
      </c>
      <c r="P90" s="18">
        <f t="shared" si="215"/>
        <v>3.3958497597740944</v>
      </c>
      <c r="Q90" s="18">
        <f t="shared" si="216"/>
        <v>3.0263350157875957</v>
      </c>
      <c r="S90" s="18">
        <f t="shared" si="217"/>
        <v>2.7083306609805069</v>
      </c>
      <c r="T90" s="18">
        <f t="shared" si="218"/>
        <v>2.3682912376428389</v>
      </c>
      <c r="U90" s="18">
        <f t="shared" si="219"/>
        <v>4.4219708453635986</v>
      </c>
      <c r="W90" t="str">
        <f t="shared" si="256"/>
        <v>33 Protective service occupations</v>
      </c>
      <c r="X90" s="18">
        <f t="shared" si="220"/>
        <v>0.85450377097791019</v>
      </c>
      <c r="Y90" s="18">
        <f t="shared" si="220"/>
        <v>18.491480269916849</v>
      </c>
      <c r="Z90" s="18">
        <f t="shared" si="220"/>
        <v>-1.4287188233353731</v>
      </c>
      <c r="AA90" s="18">
        <f t="shared" si="220"/>
        <v>3.495625616790865</v>
      </c>
      <c r="AB90" s="18">
        <f t="shared" si="221"/>
        <v>2.7965861440338857</v>
      </c>
      <c r="AD90" s="18">
        <f t="shared" si="222"/>
        <v>1.8274332088126011</v>
      </c>
      <c r="AE90" s="18">
        <f t="shared" si="223"/>
        <v>2.5542972279878562</v>
      </c>
      <c r="AF90" s="18">
        <f t="shared" si="224"/>
        <v>3.8875877930488745</v>
      </c>
      <c r="AH90" t="str">
        <f t="shared" si="257"/>
        <v>33 Protective service occupations</v>
      </c>
      <c r="AI90" s="18">
        <f t="shared" si="225"/>
        <v>0.2328516874738451</v>
      </c>
      <c r="AJ90" s="18">
        <f t="shared" si="225"/>
        <v>17.867203301142041</v>
      </c>
      <c r="AK90" s="18">
        <f t="shared" si="225"/>
        <v>-1.159323569997861</v>
      </c>
      <c r="AL90" s="18">
        <f t="shared" si="225"/>
        <v>3.060363242941655</v>
      </c>
      <c r="AM90" s="18">
        <f t="shared" si="226"/>
        <v>2.5797799804485821</v>
      </c>
      <c r="AO90" s="18">
        <f t="shared" si="227"/>
        <v>1.6341553385173846</v>
      </c>
      <c r="AP90" s="18">
        <f t="shared" si="228"/>
        <v>2.2388709601482315</v>
      </c>
      <c r="AQ90" s="18">
        <f t="shared" si="229"/>
        <v>3.4745445485640181</v>
      </c>
      <c r="AS90" t="str">
        <f t="shared" si="258"/>
        <v>33 Protective service occupations</v>
      </c>
      <c r="AT90" s="18">
        <f t="shared" si="230"/>
        <v>-4.2902224214243496</v>
      </c>
      <c r="AU90" s="18">
        <f t="shared" si="230"/>
        <v>17.598785951543007</v>
      </c>
      <c r="AV90" s="18">
        <f t="shared" si="230"/>
        <v>-3.8961506101883647</v>
      </c>
      <c r="AW90" s="18">
        <f t="shared" si="230"/>
        <v>2.0948856722100562</v>
      </c>
      <c r="AX90" s="18">
        <f t="shared" si="231"/>
        <v>1.0727690801925593</v>
      </c>
      <c r="AZ90" s="18">
        <f t="shared" si="232"/>
        <v>5.7485797038192565E-2</v>
      </c>
      <c r="BA90" s="18">
        <f t="shared" si="233"/>
        <v>1.9131452100239255</v>
      </c>
      <c r="BB90" s="18">
        <f t="shared" si="234"/>
        <v>1.9572787895725474</v>
      </c>
      <c r="BD90" t="str">
        <f t="shared" si="259"/>
        <v>33 Protective service occupations</v>
      </c>
      <c r="BE90" s="18">
        <f t="shared" si="235"/>
        <v>-1.3876885332390954</v>
      </c>
      <c r="BF90" s="18">
        <f t="shared" si="235"/>
        <v>-0.88282830765775699</v>
      </c>
      <c r="BG90" s="18">
        <f t="shared" si="235"/>
        <v>-1.4848086484711143</v>
      </c>
      <c r="BH90" s="18">
        <f t="shared" si="235"/>
        <v>5.0061664048373089E-2</v>
      </c>
      <c r="BI90" s="18">
        <f t="shared" si="236"/>
        <v>-0.49041653337978941</v>
      </c>
      <c r="BK90" s="18">
        <f t="shared" si="237"/>
        <v>-0.46420057774049228</v>
      </c>
      <c r="BL90" s="18">
        <f t="shared" si="238"/>
        <v>1.4540878412691249</v>
      </c>
      <c r="BM90" s="18">
        <f t="shared" si="239"/>
        <v>1.0772703329444244</v>
      </c>
      <c r="BO90" t="str">
        <f t="shared" si="260"/>
        <v>33 Protective service occupations</v>
      </c>
      <c r="BP90" s="18">
        <f t="shared" si="240"/>
        <v>-1.7145135847738802</v>
      </c>
      <c r="BQ90" s="18">
        <f t="shared" si="240"/>
        <v>9.072052797221497</v>
      </c>
      <c r="BR90" s="18">
        <f t="shared" si="240"/>
        <v>-4.6220138615944206</v>
      </c>
      <c r="BS90" s="18">
        <f t="shared" si="240"/>
        <v>-1.3437358295867452</v>
      </c>
      <c r="BT90" s="18">
        <f t="shared" si="241"/>
        <v>-1.7658355588250685</v>
      </c>
      <c r="BV90" s="18">
        <f t="shared" si="242"/>
        <v>-2.4488275675336846</v>
      </c>
      <c r="BW90" s="18">
        <f t="shared" si="243"/>
        <v>1.4216741182483839</v>
      </c>
      <c r="BX90" s="18">
        <f t="shared" si="244"/>
        <v>-0.51650399467753072</v>
      </c>
      <c r="BZ90" t="str">
        <f t="shared" si="261"/>
        <v>33 Protective service occupations</v>
      </c>
      <c r="CA90" s="18">
        <f t="shared" si="245"/>
        <v>-1.7264742582366766</v>
      </c>
      <c r="CB90" s="18">
        <f t="shared" si="245"/>
        <v>-2.183252152216586</v>
      </c>
      <c r="CC90" s="18">
        <f t="shared" si="245"/>
        <v>-3.1400094659944977</v>
      </c>
      <c r="CD90" s="18">
        <f t="shared" si="245"/>
        <v>-1.2558254008668723</v>
      </c>
      <c r="CE90" s="18">
        <f t="shared" si="246"/>
        <v>-1.9064085057385549</v>
      </c>
      <c r="CG90" s="18">
        <f t="shared" si="247"/>
        <v>-1.8879244282747232</v>
      </c>
      <c r="CH90" s="18">
        <f t="shared" si="248"/>
        <v>1.6538248136326761</v>
      </c>
      <c r="CI90" s="18">
        <f t="shared" si="249"/>
        <v>0.1991821737608257</v>
      </c>
      <c r="CK90" t="str">
        <f t="shared" si="262"/>
        <v>33 Protective service occupations</v>
      </c>
      <c r="CL90" s="18">
        <f t="shared" si="250"/>
        <v>-2.917639776311598</v>
      </c>
      <c r="CM90" s="18">
        <f t="shared" si="250"/>
        <v>-20.455498157236807</v>
      </c>
      <c r="CN90" s="18">
        <f t="shared" si="250"/>
        <v>-8.2567583594516432</v>
      </c>
      <c r="CO90" s="18">
        <f t="shared" si="250"/>
        <v>-1.1686462375502193</v>
      </c>
      <c r="CP90" s="18">
        <f t="shared" si="251"/>
        <v>-4.7419359572157038</v>
      </c>
      <c r="CR90" s="18">
        <f t="shared" si="252"/>
        <v>-3.590198219802887</v>
      </c>
      <c r="CS90" s="18">
        <f t="shared" si="253"/>
        <v>0.88010150297759271</v>
      </c>
      <c r="CT90" s="18">
        <f t="shared" si="254"/>
        <v>-2.1814511059679242</v>
      </c>
    </row>
    <row r="91" spans="1:98" x14ac:dyDescent="0.2">
      <c r="A91" t="str">
        <f t="shared" si="209"/>
        <v>34 Culture, media and sports occupations</v>
      </c>
      <c r="B91" s="18">
        <f t="shared" si="210"/>
        <v>9.4521897838674604</v>
      </c>
      <c r="C91" s="18">
        <f t="shared" si="210"/>
        <v>9.3681754268125861</v>
      </c>
      <c r="D91" s="18">
        <f t="shared" si="210"/>
        <v>4.6570695651771521</v>
      </c>
      <c r="E91" s="18">
        <f t="shared" si="210"/>
        <v>3.1376473566013363</v>
      </c>
      <c r="F91" s="18">
        <f t="shared" si="211"/>
        <v>3.9906101792679394</v>
      </c>
      <c r="H91" s="18">
        <f t="shared" si="212"/>
        <v>3.6416544613463886</v>
      </c>
      <c r="I91" s="18">
        <f t="shared" si="213"/>
        <v>3.8031067423229148</v>
      </c>
      <c r="J91" s="18">
        <f t="shared" si="214"/>
        <v>6.1863708609445345</v>
      </c>
      <c r="L91" t="str">
        <f t="shared" si="255"/>
        <v>34 Culture, media and sports occupations</v>
      </c>
      <c r="M91" s="18">
        <f t="shared" si="215"/>
        <v>3.929019814183965</v>
      </c>
      <c r="N91" s="18">
        <f t="shared" si="215"/>
        <v>27.236765230914184</v>
      </c>
      <c r="O91" s="18">
        <f t="shared" si="215"/>
        <v>2.0479337664146113</v>
      </c>
      <c r="P91" s="18">
        <f t="shared" si="215"/>
        <v>2.6986828157330445</v>
      </c>
      <c r="Q91" s="18">
        <f t="shared" si="216"/>
        <v>3.8765822560665741</v>
      </c>
      <c r="S91" s="18">
        <f t="shared" si="217"/>
        <v>2.4813066835874364</v>
      </c>
      <c r="T91" s="18">
        <f t="shared" si="218"/>
        <v>3.239864566645001</v>
      </c>
      <c r="U91" s="18">
        <f t="shared" si="219"/>
        <v>4.9279323240142503</v>
      </c>
      <c r="W91" t="str">
        <f t="shared" si="256"/>
        <v>34 Culture, media and sports occupations</v>
      </c>
      <c r="X91" s="18">
        <f t="shared" si="220"/>
        <v>1.2209168748412269</v>
      </c>
      <c r="Y91" s="18">
        <f t="shared" si="220"/>
        <v>27.162024109280747</v>
      </c>
      <c r="Z91" s="18">
        <f t="shared" si="220"/>
        <v>-2.9513288412654215</v>
      </c>
      <c r="AA91" s="18">
        <f t="shared" si="220"/>
        <v>1.0594602437166367</v>
      </c>
      <c r="AB91" s="18">
        <f t="shared" si="221"/>
        <v>1.2318553028065393</v>
      </c>
      <c r="AD91" s="18">
        <f t="shared" si="222"/>
        <v>-0.2955564686305201</v>
      </c>
      <c r="AE91" s="18">
        <f t="shared" si="223"/>
        <v>2.4776293541725058</v>
      </c>
      <c r="AF91" s="18">
        <f t="shared" si="224"/>
        <v>2.2691589110303445</v>
      </c>
      <c r="AH91" t="str">
        <f t="shared" si="257"/>
        <v>34 Culture, media and sports occupations</v>
      </c>
      <c r="AI91" s="18">
        <f t="shared" si="225"/>
        <v>2.9755592628181393</v>
      </c>
      <c r="AJ91" s="18">
        <f t="shared" si="225"/>
        <v>28.063833721429198</v>
      </c>
      <c r="AK91" s="18">
        <f t="shared" si="225"/>
        <v>-2.5840863858756502</v>
      </c>
      <c r="AL91" s="18">
        <f t="shared" si="225"/>
        <v>2.6778575430062013</v>
      </c>
      <c r="AM91" s="18">
        <f t="shared" si="226"/>
        <v>2.4080275152954966</v>
      </c>
      <c r="AO91" s="18">
        <f t="shared" si="227"/>
        <v>0.89303074699884633</v>
      </c>
      <c r="AP91" s="18">
        <f t="shared" si="228"/>
        <v>2.5023154850643881</v>
      </c>
      <c r="AQ91" s="18">
        <f t="shared" si="229"/>
        <v>3.1461143542689918</v>
      </c>
      <c r="AS91" t="str">
        <f t="shared" si="258"/>
        <v>34 Culture, media and sports occupations</v>
      </c>
      <c r="AT91" s="18">
        <f t="shared" si="230"/>
        <v>-1.6002097662677239</v>
      </c>
      <c r="AU91" s="18">
        <f t="shared" si="230"/>
        <v>19.876069914672723</v>
      </c>
      <c r="AV91" s="18">
        <f t="shared" si="230"/>
        <v>-5.1393134500370863</v>
      </c>
      <c r="AW91" s="18">
        <f t="shared" si="230"/>
        <v>-0.27487439370351696</v>
      </c>
      <c r="AX91" s="18">
        <f t="shared" si="231"/>
        <v>-0.68539757871908247</v>
      </c>
      <c r="AZ91" s="18">
        <f t="shared" si="232"/>
        <v>-1.9234570628555714</v>
      </c>
      <c r="BA91" s="18">
        <f t="shared" si="233"/>
        <v>2.0246613054187623</v>
      </c>
      <c r="BB91" s="18">
        <f t="shared" si="234"/>
        <v>0.62538079238747546</v>
      </c>
      <c r="BD91" t="str">
        <f t="shared" si="259"/>
        <v>34 Culture, media and sports occupations</v>
      </c>
      <c r="BE91" s="18">
        <f t="shared" si="235"/>
        <v>1.1335720855320419</v>
      </c>
      <c r="BF91" s="18">
        <f t="shared" si="235"/>
        <v>5.3027411355886178</v>
      </c>
      <c r="BG91" s="18">
        <f t="shared" si="235"/>
        <v>-3.3277621597648688</v>
      </c>
      <c r="BH91" s="18">
        <f t="shared" si="235"/>
        <v>0.19034113657194762</v>
      </c>
      <c r="BI91" s="18">
        <f t="shared" si="236"/>
        <v>-0.61394707231626766</v>
      </c>
      <c r="BK91" s="18">
        <f t="shared" si="237"/>
        <v>-0.99636031684551263</v>
      </c>
      <c r="BL91" s="18">
        <f t="shared" si="238"/>
        <v>1.8688836518530705</v>
      </c>
      <c r="BM91" s="18">
        <f t="shared" si="239"/>
        <v>1.1134377054572209</v>
      </c>
      <c r="BO91" t="str">
        <f t="shared" si="260"/>
        <v>34 Culture, media and sports occupations</v>
      </c>
      <c r="BP91" s="18">
        <f t="shared" si="240"/>
        <v>-3.9052480233150333</v>
      </c>
      <c r="BQ91" s="18">
        <f t="shared" si="240"/>
        <v>7.3217878237193057</v>
      </c>
      <c r="BR91" s="18">
        <f t="shared" si="240"/>
        <v>-6.8047927777463046</v>
      </c>
      <c r="BS91" s="18">
        <f t="shared" si="240"/>
        <v>-4.2802259821990818</v>
      </c>
      <c r="BT91" s="18">
        <f t="shared" si="241"/>
        <v>-4.3952374264081158</v>
      </c>
      <c r="BV91" s="18">
        <f t="shared" si="242"/>
        <v>-5.1292568537673278</v>
      </c>
      <c r="BW91" s="18">
        <f t="shared" si="243"/>
        <v>1.4651344241623621</v>
      </c>
      <c r="BX91" s="18">
        <f t="shared" si="244"/>
        <v>-2.370917988581478</v>
      </c>
      <c r="BZ91" t="str">
        <f t="shared" si="261"/>
        <v>34 Culture, media and sports occupations</v>
      </c>
      <c r="CA91" s="18">
        <f t="shared" si="245"/>
        <v>0.98540338421577722</v>
      </c>
      <c r="CB91" s="18">
        <f t="shared" si="245"/>
        <v>-14.611602271544101</v>
      </c>
      <c r="CC91" s="18">
        <f t="shared" si="245"/>
        <v>-7.2471988575171125</v>
      </c>
      <c r="CD91" s="18">
        <f t="shared" si="245"/>
        <v>-5.3224282322043788</v>
      </c>
      <c r="CE91" s="18">
        <f t="shared" si="246"/>
        <v>-6.5333727310463168</v>
      </c>
      <c r="CG91" s="18">
        <f t="shared" si="247"/>
        <v>-5.9684160093233851</v>
      </c>
      <c r="CH91" s="18">
        <f t="shared" si="248"/>
        <v>1.3580238758697405</v>
      </c>
      <c r="CI91" s="18">
        <f t="shared" si="249"/>
        <v>-3.1205944882160885</v>
      </c>
      <c r="CK91" t="str">
        <f t="shared" si="262"/>
        <v>34 Culture, media and sports occupations</v>
      </c>
      <c r="CL91" s="18">
        <f t="shared" si="250"/>
        <v>6.9788911448137592</v>
      </c>
      <c r="CM91" s="18">
        <f t="shared" si="250"/>
        <v>-11.523982752353035</v>
      </c>
      <c r="CN91" s="18">
        <f t="shared" si="250"/>
        <v>-2.7693053560081671</v>
      </c>
      <c r="CO91" s="18">
        <f t="shared" si="250"/>
        <v>-3.9163242544558829</v>
      </c>
      <c r="CP91" s="18">
        <f t="shared" si="251"/>
        <v>-4.0552617723158662</v>
      </c>
      <c r="CR91" s="18">
        <f t="shared" si="252"/>
        <v>-3.5354960307747318</v>
      </c>
      <c r="CS91" s="18">
        <f t="shared" si="253"/>
        <v>1.4360411694270159</v>
      </c>
      <c r="CT91" s="18">
        <f t="shared" si="254"/>
        <v>-1.3042064849684731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6.4820478812885884</v>
      </c>
      <c r="C92" s="18">
        <f t="shared" si="210"/>
        <v>1.2644730882901634</v>
      </c>
      <c r="D92" s="18">
        <f t="shared" si="210"/>
        <v>5.3937654136813729</v>
      </c>
      <c r="E92" s="18">
        <f t="shared" si="210"/>
        <v>3.0635087023525909</v>
      </c>
      <c r="F92" s="18">
        <f t="shared" si="211"/>
        <v>3.6719599744850395</v>
      </c>
      <c r="H92" s="18">
        <f t="shared" si="212"/>
        <v>3.834479283302672</v>
      </c>
      <c r="I92" s="18">
        <f t="shared" si="213"/>
        <v>3.5467696654666536</v>
      </c>
      <c r="J92" s="18">
        <f t="shared" si="214"/>
        <v>6.1419883793955243</v>
      </c>
      <c r="L92" t="str">
        <f t="shared" si="255"/>
        <v>35 Business and public service associate professionals</v>
      </c>
      <c r="M92" s="18">
        <f t="shared" si="215"/>
        <v>6.9288213470336979</v>
      </c>
      <c r="N92" s="18">
        <f t="shared" si="215"/>
        <v>-2.3778421876958222</v>
      </c>
      <c r="O92" s="18">
        <f t="shared" si="215"/>
        <v>5.4243572992762834</v>
      </c>
      <c r="P92" s="18">
        <f t="shared" si="215"/>
        <v>2.8717766244827025</v>
      </c>
      <c r="Q92" s="18">
        <f t="shared" si="216"/>
        <v>3.323944155854508</v>
      </c>
      <c r="S92" s="18">
        <f t="shared" si="217"/>
        <v>3.715694757371435</v>
      </c>
      <c r="T92" s="18">
        <f t="shared" si="218"/>
        <v>3.6038811822827865</v>
      </c>
      <c r="U92" s="18">
        <f t="shared" si="219"/>
        <v>6.0957628179022283</v>
      </c>
      <c r="W92" t="str">
        <f t="shared" si="256"/>
        <v>35 Business and public service associate professionals</v>
      </c>
      <c r="X92" s="18">
        <f t="shared" si="220"/>
        <v>2.904091135404685</v>
      </c>
      <c r="Y92" s="18">
        <f t="shared" si="220"/>
        <v>9.3443816195409646</v>
      </c>
      <c r="Z92" s="18">
        <f t="shared" si="220"/>
        <v>5.5010684257572606E-2</v>
      </c>
      <c r="AA92" s="18">
        <f t="shared" si="220"/>
        <v>1.1958073429043647</v>
      </c>
      <c r="AB92" s="18">
        <f t="shared" si="221"/>
        <v>1.3271885134180206</v>
      </c>
      <c r="AD92" s="18">
        <f t="shared" si="222"/>
        <v>0.81410384135691682</v>
      </c>
      <c r="AE92" s="18">
        <f t="shared" si="223"/>
        <v>2.8707523461801943</v>
      </c>
      <c r="AF92" s="18">
        <f t="shared" si="224"/>
        <v>3.4291361760388384</v>
      </c>
      <c r="AH92" t="str">
        <f t="shared" si="257"/>
        <v>35 Business and public service associate professionals</v>
      </c>
      <c r="AI92" s="18">
        <f t="shared" si="225"/>
        <v>3.2874463537820198</v>
      </c>
      <c r="AJ92" s="18">
        <f t="shared" si="225"/>
        <v>15.738019977092321</v>
      </c>
      <c r="AK92" s="18">
        <f t="shared" si="225"/>
        <v>0.72860923130579902</v>
      </c>
      <c r="AL92" s="18">
        <f t="shared" si="225"/>
        <v>1.9835888250211209</v>
      </c>
      <c r="AM92" s="18">
        <f t="shared" si="226"/>
        <v>2.3962251338360829</v>
      </c>
      <c r="AO92" s="18">
        <f t="shared" si="227"/>
        <v>1.5635345318880667</v>
      </c>
      <c r="AP92" s="18">
        <f t="shared" si="228"/>
        <v>2.9023969427028007</v>
      </c>
      <c r="AQ92" s="18">
        <f t="shared" si="229"/>
        <v>3.9886253967986063</v>
      </c>
      <c r="AS92" t="str">
        <f t="shared" si="258"/>
        <v>35 Business and public service associate professionals</v>
      </c>
      <c r="AT92" s="18">
        <f t="shared" si="230"/>
        <v>2.7314295864788507</v>
      </c>
      <c r="AU92" s="18">
        <f t="shared" si="230"/>
        <v>12.850066142506989</v>
      </c>
      <c r="AV92" s="18">
        <f t="shared" si="230"/>
        <v>0.37321764725730677</v>
      </c>
      <c r="AW92" s="18">
        <f t="shared" si="230"/>
        <v>1.5757317790922709</v>
      </c>
      <c r="AX92" s="18">
        <f t="shared" si="231"/>
        <v>1.8663313281609195</v>
      </c>
      <c r="AZ92" s="18">
        <f t="shared" si="232"/>
        <v>1.1733014622522964</v>
      </c>
      <c r="BA92" s="18">
        <f t="shared" si="233"/>
        <v>2.7734640200282934</v>
      </c>
      <c r="BB92" s="18">
        <f t="shared" si="234"/>
        <v>3.5950007484778057</v>
      </c>
      <c r="BD92" t="str">
        <f t="shared" si="259"/>
        <v>35 Business and public service associate professionals</v>
      </c>
      <c r="BE92" s="18">
        <f t="shared" si="235"/>
        <v>1.2538869799219032</v>
      </c>
      <c r="BF92" s="18">
        <f t="shared" si="235"/>
        <v>-0.19763835971337018</v>
      </c>
      <c r="BG92" s="18">
        <f t="shared" si="235"/>
        <v>0.47187085499003079</v>
      </c>
      <c r="BH92" s="18">
        <f t="shared" si="235"/>
        <v>-0.13671324517940953</v>
      </c>
      <c r="BI92" s="18">
        <f t="shared" si="236"/>
        <v>4.9256090573446265E-2</v>
      </c>
      <c r="BK92" s="18">
        <f t="shared" si="237"/>
        <v>6.5737420372435906E-2</v>
      </c>
      <c r="BL92" s="18">
        <f t="shared" si="238"/>
        <v>2.4791886409988972</v>
      </c>
      <c r="BM92" s="18">
        <f t="shared" si="239"/>
        <v>2.5259111499968068</v>
      </c>
      <c r="BO92" t="str">
        <f t="shared" si="260"/>
        <v>35 Business and public service associate professionals</v>
      </c>
      <c r="BP92" s="18">
        <f t="shared" si="240"/>
        <v>1.3241895346281618</v>
      </c>
      <c r="BQ92" s="18">
        <f t="shared" si="240"/>
        <v>2.1709567941278873</v>
      </c>
      <c r="BR92" s="18">
        <f t="shared" si="240"/>
        <v>-1.7459209519201768</v>
      </c>
      <c r="BS92" s="18">
        <f t="shared" si="240"/>
        <v>-1.5074344817707863</v>
      </c>
      <c r="BT92" s="18">
        <f t="shared" si="241"/>
        <v>-1.3562255067613105</v>
      </c>
      <c r="BV92" s="18">
        <f t="shared" si="242"/>
        <v>-1.5869942208093901</v>
      </c>
      <c r="BW92" s="18">
        <f t="shared" si="243"/>
        <v>2.0501690690496011</v>
      </c>
      <c r="BX92" s="18">
        <f t="shared" si="244"/>
        <v>0.89203899850764934</v>
      </c>
      <c r="BZ92" t="str">
        <f t="shared" si="261"/>
        <v>35 Business and public service associate professionals</v>
      </c>
      <c r="CA92" s="18">
        <f t="shared" si="245"/>
        <v>2.3179095996925136</v>
      </c>
      <c r="CB92" s="18">
        <f t="shared" si="245"/>
        <v>-8.0607170569737754</v>
      </c>
      <c r="CC92" s="18">
        <f t="shared" si="245"/>
        <v>-1.6197248847363954</v>
      </c>
      <c r="CD92" s="18">
        <f t="shared" si="245"/>
        <v>-2.4955304036456072</v>
      </c>
      <c r="CE92" s="18">
        <f t="shared" si="246"/>
        <v>-2.581170458517823</v>
      </c>
      <c r="CG92" s="18">
        <f t="shared" si="247"/>
        <v>-2.204464969132347</v>
      </c>
      <c r="CH92" s="18">
        <f t="shared" si="248"/>
        <v>1.8517982424482993</v>
      </c>
      <c r="CI92" s="18">
        <f t="shared" si="249"/>
        <v>0.214237625900493</v>
      </c>
      <c r="CK92" t="str">
        <f t="shared" si="262"/>
        <v>35 Business and public service associate professionals</v>
      </c>
      <c r="CL92" s="18">
        <f t="shared" si="250"/>
        <v>4.3939175286055843</v>
      </c>
      <c r="CM92" s="18">
        <f t="shared" si="250"/>
        <v>-22.422200119036784</v>
      </c>
      <c r="CN92" s="18">
        <f t="shared" si="250"/>
        <v>-3.6991523684014038</v>
      </c>
      <c r="CO92" s="18">
        <f t="shared" si="250"/>
        <v>-0.10307290701551119</v>
      </c>
      <c r="CP92" s="18">
        <f t="shared" si="251"/>
        <v>-2.7895214205496122</v>
      </c>
      <c r="CR92" s="18">
        <f t="shared" si="252"/>
        <v>-1.3164442825778444</v>
      </c>
      <c r="CS92" s="18">
        <f t="shared" si="253"/>
        <v>1.5265727253775507</v>
      </c>
      <c r="CT92" s="18">
        <f t="shared" si="254"/>
        <v>0.48257058702017019</v>
      </c>
    </row>
    <row r="93" spans="1:98" x14ac:dyDescent="0.2">
      <c r="A93" t="str">
        <f t="shared" si="209"/>
        <v>41 Administrative occupations</v>
      </c>
      <c r="B93" s="18">
        <f t="shared" si="210"/>
        <v>5.4656474207056993</v>
      </c>
      <c r="C93" s="18">
        <f t="shared" si="210"/>
        <v>-0.99594554461414075</v>
      </c>
      <c r="D93" s="18">
        <f t="shared" si="210"/>
        <v>7.6054723528676815</v>
      </c>
      <c r="E93" s="18">
        <f t="shared" si="210"/>
        <v>4.2811819630915071</v>
      </c>
      <c r="F93" s="18">
        <f t="shared" si="211"/>
        <v>4.9675991105649686</v>
      </c>
      <c r="H93" s="18">
        <f t="shared" si="212"/>
        <v>5.3777082705118717</v>
      </c>
      <c r="I93" s="18">
        <f t="shared" si="213"/>
        <v>4.3762291042451995</v>
      </c>
      <c r="J93" s="18">
        <f t="shared" si="214"/>
        <v>7.8231890250437308</v>
      </c>
      <c r="L93" t="str">
        <f t="shared" si="255"/>
        <v>41 Administrative occupations</v>
      </c>
      <c r="M93" s="18">
        <f t="shared" si="215"/>
        <v>7.1548142052083818</v>
      </c>
      <c r="N93" s="18">
        <f t="shared" si="215"/>
        <v>-0.81619061779208968</v>
      </c>
      <c r="O93" s="18">
        <f t="shared" si="215"/>
        <v>7.4336085204088409</v>
      </c>
      <c r="P93" s="18">
        <f t="shared" si="215"/>
        <v>3.5354639780580399</v>
      </c>
      <c r="Q93" s="18">
        <f t="shared" si="216"/>
        <v>4.457483461742151</v>
      </c>
      <c r="S93" s="18">
        <f t="shared" si="217"/>
        <v>4.8188708776627287</v>
      </c>
      <c r="T93" s="18">
        <f t="shared" si="218"/>
        <v>4.2059599591538488</v>
      </c>
      <c r="U93" s="18">
        <f t="shared" si="219"/>
        <v>7.3089411069569232</v>
      </c>
      <c r="W93" t="str">
        <f t="shared" si="256"/>
        <v>41 Administrative occupations</v>
      </c>
      <c r="X93" s="18">
        <f t="shared" si="220"/>
        <v>1.9091319312551924</v>
      </c>
      <c r="Y93" s="18">
        <f t="shared" si="220"/>
        <v>17.762262594955015</v>
      </c>
      <c r="Z93" s="18">
        <f t="shared" si="220"/>
        <v>2.4202719198826106</v>
      </c>
      <c r="AA93" s="18">
        <f t="shared" si="220"/>
        <v>2.0460755760229432</v>
      </c>
      <c r="AB93" s="18">
        <f t="shared" si="221"/>
        <v>3.0816063016209538</v>
      </c>
      <c r="AD93" s="18">
        <f t="shared" si="222"/>
        <v>2.1706555389519711</v>
      </c>
      <c r="AE93" s="18">
        <f t="shared" si="223"/>
        <v>3.4915518552112612</v>
      </c>
      <c r="AF93" s="18">
        <f t="shared" si="224"/>
        <v>4.9133495384632075</v>
      </c>
      <c r="AH93" t="str">
        <f t="shared" si="257"/>
        <v>41 Administrative occupations</v>
      </c>
      <c r="AI93" s="18">
        <f t="shared" si="225"/>
        <v>2.3818173248564944</v>
      </c>
      <c r="AJ93" s="18">
        <f t="shared" si="225"/>
        <v>22.444920524481372</v>
      </c>
      <c r="AK93" s="18">
        <f t="shared" si="225"/>
        <v>1.466381844481246</v>
      </c>
      <c r="AL93" s="18">
        <f t="shared" si="225"/>
        <v>2.0351819257177661</v>
      </c>
      <c r="AM93" s="18">
        <f t="shared" si="226"/>
        <v>3.0245419438309717</v>
      </c>
      <c r="AO93" s="18">
        <f t="shared" si="227"/>
        <v>1.8452284919463713</v>
      </c>
      <c r="AP93" s="18">
        <f t="shared" si="228"/>
        <v>3.5103744770403456</v>
      </c>
      <c r="AQ93" s="18">
        <f t="shared" si="229"/>
        <v>4.7064359947506684</v>
      </c>
      <c r="AS93" t="str">
        <f t="shared" si="258"/>
        <v>41 Administrative occupations</v>
      </c>
      <c r="AT93" s="18">
        <f t="shared" si="230"/>
        <v>2.4820899618774206</v>
      </c>
      <c r="AU93" s="18">
        <f t="shared" si="230"/>
        <v>16.296626532485959</v>
      </c>
      <c r="AV93" s="18">
        <f t="shared" si="230"/>
        <v>0.96829146690728951</v>
      </c>
      <c r="AW93" s="18">
        <f t="shared" si="230"/>
        <v>2.0571056813446287</v>
      </c>
      <c r="AX93" s="18">
        <f t="shared" si="231"/>
        <v>2.5493210637079766</v>
      </c>
      <c r="AZ93" s="18">
        <f t="shared" si="232"/>
        <v>1.6928692154659419</v>
      </c>
      <c r="BA93" s="18">
        <f t="shared" si="233"/>
        <v>3.326837903157509</v>
      </c>
      <c r="BB93" s="18">
        <f t="shared" si="234"/>
        <v>4.4452839169789149</v>
      </c>
      <c r="BD93" t="str">
        <f t="shared" si="259"/>
        <v>41 Administrative occupations</v>
      </c>
      <c r="BE93" s="18">
        <f t="shared" si="235"/>
        <v>-1.3873752061154265</v>
      </c>
      <c r="BF93" s="18">
        <f t="shared" si="235"/>
        <v>2.3087203628710418</v>
      </c>
      <c r="BG93" s="18">
        <f t="shared" si="235"/>
        <v>1.0889986477628177</v>
      </c>
      <c r="BH93" s="18">
        <f t="shared" si="235"/>
        <v>-0.92095151867780389</v>
      </c>
      <c r="BI93" s="18">
        <f t="shared" si="236"/>
        <v>-9.7087435021248059E-2</v>
      </c>
      <c r="BK93" s="18">
        <f t="shared" si="237"/>
        <v>-0.25544825184791176</v>
      </c>
      <c r="BL93" s="18">
        <f t="shared" si="238"/>
        <v>2.8353737271681112</v>
      </c>
      <c r="BM93" s="18">
        <f t="shared" si="239"/>
        <v>2.6637310010966697</v>
      </c>
      <c r="BO93" t="str">
        <f t="shared" si="260"/>
        <v>41 Administrative occupations</v>
      </c>
      <c r="BP93" s="18">
        <f t="shared" si="240"/>
        <v>-0.10575367569350957</v>
      </c>
      <c r="BQ93" s="18">
        <f t="shared" si="240"/>
        <v>-4.4454589308250974</v>
      </c>
      <c r="BR93" s="18">
        <f t="shared" si="240"/>
        <v>-0.2670773293237616</v>
      </c>
      <c r="BS93" s="18">
        <f t="shared" si="240"/>
        <v>-3.0175723926651798</v>
      </c>
      <c r="BT93" s="18">
        <f t="shared" si="241"/>
        <v>-2.2569446071857402</v>
      </c>
      <c r="BV93" s="18">
        <f t="shared" si="242"/>
        <v>-2.1092740187468428</v>
      </c>
      <c r="BW93" s="18">
        <f t="shared" si="243"/>
        <v>2.2591506725963661</v>
      </c>
      <c r="BX93" s="18">
        <f t="shared" si="244"/>
        <v>0.78469250381798528</v>
      </c>
      <c r="BZ93" t="str">
        <f t="shared" si="261"/>
        <v>41 Administrative occupations</v>
      </c>
      <c r="CA93" s="18">
        <f t="shared" si="245"/>
        <v>-1.1433891718136691</v>
      </c>
      <c r="CB93" s="18">
        <f t="shared" si="245"/>
        <v>-14.943116698700653</v>
      </c>
      <c r="CC93" s="18">
        <f t="shared" si="245"/>
        <v>-3.6009337883078474</v>
      </c>
      <c r="CD93" s="18">
        <f t="shared" si="245"/>
        <v>-8.2717723847701379</v>
      </c>
      <c r="CE93" s="18">
        <f t="shared" si="246"/>
        <v>-7.2756118404871284</v>
      </c>
      <c r="CG93" s="18">
        <f t="shared" si="247"/>
        <v>-6.7405298401346574</v>
      </c>
      <c r="CH93" s="18">
        <f t="shared" si="248"/>
        <v>1.5287491268993092</v>
      </c>
      <c r="CI93" s="18">
        <f t="shared" si="249"/>
        <v>-3.2773897410609432</v>
      </c>
      <c r="CK93" t="str">
        <f t="shared" si="262"/>
        <v>41 Administrative occupations</v>
      </c>
      <c r="CL93" s="18">
        <f t="shared" si="250"/>
        <v>1.1769390172715388</v>
      </c>
      <c r="CM93" s="18">
        <f t="shared" si="250"/>
        <v>-24.525898299059079</v>
      </c>
      <c r="CN93" s="18">
        <f t="shared" si="250"/>
        <v>-2.8744552310339677</v>
      </c>
      <c r="CO93" s="18">
        <f t="shared" si="250"/>
        <v>-2.6963946433585018</v>
      </c>
      <c r="CP93" s="18">
        <f t="shared" si="251"/>
        <v>-4.2839730253869774</v>
      </c>
      <c r="CR93" s="18">
        <f t="shared" si="252"/>
        <v>-2.7557844140697618</v>
      </c>
      <c r="CS93" s="18">
        <f t="shared" si="253"/>
        <v>1.4477142247073305</v>
      </c>
      <c r="CT93" s="18">
        <f t="shared" si="254"/>
        <v>-0.71320547784708976</v>
      </c>
    </row>
    <row r="94" spans="1:98" x14ac:dyDescent="0.2">
      <c r="A94" t="str">
        <f t="shared" si="209"/>
        <v>42 Secretarial and related occupations</v>
      </c>
      <c r="B94" s="18">
        <f t="shared" si="210"/>
        <v>6.2771343109100597</v>
      </c>
      <c r="C94" s="18">
        <f t="shared" si="210"/>
        <v>-5.1885232912421415</v>
      </c>
      <c r="D94" s="18">
        <f t="shared" si="210"/>
        <v>9.912908102527652</v>
      </c>
      <c r="E94" s="18">
        <f t="shared" si="210"/>
        <v>5.6344500602575343</v>
      </c>
      <c r="F94" s="18">
        <f t="shared" si="211"/>
        <v>6.2331379675383047</v>
      </c>
      <c r="H94" s="18">
        <f t="shared" si="212"/>
        <v>7.0417703826609168</v>
      </c>
      <c r="I94" s="18">
        <f t="shared" si="213"/>
        <v>5.2972304702742612</v>
      </c>
      <c r="J94" s="18">
        <f t="shared" si="214"/>
        <v>9.5798326593700587</v>
      </c>
      <c r="L94" t="str">
        <f t="shared" si="255"/>
        <v>42 Secretarial and related occupations</v>
      </c>
      <c r="M94" s="18">
        <f t="shared" si="215"/>
        <v>5.224403285205903</v>
      </c>
      <c r="N94" s="18">
        <f t="shared" si="215"/>
        <v>2.8307005692581377</v>
      </c>
      <c r="O94" s="18">
        <f t="shared" si="215"/>
        <v>7.2539702619910829</v>
      </c>
      <c r="P94" s="18">
        <f t="shared" si="215"/>
        <v>1.7222803577988222</v>
      </c>
      <c r="Q94" s="18">
        <f t="shared" si="216"/>
        <v>3.4896480023289822</v>
      </c>
      <c r="S94" s="18">
        <f t="shared" si="217"/>
        <v>3.5337276692832376</v>
      </c>
      <c r="T94" s="18">
        <f t="shared" si="218"/>
        <v>4.114957875698777</v>
      </c>
      <c r="U94" s="18">
        <f t="shared" si="219"/>
        <v>6.340291292990341</v>
      </c>
      <c r="W94" t="str">
        <f t="shared" si="256"/>
        <v>42 Secretarial and related occupations</v>
      </c>
      <c r="X94" s="18">
        <f t="shared" si="220"/>
        <v>1.5001801077333177</v>
      </c>
      <c r="Y94" s="18">
        <f t="shared" si="220"/>
        <v>19.4100462254275</v>
      </c>
      <c r="Z94" s="18">
        <f t="shared" si="220"/>
        <v>3.0577350471324927</v>
      </c>
      <c r="AA94" s="18">
        <f t="shared" si="220"/>
        <v>1.8051246146900457</v>
      </c>
      <c r="AB94" s="18">
        <f t="shared" si="221"/>
        <v>3.2187902043371741</v>
      </c>
      <c r="AD94" s="18">
        <f t="shared" si="222"/>
        <v>2.2209605780628028</v>
      </c>
      <c r="AE94" s="18">
        <f t="shared" si="223"/>
        <v>3.8524116892941773</v>
      </c>
      <c r="AF94" s="18">
        <f t="shared" si="224"/>
        <v>5.2461900560977881</v>
      </c>
      <c r="AH94" t="str">
        <f t="shared" si="257"/>
        <v>42 Secretarial and related occupations</v>
      </c>
      <c r="AI94" s="18">
        <f t="shared" si="225"/>
        <v>1.8285113944515707</v>
      </c>
      <c r="AJ94" s="18">
        <f t="shared" si="225"/>
        <v>21.434268575554594</v>
      </c>
      <c r="AK94" s="18">
        <f t="shared" si="225"/>
        <v>1.1702372154841711</v>
      </c>
      <c r="AL94" s="18">
        <f t="shared" si="225"/>
        <v>0.39785740052566965</v>
      </c>
      <c r="AM94" s="18">
        <f t="shared" si="226"/>
        <v>1.8422760710384178</v>
      </c>
      <c r="AO94" s="18">
        <f t="shared" si="227"/>
        <v>0.65465991684403591</v>
      </c>
      <c r="AP94" s="18">
        <f t="shared" si="228"/>
        <v>3.3925188426004782</v>
      </c>
      <c r="AQ94" s="18">
        <f t="shared" si="229"/>
        <v>3.8102100606596245</v>
      </c>
      <c r="AS94" t="str">
        <f t="shared" si="258"/>
        <v>42 Secretarial and related occupations</v>
      </c>
      <c r="AT94" s="18">
        <f t="shared" si="230"/>
        <v>0.29022991784051211</v>
      </c>
      <c r="AU94" s="18">
        <f t="shared" si="230"/>
        <v>23.823403910223085</v>
      </c>
      <c r="AV94" s="18">
        <f t="shared" si="230"/>
        <v>-0.16304073089845605</v>
      </c>
      <c r="AW94" s="18">
        <f t="shared" si="230"/>
        <v>-1.7795589698840542</v>
      </c>
      <c r="AX94" s="18">
        <f t="shared" si="231"/>
        <v>0.16243904936368292</v>
      </c>
      <c r="AZ94" s="18">
        <f t="shared" si="232"/>
        <v>-1.243648905739414</v>
      </c>
      <c r="BA94" s="18">
        <f t="shared" si="233"/>
        <v>2.93423474312553</v>
      </c>
      <c r="BB94" s="18">
        <f t="shared" si="234"/>
        <v>2.1306588485057176</v>
      </c>
      <c r="BD94" t="str">
        <f t="shared" si="259"/>
        <v>42 Secretarial and related occupations</v>
      </c>
      <c r="BE94" s="18">
        <f t="shared" si="235"/>
        <v>-4.052784864807224</v>
      </c>
      <c r="BF94" s="18">
        <f t="shared" si="235"/>
        <v>3.1654340860215013</v>
      </c>
      <c r="BG94" s="18">
        <f t="shared" si="235"/>
        <v>1.1437479741640333</v>
      </c>
      <c r="BH94" s="18">
        <f t="shared" si="235"/>
        <v>-6.2742622242602071</v>
      </c>
      <c r="BI94" s="18">
        <f t="shared" si="236"/>
        <v>-3.439138611339132</v>
      </c>
      <c r="BK94" s="18">
        <f t="shared" si="237"/>
        <v>-3.8641008138351252</v>
      </c>
      <c r="BL94" s="18">
        <f t="shared" si="238"/>
        <v>2.6428591622156494</v>
      </c>
      <c r="BM94" s="18">
        <f t="shared" si="239"/>
        <v>0.21400257120844923</v>
      </c>
      <c r="BO94" t="str">
        <f t="shared" si="260"/>
        <v>42 Secretarial and related occupations</v>
      </c>
      <c r="BP94" s="18">
        <f t="shared" si="240"/>
        <v>-2.4883964365427946</v>
      </c>
      <c r="BQ94" s="18">
        <f t="shared" si="240"/>
        <v>-14.601473357424421</v>
      </c>
      <c r="BR94" s="18">
        <f t="shared" si="240"/>
        <v>-4.870282488006616</v>
      </c>
      <c r="BS94" s="18">
        <f t="shared" si="240"/>
        <v>-13.491026535598138</v>
      </c>
      <c r="BT94" s="18">
        <f t="shared" si="241"/>
        <v>-10.956404627781779</v>
      </c>
      <c r="BV94" s="18">
        <f t="shared" si="242"/>
        <v>-10.707940199032828</v>
      </c>
      <c r="BW94" s="18">
        <f t="shared" si="243"/>
        <v>1.6470081108155066</v>
      </c>
      <c r="BX94" s="18">
        <f t="shared" si="244"/>
        <v>-5.0374121718548377</v>
      </c>
      <c r="BZ94" t="str">
        <f t="shared" si="261"/>
        <v>42 Secretarial and related occupations</v>
      </c>
      <c r="CA94" s="18">
        <f t="shared" si="245"/>
        <v>0.1429022140970071</v>
      </c>
      <c r="CB94" s="18">
        <f t="shared" si="245"/>
        <v>-18.07901253737456</v>
      </c>
      <c r="CC94" s="18">
        <f t="shared" si="245"/>
        <v>-9.4064403935959824</v>
      </c>
      <c r="CD94" s="18">
        <f t="shared" si="245"/>
        <v>-12.809034951085662</v>
      </c>
      <c r="CE94" s="18">
        <f t="shared" si="246"/>
        <v>-12.102850661345832</v>
      </c>
      <c r="CG94" s="18">
        <f t="shared" si="247"/>
        <v>-11.689278872225673</v>
      </c>
      <c r="CH94" s="18">
        <f t="shared" si="248"/>
        <v>1.215767093256015</v>
      </c>
      <c r="CI94" s="18">
        <f t="shared" si="249"/>
        <v>-6.6943539684233055</v>
      </c>
      <c r="CK94" t="str">
        <f t="shared" si="262"/>
        <v>42 Secretarial and related occupations</v>
      </c>
      <c r="CL94" s="18">
        <f t="shared" si="250"/>
        <v>4.354071304756757</v>
      </c>
      <c r="CM94" s="18">
        <f t="shared" si="250"/>
        <v>-27.452003703406604</v>
      </c>
      <c r="CN94" s="18">
        <f t="shared" si="250"/>
        <v>0.8259831948355556</v>
      </c>
      <c r="CO94" s="18">
        <f t="shared" si="250"/>
        <v>0.96412701849961646</v>
      </c>
      <c r="CP94" s="18">
        <f t="shared" si="251"/>
        <v>-1.1424328352194757</v>
      </c>
      <c r="CR94" s="18">
        <f t="shared" si="252"/>
        <v>0.91805805965319287</v>
      </c>
      <c r="CS94" s="18">
        <f t="shared" si="253"/>
        <v>2.2052898027304479</v>
      </c>
      <c r="CT94" s="18">
        <f t="shared" si="254"/>
        <v>2.8935876846055031</v>
      </c>
    </row>
    <row r="95" spans="1:98" x14ac:dyDescent="0.2">
      <c r="A95" t="str">
        <f t="shared" si="209"/>
        <v>51 Skilled agricultural and related trades</v>
      </c>
      <c r="B95" s="18">
        <f t="shared" si="210"/>
        <v>13.966214101806408</v>
      </c>
      <c r="C95" s="18">
        <f t="shared" si="210"/>
        <v>-25.935192179404474</v>
      </c>
      <c r="D95" s="18">
        <f t="shared" si="210"/>
        <v>6.2702825006412111</v>
      </c>
      <c r="E95" s="18">
        <f t="shared" si="210"/>
        <v>5.0784379918353162</v>
      </c>
      <c r="F95" s="18">
        <f t="shared" si="211"/>
        <v>3.1692913385908739</v>
      </c>
      <c r="H95" s="18">
        <f t="shared" si="212"/>
        <v>5.4742268432248498</v>
      </c>
      <c r="I95" s="18">
        <f t="shared" si="213"/>
        <v>4.9018852853151662</v>
      </c>
      <c r="J95" s="18">
        <f t="shared" si="214"/>
        <v>8.2283732935692697</v>
      </c>
      <c r="L95" t="str">
        <f t="shared" si="255"/>
        <v>51 Skilled agricultural and related trades</v>
      </c>
      <c r="M95" s="18">
        <f t="shared" si="215"/>
        <v>7.0224737455394148</v>
      </c>
      <c r="N95" s="18">
        <f t="shared" si="215"/>
        <v>-25.148692649948647</v>
      </c>
      <c r="O95" s="18">
        <f t="shared" si="215"/>
        <v>5.5818021450174671</v>
      </c>
      <c r="P95" s="18">
        <f t="shared" si="215"/>
        <v>3.8626372970662848</v>
      </c>
      <c r="Q95" s="18">
        <f t="shared" si="216"/>
        <v>2.2812760818863964</v>
      </c>
      <c r="S95" s="18">
        <f t="shared" si="217"/>
        <v>4.432559213110232</v>
      </c>
      <c r="T95" s="18">
        <f t="shared" si="218"/>
        <v>4.2165822202825609</v>
      </c>
      <c r="U95" s="18">
        <f t="shared" si="219"/>
        <v>7.0403026003018399</v>
      </c>
      <c r="W95" t="str">
        <f t="shared" si="256"/>
        <v>51 Skilled agricultural and related trades</v>
      </c>
      <c r="X95" s="18">
        <f t="shared" si="220"/>
        <v>3.8498480789954881</v>
      </c>
      <c r="Y95" s="18">
        <f t="shared" si="220"/>
        <v>5.495012720318182</v>
      </c>
      <c r="Z95" s="18">
        <f t="shared" si="220"/>
        <v>1.2574433633978144</v>
      </c>
      <c r="AA95" s="18">
        <f t="shared" si="220"/>
        <v>3.3217490419894746</v>
      </c>
      <c r="AB95" s="18">
        <f t="shared" si="221"/>
        <v>2.8058346143122526</v>
      </c>
      <c r="AD95" s="18">
        <f t="shared" si="222"/>
        <v>2.629012976966405</v>
      </c>
      <c r="AE95" s="18">
        <f t="shared" si="223"/>
        <v>4.059004962889956</v>
      </c>
      <c r="AF95" s="18">
        <f t="shared" si="224"/>
        <v>5.6858945487231027</v>
      </c>
      <c r="AH95" t="str">
        <f t="shared" si="257"/>
        <v>51 Skilled agricultural and related trades</v>
      </c>
      <c r="AI95" s="18">
        <f t="shared" si="225"/>
        <v>5.774084379072475</v>
      </c>
      <c r="AJ95" s="18">
        <f t="shared" si="225"/>
        <v>-11.970417731941364</v>
      </c>
      <c r="AK95" s="18">
        <f t="shared" si="225"/>
        <v>2.1115757609466046</v>
      </c>
      <c r="AL95" s="18">
        <f t="shared" si="225"/>
        <v>2.9383694232014479</v>
      </c>
      <c r="AM95" s="18">
        <f t="shared" si="226"/>
        <v>1.6801138024311824</v>
      </c>
      <c r="AO95" s="18">
        <f t="shared" si="227"/>
        <v>2.6620303647016064</v>
      </c>
      <c r="AP95" s="18">
        <f t="shared" si="228"/>
        <v>4.226763148906687</v>
      </c>
      <c r="AQ95" s="18">
        <f t="shared" si="229"/>
        <v>5.8427387190665536</v>
      </c>
      <c r="AS95" t="str">
        <f t="shared" si="258"/>
        <v>51 Skilled agricultural and related trades</v>
      </c>
      <c r="AT95" s="18">
        <f t="shared" si="230"/>
        <v>4.4937269060292939</v>
      </c>
      <c r="AU95" s="18">
        <f t="shared" si="230"/>
        <v>-7.4707301292559762</v>
      </c>
      <c r="AV95" s="18">
        <f t="shared" si="230"/>
        <v>2.2691546412363151</v>
      </c>
      <c r="AW95" s="18">
        <f t="shared" si="230"/>
        <v>3.571336951561821</v>
      </c>
      <c r="AX95" s="18">
        <f t="shared" si="231"/>
        <v>2.438307194895506</v>
      </c>
      <c r="AZ95" s="18">
        <f t="shared" si="232"/>
        <v>3.1354442470019839</v>
      </c>
      <c r="BA95" s="18">
        <f t="shared" si="233"/>
        <v>4.0408346827415231</v>
      </c>
      <c r="BB95" s="18">
        <f t="shared" si="234"/>
        <v>6.0117973796806945</v>
      </c>
      <c r="BD95" t="str">
        <f t="shared" si="259"/>
        <v>51 Skilled agricultural and related trades</v>
      </c>
      <c r="BE95" s="18">
        <f t="shared" si="235"/>
        <v>3.9702010103421115</v>
      </c>
      <c r="BF95" s="18">
        <f t="shared" si="235"/>
        <v>-39.089064127069442</v>
      </c>
      <c r="BG95" s="18">
        <f t="shared" si="235"/>
        <v>0.75273830461277669</v>
      </c>
      <c r="BH95" s="18">
        <f t="shared" si="235"/>
        <v>1.1333820072677137</v>
      </c>
      <c r="BI95" s="18">
        <f t="shared" si="236"/>
        <v>-2.1365990036925742</v>
      </c>
      <c r="BK95" s="18">
        <f t="shared" si="237"/>
        <v>1.0063412550497253</v>
      </c>
      <c r="BL95" s="18">
        <f t="shared" si="238"/>
        <v>2.9683653912177421</v>
      </c>
      <c r="BM95" s="18">
        <f t="shared" si="239"/>
        <v>3.6529328163289909</v>
      </c>
      <c r="BO95" t="str">
        <f t="shared" si="260"/>
        <v>51 Skilled agricultural and related trades</v>
      </c>
      <c r="BP95" s="18">
        <f t="shared" si="240"/>
        <v>3.2329197103212692</v>
      </c>
      <c r="BQ95" s="18">
        <f t="shared" si="240"/>
        <v>-22.241068236264883</v>
      </c>
      <c r="BR95" s="18">
        <f t="shared" si="240"/>
        <v>-0.82323728145153874</v>
      </c>
      <c r="BS95" s="18">
        <f t="shared" si="240"/>
        <v>0.46976384782118075</v>
      </c>
      <c r="BT95" s="18">
        <f t="shared" si="241"/>
        <v>-1.5258799254705635</v>
      </c>
      <c r="BV95" s="18">
        <f t="shared" si="242"/>
        <v>3.6901209870920937E-2</v>
      </c>
      <c r="BW95" s="18">
        <f t="shared" si="243"/>
        <v>2.8835203277270294</v>
      </c>
      <c r="BX95" s="18">
        <f t="shared" si="244"/>
        <v>2.9083281227304747</v>
      </c>
      <c r="BZ95" t="str">
        <f t="shared" si="261"/>
        <v>51 Skilled agricultural and related trades</v>
      </c>
      <c r="CA95" s="18">
        <f t="shared" si="245"/>
        <v>1.0015638932184823</v>
      </c>
      <c r="CB95" s="18">
        <f t="shared" si="245"/>
        <v>-20.150066439237513</v>
      </c>
      <c r="CC95" s="18">
        <f t="shared" si="245"/>
        <v>-0.91054356907503964</v>
      </c>
      <c r="CD95" s="18">
        <f t="shared" si="245"/>
        <v>2.9749469198877554</v>
      </c>
      <c r="CE95" s="18">
        <f t="shared" si="246"/>
        <v>0.14008883029772434</v>
      </c>
      <c r="CG95" s="18">
        <f t="shared" si="247"/>
        <v>1.6631432436918114</v>
      </c>
      <c r="CH95" s="18">
        <f t="shared" si="248"/>
        <v>2.7176254290560031</v>
      </c>
      <c r="CI95" s="18">
        <f t="shared" si="249"/>
        <v>3.9026876300089386</v>
      </c>
      <c r="CK95" t="str">
        <f t="shared" si="262"/>
        <v>51 Skilled agricultural and related trades</v>
      </c>
      <c r="CL95" s="18">
        <f t="shared" si="250"/>
        <v>4.1248514298465988</v>
      </c>
      <c r="CM95" s="18">
        <f t="shared" si="250"/>
        <v>-44.494561015125647</v>
      </c>
      <c r="CN95" s="18">
        <f t="shared" si="250"/>
        <v>1.2408582370866394</v>
      </c>
      <c r="CO95" s="18">
        <f t="shared" si="250"/>
        <v>-5.1662691826563574</v>
      </c>
      <c r="CP95" s="18">
        <f t="shared" si="251"/>
        <v>-6.3955626273411781</v>
      </c>
      <c r="CR95" s="18">
        <f t="shared" si="252"/>
        <v>-3.0769296026882498</v>
      </c>
      <c r="CS95" s="18">
        <f t="shared" si="253"/>
        <v>1.7330670525713243</v>
      </c>
      <c r="CT95" s="18">
        <f t="shared" si="254"/>
        <v>-0.55611597884818176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0.76837327465952843</v>
      </c>
      <c r="C96" s="18">
        <f t="shared" si="210"/>
        <v>-7.7167162163942589</v>
      </c>
      <c r="D96" s="18">
        <f t="shared" si="210"/>
        <v>5.2234726503195494</v>
      </c>
      <c r="E96" s="18">
        <f t="shared" si="210"/>
        <v>2.3831392721538114</v>
      </c>
      <c r="F96" s="18">
        <f t="shared" si="211"/>
        <v>2.5942835838298484</v>
      </c>
      <c r="H96" s="18">
        <f t="shared" si="212"/>
        <v>3.3212943249661953</v>
      </c>
      <c r="I96" s="18">
        <f t="shared" si="213"/>
        <v>3.2694272018232162</v>
      </c>
      <c r="J96" s="18">
        <f t="shared" si="214"/>
        <v>5.5634716365603909</v>
      </c>
      <c r="L96" t="str">
        <f t="shared" si="255"/>
        <v>52 Skilled metal, electrical and electronic trades</v>
      </c>
      <c r="M96" s="18">
        <f t="shared" si="215"/>
        <v>4.3603635585362177</v>
      </c>
      <c r="N96" s="18">
        <f t="shared" si="215"/>
        <v>-10.098903934173986</v>
      </c>
      <c r="O96" s="18">
        <f t="shared" si="215"/>
        <v>8.5448552480379867</v>
      </c>
      <c r="P96" s="18">
        <f t="shared" si="215"/>
        <v>3.3688313537082459</v>
      </c>
      <c r="Q96" s="18">
        <f t="shared" si="216"/>
        <v>4.0475130940626602</v>
      </c>
      <c r="S96" s="18">
        <f t="shared" si="217"/>
        <v>5.0661500944432447</v>
      </c>
      <c r="T96" s="18">
        <f t="shared" si="218"/>
        <v>4.0452122859218731</v>
      </c>
      <c r="U96" s="18">
        <f t="shared" si="219"/>
        <v>7.384096704435561</v>
      </c>
      <c r="W96" t="str">
        <f t="shared" si="256"/>
        <v>52 Skilled metal, electrical and electronic trades</v>
      </c>
      <c r="X96" s="18">
        <f t="shared" si="220"/>
        <v>1.469820264939381</v>
      </c>
      <c r="Y96" s="18">
        <f t="shared" si="220"/>
        <v>-7.6415103101002968</v>
      </c>
      <c r="Z96" s="18">
        <f t="shared" si="220"/>
        <v>3.4768068922867323</v>
      </c>
      <c r="AA96" s="18">
        <f t="shared" si="220"/>
        <v>2.188892040789292</v>
      </c>
      <c r="AB96" s="18">
        <f t="shared" si="221"/>
        <v>1.9431505393143755</v>
      </c>
      <c r="AD96" s="18">
        <f t="shared" si="222"/>
        <v>2.6164059646356375</v>
      </c>
      <c r="AE96" s="18">
        <f t="shared" si="223"/>
        <v>3.2529642220548105</v>
      </c>
      <c r="AF96" s="18">
        <f t="shared" si="224"/>
        <v>5.035600948896457</v>
      </c>
      <c r="AH96" t="str">
        <f t="shared" si="257"/>
        <v>52 Skilled metal, electrical and electronic trades</v>
      </c>
      <c r="AI96" s="18">
        <f t="shared" si="225"/>
        <v>1.1435732586283498</v>
      </c>
      <c r="AJ96" s="18">
        <f t="shared" si="225"/>
        <v>-2.6962588314371372</v>
      </c>
      <c r="AK96" s="18">
        <f t="shared" si="225"/>
        <v>3.2646444006637632</v>
      </c>
      <c r="AL96" s="18">
        <f t="shared" si="225"/>
        <v>3.6474022184929566</v>
      </c>
      <c r="AM96" s="18">
        <f t="shared" si="226"/>
        <v>3.1197856174728145</v>
      </c>
      <c r="AO96" s="18">
        <f t="shared" si="227"/>
        <v>3.5196589028585912</v>
      </c>
      <c r="AP96" s="18">
        <f t="shared" si="228"/>
        <v>3.1579227419177291</v>
      </c>
      <c r="AQ96" s="18">
        <f t="shared" si="229"/>
        <v>5.6306679960124173</v>
      </c>
      <c r="AS96" t="str">
        <f t="shared" si="258"/>
        <v>52 Skilled metal, electrical and electronic trades</v>
      </c>
      <c r="AT96" s="18">
        <f t="shared" si="230"/>
        <v>0.16661298504174749</v>
      </c>
      <c r="AU96" s="18">
        <f t="shared" si="230"/>
        <v>-1.3420603809197851</v>
      </c>
      <c r="AV96" s="18">
        <f t="shared" si="230"/>
        <v>2.0660136967945553</v>
      </c>
      <c r="AW96" s="18">
        <f t="shared" si="230"/>
        <v>2.1645577815375239</v>
      </c>
      <c r="AX96" s="18">
        <f t="shared" si="231"/>
        <v>1.9110497582213393</v>
      </c>
      <c r="AZ96" s="18">
        <f t="shared" si="232"/>
        <v>2.1316991863031154</v>
      </c>
      <c r="BA96" s="18">
        <f t="shared" si="233"/>
        <v>2.8737296231024612</v>
      </c>
      <c r="BB96" s="18">
        <f t="shared" si="234"/>
        <v>4.3782438959867331</v>
      </c>
      <c r="BD96" t="str">
        <f t="shared" si="259"/>
        <v>52 Skilled metal, electrical and electronic trades</v>
      </c>
      <c r="BE96" s="18">
        <f t="shared" si="235"/>
        <v>1.1627385274208368</v>
      </c>
      <c r="BF96" s="18">
        <f t="shared" si="235"/>
        <v>-17.116814041398943</v>
      </c>
      <c r="BG96" s="18">
        <f t="shared" si="235"/>
        <v>1.7139665615577115</v>
      </c>
      <c r="BH96" s="18">
        <f t="shared" si="235"/>
        <v>4.3968576113750935E-2</v>
      </c>
      <c r="BI96" s="18">
        <f t="shared" si="236"/>
        <v>-0.61292566966454354</v>
      </c>
      <c r="BK96" s="18">
        <f t="shared" si="237"/>
        <v>0.59756557145462796</v>
      </c>
      <c r="BL96" s="18">
        <f t="shared" si="238"/>
        <v>2.1257637568642851</v>
      </c>
      <c r="BM96" s="18">
        <f t="shared" si="239"/>
        <v>2.5758545455560888</v>
      </c>
      <c r="BO96" t="str">
        <f t="shared" si="260"/>
        <v>52 Skilled metal, electrical and electronic trades</v>
      </c>
      <c r="BP96" s="18">
        <f t="shared" si="240"/>
        <v>-1.6994941095247462</v>
      </c>
      <c r="BQ96" s="18">
        <f t="shared" si="240"/>
        <v>0.55254271392393139</v>
      </c>
      <c r="BR96" s="18">
        <f t="shared" si="240"/>
        <v>-1.7487392847739813</v>
      </c>
      <c r="BS96" s="18">
        <f t="shared" si="240"/>
        <v>-0.96239453251167895</v>
      </c>
      <c r="BT96" s="18">
        <f t="shared" si="241"/>
        <v>-1.1150235618408222</v>
      </c>
      <c r="BV96" s="18">
        <f t="shared" si="242"/>
        <v>-1.2252062448500856</v>
      </c>
      <c r="BW96" s="18">
        <f t="shared" si="243"/>
        <v>1.9577992306896608</v>
      </c>
      <c r="BX96" s="18">
        <f t="shared" si="244"/>
        <v>1.0447805440839675</v>
      </c>
      <c r="BZ96" t="str">
        <f t="shared" si="261"/>
        <v>52 Skilled metal, electrical and electronic trades</v>
      </c>
      <c r="CA96" s="18">
        <f t="shared" si="245"/>
        <v>-2.2370898512936832</v>
      </c>
      <c r="CB96" s="18">
        <f t="shared" si="245"/>
        <v>-17.139316691116779</v>
      </c>
      <c r="CC96" s="18">
        <f t="shared" si="245"/>
        <v>-0.98043039664611475</v>
      </c>
      <c r="CD96" s="18">
        <f t="shared" si="245"/>
        <v>-4.9205195865277602</v>
      </c>
      <c r="CE96" s="18">
        <f t="shared" si="246"/>
        <v>-4.5306743423310429</v>
      </c>
      <c r="CG96" s="18">
        <f t="shared" si="247"/>
        <v>-3.6248919569881299</v>
      </c>
      <c r="CH96" s="18">
        <f t="shared" si="248"/>
        <v>1.8265670067584505</v>
      </c>
      <c r="CI96" s="18">
        <f t="shared" si="249"/>
        <v>-0.79852673903065829</v>
      </c>
      <c r="CK96" t="str">
        <f t="shared" si="262"/>
        <v>52 Skilled metal, electrical and electronic trades</v>
      </c>
      <c r="CL96" s="18">
        <f t="shared" si="250"/>
        <v>2.8790575135740015</v>
      </c>
      <c r="CM96" s="18">
        <f t="shared" si="250"/>
        <v>-34.585885422998174</v>
      </c>
      <c r="CN96" s="18">
        <f t="shared" si="250"/>
        <v>-0.13818506802329988</v>
      </c>
      <c r="CO96" s="18">
        <f t="shared" si="250"/>
        <v>-2.2383449704341585</v>
      </c>
      <c r="CP96" s="18">
        <f t="shared" si="251"/>
        <v>-4.0274272578260213</v>
      </c>
      <c r="CR96" s="18">
        <f t="shared" si="252"/>
        <v>-1.543245638551638</v>
      </c>
      <c r="CS96" s="18">
        <f t="shared" si="253"/>
        <v>1.7561581546311711</v>
      </c>
      <c r="CT96" s="18">
        <f t="shared" si="254"/>
        <v>0.57819265998955149</v>
      </c>
    </row>
    <row r="97" spans="1:98" x14ac:dyDescent="0.2">
      <c r="A97" t="str">
        <f t="shared" si="209"/>
        <v>53 Skilled construction and building trades</v>
      </c>
      <c r="B97" s="18">
        <f t="shared" si="210"/>
        <v>-10.37280284247074</v>
      </c>
      <c r="C97" s="18">
        <f t="shared" si="210"/>
        <v>-23.775173587652475</v>
      </c>
      <c r="D97" s="18">
        <f t="shared" si="210"/>
        <v>14.007440702083972</v>
      </c>
      <c r="E97" s="18">
        <f t="shared" si="210"/>
        <v>0.56575614320453216</v>
      </c>
      <c r="F97" s="18">
        <f t="shared" si="211"/>
        <v>2.7907367264693672</v>
      </c>
      <c r="H97" s="18">
        <f t="shared" si="212"/>
        <v>4.860312525269217</v>
      </c>
      <c r="I97" s="18">
        <f t="shared" si="213"/>
        <v>4.2839430396308886</v>
      </c>
      <c r="J97" s="18">
        <f t="shared" si="214"/>
        <v>7.3904058150021434</v>
      </c>
      <c r="L97" t="str">
        <f t="shared" si="255"/>
        <v>53 Skilled construction and building trades</v>
      </c>
      <c r="M97" s="18">
        <f t="shared" si="215"/>
        <v>0.45446706983141016</v>
      </c>
      <c r="N97" s="18">
        <f t="shared" si="215"/>
        <v>-0.22327107147493974</v>
      </c>
      <c r="O97" s="18">
        <f t="shared" si="215"/>
        <v>6.5215291411704124</v>
      </c>
      <c r="P97" s="18">
        <f t="shared" si="215"/>
        <v>1.4086158305587571</v>
      </c>
      <c r="Q97" s="18">
        <f t="shared" si="216"/>
        <v>2.8751066004709225</v>
      </c>
      <c r="S97" s="18">
        <f t="shared" si="217"/>
        <v>3.0850535009072866</v>
      </c>
      <c r="T97" s="18">
        <f t="shared" si="218"/>
        <v>3.6013382041825359</v>
      </c>
      <c r="U97" s="18">
        <f t="shared" si="219"/>
        <v>5.6405286915578889</v>
      </c>
      <c r="W97" t="str">
        <f t="shared" si="256"/>
        <v>53 Skilled construction and building trades</v>
      </c>
      <c r="X97" s="18">
        <f t="shared" si="220"/>
        <v>-3.3684356802550997</v>
      </c>
      <c r="Y97" s="18">
        <f t="shared" si="220"/>
        <v>5.1767775030762575</v>
      </c>
      <c r="Z97" s="18">
        <f t="shared" si="220"/>
        <v>4.1532567632016182</v>
      </c>
      <c r="AA97" s="18">
        <f t="shared" si="220"/>
        <v>1.1961086865203807</v>
      </c>
      <c r="AB97" s="18">
        <f t="shared" si="221"/>
        <v>2.357611066008336</v>
      </c>
      <c r="AD97" s="18">
        <f t="shared" si="222"/>
        <v>2.1723760978395568</v>
      </c>
      <c r="AE97" s="18">
        <f t="shared" si="223"/>
        <v>3.3872641707548334</v>
      </c>
      <c r="AF97" s="18">
        <f t="shared" si="224"/>
        <v>4.8285104723674754</v>
      </c>
      <c r="AH97" t="str">
        <f t="shared" si="257"/>
        <v>53 Skilled construction and building trades</v>
      </c>
      <c r="AI97" s="18">
        <f t="shared" si="225"/>
        <v>0.63983522739066157</v>
      </c>
      <c r="AJ97" s="18">
        <f t="shared" si="225"/>
        <v>13.185877339762797</v>
      </c>
      <c r="AK97" s="18">
        <f t="shared" si="225"/>
        <v>4.4774517991449603</v>
      </c>
      <c r="AL97" s="18">
        <f t="shared" si="225"/>
        <v>1.5240540916011902</v>
      </c>
      <c r="AM97" s="18">
        <f t="shared" si="226"/>
        <v>3.1364464122220381</v>
      </c>
      <c r="AO97" s="18">
        <f t="shared" si="227"/>
        <v>2.499125104349198</v>
      </c>
      <c r="AP97" s="18">
        <f t="shared" si="228"/>
        <v>3.6591980061611462</v>
      </c>
      <c r="AQ97" s="18">
        <f t="shared" si="229"/>
        <v>5.2763621927755633</v>
      </c>
      <c r="AS97" t="str">
        <f t="shared" si="258"/>
        <v>53 Skilled construction and building trades</v>
      </c>
      <c r="AT97" s="18">
        <f t="shared" si="230"/>
        <v>-3.0031538870967767</v>
      </c>
      <c r="AU97" s="18">
        <f t="shared" si="230"/>
        <v>18.719246845226102</v>
      </c>
      <c r="AV97" s="18">
        <f t="shared" si="230"/>
        <v>4.3531800225176553</v>
      </c>
      <c r="AW97" s="18">
        <f t="shared" si="230"/>
        <v>0.60445796180299549</v>
      </c>
      <c r="AX97" s="18">
        <f t="shared" si="231"/>
        <v>2.8197075533181515</v>
      </c>
      <c r="AZ97" s="18">
        <f t="shared" si="232"/>
        <v>1.8388249677334212</v>
      </c>
      <c r="BA97" s="18">
        <f t="shared" si="233"/>
        <v>3.4691769189653554</v>
      </c>
      <c r="BB97" s="18">
        <f t="shared" si="234"/>
        <v>4.667010317724829</v>
      </c>
      <c r="BD97" t="str">
        <f t="shared" si="259"/>
        <v>53 Skilled construction and building trades</v>
      </c>
      <c r="BE97" s="18">
        <f t="shared" si="235"/>
        <v>-2.0806898694104681</v>
      </c>
      <c r="BF97" s="18">
        <f t="shared" si="235"/>
        <v>-6.3635613658978958</v>
      </c>
      <c r="BG97" s="18">
        <f t="shared" si="235"/>
        <v>1.5912578930465049</v>
      </c>
      <c r="BH97" s="18">
        <f t="shared" si="235"/>
        <v>-1.3701903505774493</v>
      </c>
      <c r="BI97" s="18">
        <f t="shared" si="236"/>
        <v>-0.77684484686481037</v>
      </c>
      <c r="BK97" s="18">
        <f t="shared" si="237"/>
        <v>-0.39275936970842862</v>
      </c>
      <c r="BL97" s="18">
        <f t="shared" si="238"/>
        <v>2.1691647016079729</v>
      </c>
      <c r="BM97" s="18">
        <f t="shared" si="239"/>
        <v>1.8805520744729742</v>
      </c>
      <c r="BO97" t="str">
        <f t="shared" si="260"/>
        <v>53 Skilled construction and building trades</v>
      </c>
      <c r="BP97" s="18">
        <f t="shared" si="240"/>
        <v>-1.9091139730947448</v>
      </c>
      <c r="BQ97" s="18">
        <f t="shared" si="240"/>
        <v>14.123800039936851</v>
      </c>
      <c r="BR97" s="18">
        <f t="shared" si="240"/>
        <v>-7.6942611225738755E-2</v>
      </c>
      <c r="BS97" s="18">
        <f t="shared" si="240"/>
        <v>-0.20639232174833877</v>
      </c>
      <c r="BT97" s="18">
        <f t="shared" si="241"/>
        <v>0.67479446376887964</v>
      </c>
      <c r="BV97" s="18">
        <f t="shared" si="242"/>
        <v>-0.16326106245642125</v>
      </c>
      <c r="BW97" s="18">
        <f t="shared" si="243"/>
        <v>2.4881802487743521</v>
      </c>
      <c r="BX97" s="18">
        <f t="shared" si="244"/>
        <v>2.3728586321636547</v>
      </c>
      <c r="BZ97" t="str">
        <f t="shared" si="261"/>
        <v>53 Skilled construction and building trades</v>
      </c>
      <c r="CA97" s="18">
        <f t="shared" si="245"/>
        <v>-4.079028391971784</v>
      </c>
      <c r="CB97" s="18">
        <f t="shared" si="245"/>
        <v>-0.12697162324140088</v>
      </c>
      <c r="CC97" s="18">
        <f t="shared" si="245"/>
        <v>0.56657349963098458</v>
      </c>
      <c r="CD97" s="18">
        <f t="shared" si="245"/>
        <v>-0.92378141000263314</v>
      </c>
      <c r="CE97" s="18">
        <f t="shared" si="246"/>
        <v>-0.41058771624302715</v>
      </c>
      <c r="CG97" s="18">
        <f t="shared" si="247"/>
        <v>-0.4294667938723129</v>
      </c>
      <c r="CH97" s="18">
        <f t="shared" si="248"/>
        <v>2.308532840110078</v>
      </c>
      <c r="CI97" s="18">
        <f t="shared" si="249"/>
        <v>1.9992749685568745</v>
      </c>
      <c r="CK97" t="str">
        <f t="shared" si="262"/>
        <v>53 Skilled construction and building trades</v>
      </c>
      <c r="CL97" s="18">
        <f t="shared" si="250"/>
        <v>-2.64094254249988</v>
      </c>
      <c r="CM97" s="18">
        <f t="shared" si="250"/>
        <v>-24.405655295264982</v>
      </c>
      <c r="CN97" s="18">
        <f t="shared" si="250"/>
        <v>-5.77769308070335</v>
      </c>
      <c r="CO97" s="18">
        <f t="shared" si="250"/>
        <v>-14.659817683000654</v>
      </c>
      <c r="CP97" s="18">
        <f t="shared" si="251"/>
        <v>-12.642619608971039</v>
      </c>
      <c r="CR97" s="18">
        <f t="shared" si="252"/>
        <v>-11.796269162211425</v>
      </c>
      <c r="CS97" s="18">
        <f t="shared" si="253"/>
        <v>0.88489510377900427</v>
      </c>
      <c r="CT97" s="18">
        <f t="shared" si="254"/>
        <v>-7.8487101059003583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1.0663259504767986</v>
      </c>
      <c r="C98" s="18">
        <f t="shared" si="210"/>
        <v>-0.9653360466679195</v>
      </c>
      <c r="D98" s="18">
        <f t="shared" si="210"/>
        <v>8.8518499781808693</v>
      </c>
      <c r="E98" s="18">
        <f t="shared" si="210"/>
        <v>4.0164389120345367</v>
      </c>
      <c r="F98" s="18">
        <f t="shared" si="211"/>
        <v>5.1808393814364084</v>
      </c>
      <c r="H98" s="18">
        <f t="shared" si="212"/>
        <v>5.603892333175553</v>
      </c>
      <c r="I98" s="18">
        <f t="shared" si="213"/>
        <v>4.384764654874429</v>
      </c>
      <c r="J98" s="18">
        <f t="shared" si="214"/>
        <v>7.9932547029705647</v>
      </c>
      <c r="L98" t="str">
        <f t="shared" si="255"/>
        <v>54 Textiles, printing and other skilled trades</v>
      </c>
      <c r="M98" s="18">
        <f t="shared" si="215"/>
        <v>4.5955546421869942</v>
      </c>
      <c r="N98" s="18">
        <f t="shared" si="215"/>
        <v>-0.41804387295862888</v>
      </c>
      <c r="O98" s="18">
        <f t="shared" si="215"/>
        <v>7.2740340896150668</v>
      </c>
      <c r="P98" s="18">
        <f t="shared" si="215"/>
        <v>4.4848135020029378</v>
      </c>
      <c r="Q98" s="18">
        <f t="shared" si="216"/>
        <v>5.0325935875508154</v>
      </c>
      <c r="S98" s="18">
        <f t="shared" si="217"/>
        <v>5.4064011175900317</v>
      </c>
      <c r="T98" s="18">
        <f t="shared" si="218"/>
        <v>4.5175159525332909</v>
      </c>
      <c r="U98" s="18">
        <f t="shared" si="219"/>
        <v>7.9337475075106356</v>
      </c>
      <c r="W98" t="str">
        <f t="shared" si="256"/>
        <v>54 Textiles, printing and other skilled trades</v>
      </c>
      <c r="X98" s="18">
        <f t="shared" si="220"/>
        <v>-0.14294267239829406</v>
      </c>
      <c r="Y98" s="18">
        <f t="shared" si="220"/>
        <v>8.1614812656038751</v>
      </c>
      <c r="Z98" s="18">
        <f t="shared" si="220"/>
        <v>4.6323584982428612</v>
      </c>
      <c r="AA98" s="18">
        <f t="shared" si="220"/>
        <v>3.4068549971214335</v>
      </c>
      <c r="AB98" s="18">
        <f t="shared" si="221"/>
        <v>4.08029149094431</v>
      </c>
      <c r="AD98" s="18">
        <f t="shared" si="222"/>
        <v>3.8137529521805824</v>
      </c>
      <c r="AE98" s="18">
        <f t="shared" si="223"/>
        <v>3.9237756576577354</v>
      </c>
      <c r="AF98" s="18">
        <f t="shared" si="224"/>
        <v>6.3959645182590341</v>
      </c>
      <c r="AH98" t="str">
        <f t="shared" si="257"/>
        <v>54 Textiles, printing and other skilled trades</v>
      </c>
      <c r="AI98" s="18">
        <f t="shared" si="225"/>
        <v>-0.27381629016275388</v>
      </c>
      <c r="AJ98" s="18">
        <f t="shared" si="225"/>
        <v>21.65039639853137</v>
      </c>
      <c r="AK98" s="18">
        <f t="shared" si="225"/>
        <v>1.0726486031090943</v>
      </c>
      <c r="AL98" s="18">
        <f t="shared" si="225"/>
        <v>3.0431204722586314</v>
      </c>
      <c r="AM98" s="18">
        <f t="shared" si="226"/>
        <v>3.4914534597820346</v>
      </c>
      <c r="AO98" s="18">
        <f t="shared" si="227"/>
        <v>2.3820646928014222</v>
      </c>
      <c r="AP98" s="18">
        <f t="shared" si="228"/>
        <v>3.4522018057224768</v>
      </c>
      <c r="AQ98" s="18">
        <f t="shared" si="229"/>
        <v>5.0280798404189087</v>
      </c>
      <c r="AS98" t="str">
        <f t="shared" si="258"/>
        <v>54 Textiles, printing and other skilled trades</v>
      </c>
      <c r="AT98" s="18">
        <f t="shared" si="230"/>
        <v>-6.745351429270352E-2</v>
      </c>
      <c r="AU98" s="18">
        <f t="shared" si="230"/>
        <v>9.8468494413848973</v>
      </c>
      <c r="AV98" s="18">
        <f t="shared" si="230"/>
        <v>2.0500383160328983</v>
      </c>
      <c r="AW98" s="18">
        <f t="shared" si="230"/>
        <v>2.4550097619242761</v>
      </c>
      <c r="AX98" s="18">
        <f t="shared" si="231"/>
        <v>2.7747883325945022</v>
      </c>
      <c r="AZ98" s="18">
        <f t="shared" si="232"/>
        <v>2.3198410304906547</v>
      </c>
      <c r="BA98" s="18">
        <f t="shared" si="233"/>
        <v>3.3797994434330292</v>
      </c>
      <c r="BB98" s="18">
        <f t="shared" si="234"/>
        <v>4.9257316758690717</v>
      </c>
      <c r="BD98" t="str">
        <f t="shared" si="259"/>
        <v>54 Textiles, printing and other skilled trades</v>
      </c>
      <c r="BE98" s="18">
        <f t="shared" si="235"/>
        <v>-1.5491798666781631</v>
      </c>
      <c r="BF98" s="18">
        <f t="shared" si="235"/>
        <v>-6.4851583412063878</v>
      </c>
      <c r="BG98" s="18">
        <f t="shared" si="235"/>
        <v>4.1347927269056672</v>
      </c>
      <c r="BH98" s="18">
        <f t="shared" si="235"/>
        <v>1.241783708040356</v>
      </c>
      <c r="BI98" s="18">
        <f t="shared" si="236"/>
        <v>1.631563489509924</v>
      </c>
      <c r="BK98" s="18">
        <f t="shared" si="237"/>
        <v>2.1970777627813076</v>
      </c>
      <c r="BL98" s="18">
        <f t="shared" si="238"/>
        <v>2.8812148841572904</v>
      </c>
      <c r="BM98" s="18">
        <f t="shared" si="239"/>
        <v>4.4325842986355113</v>
      </c>
      <c r="BO98" t="str">
        <f t="shared" si="260"/>
        <v>54 Textiles, printing and other skilled trades</v>
      </c>
      <c r="BP98" s="18">
        <f t="shared" si="240"/>
        <v>-4.475621715317124</v>
      </c>
      <c r="BQ98" s="18">
        <f t="shared" si="240"/>
        <v>3.4736694711811511</v>
      </c>
      <c r="BR98" s="18">
        <f t="shared" si="240"/>
        <v>-0.46376271166839178</v>
      </c>
      <c r="BS98" s="18">
        <f t="shared" si="240"/>
        <v>-1.218097182441169</v>
      </c>
      <c r="BT98" s="18">
        <f t="shared" si="241"/>
        <v>-0.69540055341628104</v>
      </c>
      <c r="BV98" s="18">
        <f t="shared" si="242"/>
        <v>-0.96728969858854708</v>
      </c>
      <c r="BW98" s="18">
        <f t="shared" si="243"/>
        <v>2.1694187358175299</v>
      </c>
      <c r="BX98" s="18">
        <f t="shared" si="244"/>
        <v>1.4668625644950417</v>
      </c>
      <c r="BZ98" t="str">
        <f t="shared" si="261"/>
        <v>54 Textiles, printing and other skilled trades</v>
      </c>
      <c r="CA98" s="18">
        <f t="shared" si="245"/>
        <v>-3.496532249780282</v>
      </c>
      <c r="CB98" s="18">
        <f t="shared" si="245"/>
        <v>-6.3532527227142088</v>
      </c>
      <c r="CC98" s="18">
        <f t="shared" si="245"/>
        <v>0.78396672865173045</v>
      </c>
      <c r="CD98" s="18">
        <f t="shared" si="245"/>
        <v>-1.7087600724506435</v>
      </c>
      <c r="CE98" s="18">
        <f t="shared" si="246"/>
        <v>-1.2357251266990388</v>
      </c>
      <c r="CG98" s="18">
        <f t="shared" si="247"/>
        <v>-0.88477793889271128</v>
      </c>
      <c r="CH98" s="18">
        <f t="shared" si="248"/>
        <v>2.1406846729486784</v>
      </c>
      <c r="CI98" s="18">
        <f t="shared" si="249"/>
        <v>1.4943006753385335</v>
      </c>
      <c r="CK98" t="str">
        <f t="shared" si="262"/>
        <v>54 Textiles, printing and other skilled trades</v>
      </c>
      <c r="CL98" s="18">
        <f t="shared" si="250"/>
        <v>-3.2470413578379986</v>
      </c>
      <c r="CM98" s="18">
        <f t="shared" si="250"/>
        <v>-21.507257385531318</v>
      </c>
      <c r="CN98" s="18">
        <f t="shared" si="250"/>
        <v>-6.203221977250517</v>
      </c>
      <c r="CO98" s="18">
        <f t="shared" si="250"/>
        <v>-3.2055947409178054</v>
      </c>
      <c r="CP98" s="18">
        <f t="shared" si="251"/>
        <v>-5.3998164772397717</v>
      </c>
      <c r="CR98" s="18">
        <f t="shared" si="252"/>
        <v>-4.2152998756343258</v>
      </c>
      <c r="CS98" s="18">
        <f t="shared" si="253"/>
        <v>1.1709030205917292</v>
      </c>
      <c r="CT98" s="18">
        <f t="shared" si="254"/>
        <v>-2.2123754694215236</v>
      </c>
    </row>
    <row r="99" spans="1:98" x14ac:dyDescent="0.2">
      <c r="A99" t="str">
        <f t="shared" si="209"/>
        <v>61 Caring personal service occupations</v>
      </c>
      <c r="B99" s="18">
        <f t="shared" si="210"/>
        <v>6.499409250306476</v>
      </c>
      <c r="C99" s="18">
        <f t="shared" si="210"/>
        <v>-7.5941479775615832</v>
      </c>
      <c r="D99" s="18">
        <f t="shared" si="210"/>
        <v>7.9170713326926823</v>
      </c>
      <c r="E99" s="18">
        <f t="shared" si="210"/>
        <v>3.7628178262587797</v>
      </c>
      <c r="F99" s="18">
        <f t="shared" si="211"/>
        <v>4.285274249505755</v>
      </c>
      <c r="H99" s="18">
        <f t="shared" si="212"/>
        <v>5.1294893835160948</v>
      </c>
      <c r="I99" s="18">
        <f t="shared" si="213"/>
        <v>4.4717553302388469</v>
      </c>
      <c r="J99" s="18">
        <f t="shared" si="214"/>
        <v>7.7062165403423144</v>
      </c>
      <c r="L99" t="str">
        <f t="shared" si="255"/>
        <v>61 Caring personal service occupations</v>
      </c>
      <c r="M99" s="18">
        <f t="shared" si="215"/>
        <v>11.891805570808733</v>
      </c>
      <c r="N99" s="18">
        <f t="shared" si="215"/>
        <v>-9.323512112237486</v>
      </c>
      <c r="O99" s="18">
        <f t="shared" si="215"/>
        <v>8.1495110759361555</v>
      </c>
      <c r="P99" s="18">
        <f t="shared" si="215"/>
        <v>3.8968598114037301</v>
      </c>
      <c r="Q99" s="18">
        <f t="shared" si="216"/>
        <v>4.3164037984026349</v>
      </c>
      <c r="S99" s="18">
        <f t="shared" si="217"/>
        <v>5.2954975772962598</v>
      </c>
      <c r="T99" s="18">
        <f t="shared" si="218"/>
        <v>4.6608920430711853</v>
      </c>
      <c r="U99" s="18">
        <f t="shared" si="219"/>
        <v>7.9470032453031525</v>
      </c>
      <c r="W99" t="str">
        <f t="shared" si="256"/>
        <v>61 Caring personal service occupations</v>
      </c>
      <c r="X99" s="18">
        <f t="shared" si="220"/>
        <v>6.4480917018649775</v>
      </c>
      <c r="Y99" s="18">
        <f t="shared" si="220"/>
        <v>11.419588716239515</v>
      </c>
      <c r="Z99" s="18">
        <f t="shared" si="220"/>
        <v>2.1295823449360984</v>
      </c>
      <c r="AA99" s="18">
        <f t="shared" si="220"/>
        <v>2.6348567607245243</v>
      </c>
      <c r="AB99" s="18">
        <f t="shared" si="221"/>
        <v>3.004039918189183</v>
      </c>
      <c r="AD99" s="18">
        <f t="shared" si="222"/>
        <v>2.4661548102943076</v>
      </c>
      <c r="AE99" s="18">
        <f t="shared" si="223"/>
        <v>3.9331954248691625</v>
      </c>
      <c r="AF99" s="18">
        <f t="shared" si="224"/>
        <v>5.4758085138219226</v>
      </c>
      <c r="AH99" t="str">
        <f t="shared" si="257"/>
        <v>61 Caring personal service occupations</v>
      </c>
      <c r="AI99" s="18">
        <f t="shared" si="225"/>
        <v>4.2365102890014716</v>
      </c>
      <c r="AJ99" s="18">
        <f t="shared" si="225"/>
        <v>13.298942236542178</v>
      </c>
      <c r="AK99" s="18">
        <f t="shared" si="225"/>
        <v>-1.0738251928388731</v>
      </c>
      <c r="AL99" s="18">
        <f t="shared" si="225"/>
        <v>1.342318214465732</v>
      </c>
      <c r="AM99" s="18">
        <f t="shared" si="226"/>
        <v>1.2845359666510348</v>
      </c>
      <c r="AO99" s="18">
        <f t="shared" si="227"/>
        <v>0.53045045851152217</v>
      </c>
      <c r="AP99" s="18">
        <f t="shared" si="228"/>
        <v>3.1146512044674557</v>
      </c>
      <c r="AQ99" s="18">
        <f t="shared" si="229"/>
        <v>3.4646043469721333</v>
      </c>
      <c r="AS99" t="str">
        <f t="shared" si="258"/>
        <v>61 Caring personal service occupations</v>
      </c>
      <c r="AT99" s="18">
        <f t="shared" si="230"/>
        <v>5.5501418013680803</v>
      </c>
      <c r="AU99" s="18">
        <f t="shared" si="230"/>
        <v>12.932824251342435</v>
      </c>
      <c r="AV99" s="18">
        <f t="shared" si="230"/>
        <v>-0.77968945965138925</v>
      </c>
      <c r="AW99" s="18">
        <f t="shared" si="230"/>
        <v>1.5649286755080816</v>
      </c>
      <c r="AX99" s="18">
        <f t="shared" si="231"/>
        <v>1.4971385492203337</v>
      </c>
      <c r="AZ99" s="18">
        <f t="shared" si="232"/>
        <v>0.7772970369771981</v>
      </c>
      <c r="BA99" s="18">
        <f t="shared" si="233"/>
        <v>3.2287028132904405</v>
      </c>
      <c r="BB99" s="18">
        <f t="shared" si="234"/>
        <v>3.7370162445350186</v>
      </c>
      <c r="BD99" t="str">
        <f t="shared" si="259"/>
        <v>61 Caring personal service occupations</v>
      </c>
      <c r="BE99" s="18">
        <f t="shared" si="235"/>
        <v>3.3894316120349766</v>
      </c>
      <c r="BF99" s="18">
        <f t="shared" si="235"/>
        <v>-2.404397032936767</v>
      </c>
      <c r="BG99" s="18">
        <f t="shared" si="235"/>
        <v>1.9196912112207531</v>
      </c>
      <c r="BH99" s="18">
        <f t="shared" si="235"/>
        <v>1.3654321388338442</v>
      </c>
      <c r="BI99" s="18">
        <f t="shared" si="236"/>
        <v>1.2980812843683909</v>
      </c>
      <c r="BK99" s="18">
        <f t="shared" si="237"/>
        <v>1.5498494433148879</v>
      </c>
      <c r="BL99" s="18">
        <f t="shared" si="238"/>
        <v>3.5419104313936023</v>
      </c>
      <c r="BM99" s="18">
        <f t="shared" si="239"/>
        <v>4.534999715159338</v>
      </c>
      <c r="BO99" t="str">
        <f t="shared" si="260"/>
        <v>61 Caring personal service occupations</v>
      </c>
      <c r="BP99" s="18">
        <f t="shared" si="240"/>
        <v>3.1334883795842261</v>
      </c>
      <c r="BQ99" s="18">
        <f t="shared" si="240"/>
        <v>-14.510099779234375</v>
      </c>
      <c r="BR99" s="18">
        <f t="shared" si="240"/>
        <v>0.10784770074521166</v>
      </c>
      <c r="BS99" s="18">
        <f t="shared" si="240"/>
        <v>-1.3557516567405115</v>
      </c>
      <c r="BT99" s="18">
        <f t="shared" si="241"/>
        <v>-1.7831911563533143</v>
      </c>
      <c r="BV99" s="18">
        <f t="shared" si="242"/>
        <v>-0.87027835907549367</v>
      </c>
      <c r="BW99" s="18">
        <f t="shared" si="243"/>
        <v>2.6487826778030632</v>
      </c>
      <c r="BX99" s="18">
        <f t="shared" si="244"/>
        <v>2.0573957386526009</v>
      </c>
      <c r="BZ99" t="str">
        <f t="shared" si="261"/>
        <v>61 Caring personal service occupations</v>
      </c>
      <c r="CA99" s="18">
        <f t="shared" si="245"/>
        <v>-7.1616321545026178</v>
      </c>
      <c r="CB99" s="18">
        <f t="shared" si="245"/>
        <v>-22.379258527506597</v>
      </c>
      <c r="CC99" s="18">
        <f t="shared" si="245"/>
        <v>-5.3900067884187441</v>
      </c>
      <c r="CD99" s="18">
        <f t="shared" si="245"/>
        <v>-2.090772443481248</v>
      </c>
      <c r="CE99" s="18">
        <f t="shared" si="246"/>
        <v>-4.5296108319341837</v>
      </c>
      <c r="CG99" s="18">
        <f t="shared" si="247"/>
        <v>-3.2031064511199747</v>
      </c>
      <c r="CH99" s="18">
        <f t="shared" si="248"/>
        <v>1.4696695102050406</v>
      </c>
      <c r="CI99" s="18">
        <f t="shared" si="249"/>
        <v>-1.0135785769874395</v>
      </c>
      <c r="CK99" t="str">
        <f t="shared" si="262"/>
        <v>61 Caring personal service occupations</v>
      </c>
      <c r="CL99" s="18">
        <f t="shared" si="250"/>
        <v>0.62848393666605773</v>
      </c>
      <c r="CM99" s="18">
        <f t="shared" si="250"/>
        <v>-32.786431732264433</v>
      </c>
      <c r="CN99" s="18">
        <f t="shared" si="250"/>
        <v>0.6612613048740501</v>
      </c>
      <c r="CO99" s="18">
        <f t="shared" si="250"/>
        <v>-1.7021206603559769</v>
      </c>
      <c r="CP99" s="18">
        <f t="shared" si="251"/>
        <v>-3.294618553670714</v>
      </c>
      <c r="CR99" s="18">
        <f t="shared" si="252"/>
        <v>-0.92055732691804781</v>
      </c>
      <c r="CS99" s="18">
        <f t="shared" si="253"/>
        <v>1.5417362811293245</v>
      </c>
      <c r="CT99" s="18">
        <f t="shared" si="254"/>
        <v>0.80879605176482627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4.4937194980303019</v>
      </c>
      <c r="C100" s="18">
        <f t="shared" si="210"/>
        <v>-8.9515086414909906</v>
      </c>
      <c r="D100" s="18">
        <f t="shared" si="210"/>
        <v>6.3303590849054459</v>
      </c>
      <c r="E100" s="18">
        <f t="shared" si="210"/>
        <v>4.4374572387533506</v>
      </c>
      <c r="F100" s="18">
        <f t="shared" si="211"/>
        <v>4.1286236890477834</v>
      </c>
      <c r="H100" s="18">
        <f t="shared" si="212"/>
        <v>5.0646504081591548</v>
      </c>
      <c r="I100" s="18">
        <f t="shared" si="213"/>
        <v>4.2176128731040707</v>
      </c>
      <c r="J100" s="18">
        <f t="shared" si="214"/>
        <v>7.4942782489062054</v>
      </c>
      <c r="L100" t="str">
        <f t="shared" si="255"/>
        <v>62 Leisure, travel and related personal service occupations</v>
      </c>
      <c r="M100" s="18">
        <f t="shared" si="215"/>
        <v>8.2662711823968671</v>
      </c>
      <c r="N100" s="18">
        <f t="shared" si="215"/>
        <v>-9.3503216281503718</v>
      </c>
      <c r="O100" s="18">
        <f t="shared" si="215"/>
        <v>4.452827508021473</v>
      </c>
      <c r="P100" s="18">
        <f t="shared" si="215"/>
        <v>2.4502779015389997</v>
      </c>
      <c r="Q100" s="18">
        <f t="shared" si="216"/>
        <v>2.2865822187481122</v>
      </c>
      <c r="S100" s="18">
        <f t="shared" si="217"/>
        <v>3.1134918438710635</v>
      </c>
      <c r="T100" s="18">
        <f t="shared" si="218"/>
        <v>3.6071055559234066</v>
      </c>
      <c r="U100" s="18">
        <f t="shared" si="219"/>
        <v>5.6651037752582178</v>
      </c>
      <c r="W100" t="str">
        <f t="shared" si="256"/>
        <v>62 Leisure, travel and related personal service occupations</v>
      </c>
      <c r="X100" s="18">
        <f t="shared" si="220"/>
        <v>7.5905344911278316</v>
      </c>
      <c r="Y100" s="18">
        <f t="shared" si="220"/>
        <v>16.068944411463715</v>
      </c>
      <c r="Z100" s="18">
        <f t="shared" si="220"/>
        <v>3.0777209057522237</v>
      </c>
      <c r="AA100" s="18">
        <f t="shared" si="220"/>
        <v>3.522531865038081</v>
      </c>
      <c r="AB100" s="18">
        <f t="shared" si="221"/>
        <v>4.1251302537434587</v>
      </c>
      <c r="AD100" s="18">
        <f t="shared" si="222"/>
        <v>3.374048676482877</v>
      </c>
      <c r="AE100" s="18">
        <f t="shared" si="223"/>
        <v>3.9589230044128731</v>
      </c>
      <c r="AF100" s="18">
        <f t="shared" si="224"/>
        <v>6.1134700015305743</v>
      </c>
      <c r="AH100" t="str">
        <f t="shared" si="257"/>
        <v>62 Leisure, travel and related personal service occupations</v>
      </c>
      <c r="AI100" s="18">
        <f t="shared" si="225"/>
        <v>7.7173286203063851</v>
      </c>
      <c r="AJ100" s="18">
        <f t="shared" si="225"/>
        <v>16.732462760493515</v>
      </c>
      <c r="AK100" s="18">
        <f t="shared" si="225"/>
        <v>-7.0029357723377927E-2</v>
      </c>
      <c r="AL100" s="18">
        <f t="shared" si="225"/>
        <v>2.8739049316528931</v>
      </c>
      <c r="AM100" s="18">
        <f t="shared" si="226"/>
        <v>2.753155743095248</v>
      </c>
      <c r="AO100" s="18">
        <f t="shared" si="227"/>
        <v>1.8830810790867236</v>
      </c>
      <c r="AP100" s="18">
        <f t="shared" si="228"/>
        <v>3.4837393794017624</v>
      </c>
      <c r="AQ100" s="18">
        <f t="shared" si="229"/>
        <v>4.7095477895596538</v>
      </c>
      <c r="AS100" t="str">
        <f t="shared" si="258"/>
        <v>62 Leisure, travel and related personal service occupations</v>
      </c>
      <c r="AT100" s="18">
        <f t="shared" si="230"/>
        <v>7.1909004454031589</v>
      </c>
      <c r="AU100" s="18">
        <f t="shared" si="230"/>
        <v>34.858045891144627</v>
      </c>
      <c r="AV100" s="18">
        <f t="shared" si="230"/>
        <v>1.1247711546093608</v>
      </c>
      <c r="AW100" s="18">
        <f t="shared" si="230"/>
        <v>3.5771902196476857</v>
      </c>
      <c r="AX100" s="18">
        <f t="shared" si="231"/>
        <v>4.5142160516629115</v>
      </c>
      <c r="AZ100" s="18">
        <f t="shared" si="232"/>
        <v>2.7531791400006389</v>
      </c>
      <c r="BA100" s="18">
        <f t="shared" si="233"/>
        <v>3.763908933418425</v>
      </c>
      <c r="BB100" s="18">
        <f t="shared" si="234"/>
        <v>5.5345859675288267</v>
      </c>
      <c r="BD100" t="str">
        <f t="shared" si="259"/>
        <v>62 Leisure, travel and related personal service occupations</v>
      </c>
      <c r="BE100" s="18">
        <f t="shared" si="235"/>
        <v>1.4446840863733268</v>
      </c>
      <c r="BF100" s="18">
        <f t="shared" si="235"/>
        <v>3.4661315955029526</v>
      </c>
      <c r="BG100" s="18">
        <f t="shared" si="235"/>
        <v>-0.49601231720237671</v>
      </c>
      <c r="BH100" s="18">
        <f t="shared" si="235"/>
        <v>-0.66303705626024056</v>
      </c>
      <c r="BI100" s="18">
        <f t="shared" si="236"/>
        <v>-0.35756343913467825</v>
      </c>
      <c r="BK100" s="18">
        <f t="shared" si="237"/>
        <v>-0.60739331797829976</v>
      </c>
      <c r="BL100" s="18">
        <f t="shared" si="238"/>
        <v>2.5601382828952524</v>
      </c>
      <c r="BM100" s="18">
        <f t="shared" si="239"/>
        <v>2.1395842531215514</v>
      </c>
      <c r="BO100" t="str">
        <f t="shared" si="260"/>
        <v>62 Leisure, travel and related personal service occupations</v>
      </c>
      <c r="BP100" s="18">
        <f t="shared" si="240"/>
        <v>3.2117755024885231</v>
      </c>
      <c r="BQ100" s="18">
        <f t="shared" si="240"/>
        <v>-3.9268753097458031</v>
      </c>
      <c r="BR100" s="18">
        <f t="shared" si="240"/>
        <v>-2.486523302568211</v>
      </c>
      <c r="BS100" s="18">
        <f t="shared" si="240"/>
        <v>-2.7040608160856072</v>
      </c>
      <c r="BT100" s="18">
        <f t="shared" si="241"/>
        <v>-2.7130660379218408</v>
      </c>
      <c r="BV100" s="18">
        <f t="shared" si="242"/>
        <v>-2.6316022865131461</v>
      </c>
      <c r="BW100" s="18">
        <f t="shared" si="243"/>
        <v>2.1909124414791981</v>
      </c>
      <c r="BX100" s="18">
        <f t="shared" si="244"/>
        <v>0.35411866235017797</v>
      </c>
      <c r="BZ100" t="str">
        <f t="shared" si="261"/>
        <v>62 Leisure, travel and related personal service occupations</v>
      </c>
      <c r="CA100" s="18">
        <f t="shared" si="245"/>
        <v>5.0411017011536385</v>
      </c>
      <c r="CB100" s="18">
        <f t="shared" si="245"/>
        <v>-6.5866094139289793</v>
      </c>
      <c r="CC100" s="18">
        <f t="shared" si="245"/>
        <v>-1.43780541583165</v>
      </c>
      <c r="CD100" s="18">
        <f t="shared" si="245"/>
        <v>-2.8308335201228885</v>
      </c>
      <c r="CE100" s="18">
        <f t="shared" si="246"/>
        <v>-2.6378045504367398</v>
      </c>
      <c r="CG100" s="18">
        <f t="shared" si="247"/>
        <v>-2.3686922693550772</v>
      </c>
      <c r="CH100" s="18">
        <f t="shared" si="248"/>
        <v>2.0768576637041347</v>
      </c>
      <c r="CI100" s="18">
        <f t="shared" si="249"/>
        <v>0.38372223597047395</v>
      </c>
      <c r="CK100" t="str">
        <f t="shared" si="262"/>
        <v>62 Leisure, travel and related personal service occupations</v>
      </c>
      <c r="CL100" s="18">
        <f t="shared" si="250"/>
        <v>1.6799251393597281</v>
      </c>
      <c r="CM100" s="18">
        <f t="shared" si="250"/>
        <v>-30.852722561936531</v>
      </c>
      <c r="CN100" s="18">
        <f t="shared" si="250"/>
        <v>-6.8856898750139894</v>
      </c>
      <c r="CO100" s="18">
        <f t="shared" si="250"/>
        <v>-5.1511458381955926</v>
      </c>
      <c r="CP100" s="18">
        <f t="shared" si="251"/>
        <v>-7.5411190836038315</v>
      </c>
      <c r="CR100" s="18">
        <f t="shared" si="252"/>
        <v>-5.7328879222382394</v>
      </c>
      <c r="CS100" s="18">
        <f t="shared" si="253"/>
        <v>1.1420647586219301</v>
      </c>
      <c r="CT100" s="18">
        <f t="shared" si="254"/>
        <v>-3.3676701445997104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3.1432643615066036</v>
      </c>
      <c r="C101" s="18">
        <f t="shared" si="210"/>
        <v>3.2710720467866494</v>
      </c>
      <c r="D101" s="18">
        <f t="shared" si="210"/>
        <v>5.8044513409981846</v>
      </c>
      <c r="E101" s="18">
        <f t="shared" si="210"/>
        <v>2.8930817155568</v>
      </c>
      <c r="F101" s="18">
        <f t="shared" si="211"/>
        <v>3.8179641469307413</v>
      </c>
      <c r="H101" s="18">
        <f t="shared" si="212"/>
        <v>3.8545264261171441</v>
      </c>
      <c r="I101" s="18">
        <f t="shared" si="213"/>
        <v>4.0896132907700666</v>
      </c>
      <c r="J101" s="18">
        <f t="shared" si="214"/>
        <v>6.544166196890866</v>
      </c>
      <c r="L101" t="str">
        <f t="shared" si="255"/>
        <v>63 Community and civil enforcement occupations</v>
      </c>
      <c r="M101" s="18">
        <f t="shared" si="215"/>
        <v>-0.14987658779559432</v>
      </c>
      <c r="N101" s="18">
        <f t="shared" si="215"/>
        <v>28.170943386044978</v>
      </c>
      <c r="O101" s="18">
        <f t="shared" si="215"/>
        <v>-1.4604891027992783</v>
      </c>
      <c r="P101" s="18">
        <f t="shared" si="215"/>
        <v>3.3959440000611796</v>
      </c>
      <c r="Q101" s="18">
        <f t="shared" si="216"/>
        <v>3.2297293477107081</v>
      </c>
      <c r="S101" s="18">
        <f t="shared" si="217"/>
        <v>1.7511053718857639</v>
      </c>
      <c r="T101" s="18">
        <f t="shared" si="218"/>
        <v>3.1163265841531063</v>
      </c>
      <c r="U101" s="18">
        <f t="shared" si="219"/>
        <v>4.3057190091093878</v>
      </c>
      <c r="W101" t="str">
        <f t="shared" si="256"/>
        <v>63 Community and civil enforcement occupations</v>
      </c>
      <c r="X101" s="18">
        <f t="shared" si="220"/>
        <v>-0.66737999410512172</v>
      </c>
      <c r="Y101" s="18">
        <f t="shared" si="220"/>
        <v>20.171195497331329</v>
      </c>
      <c r="Z101" s="18">
        <f t="shared" si="220"/>
        <v>0.53915588645820911</v>
      </c>
      <c r="AA101" s="18">
        <f t="shared" si="220"/>
        <v>2.6151712977101393</v>
      </c>
      <c r="AB101" s="18">
        <f t="shared" si="221"/>
        <v>2.9732734088275148</v>
      </c>
      <c r="AD101" s="18">
        <f t="shared" si="222"/>
        <v>1.9184463218713255</v>
      </c>
      <c r="AE101" s="18">
        <f t="shared" si="223"/>
        <v>3.7159858165077386</v>
      </c>
      <c r="AF101" s="18">
        <f t="shared" si="224"/>
        <v>4.9304948431352358</v>
      </c>
      <c r="AH101" t="str">
        <f t="shared" si="257"/>
        <v>63 Community and civil enforcement occupations</v>
      </c>
      <c r="AI101" s="18">
        <f t="shared" si="225"/>
        <v>-2.4880105562914867</v>
      </c>
      <c r="AJ101" s="18">
        <f t="shared" si="225"/>
        <v>48.319719264904478</v>
      </c>
      <c r="AK101" s="18">
        <f t="shared" si="225"/>
        <v>-6.9923921766022135</v>
      </c>
      <c r="AL101" s="18">
        <f t="shared" si="225"/>
        <v>2.5041259447033726</v>
      </c>
      <c r="AM101" s="18">
        <f t="shared" si="226"/>
        <v>1.7595776730574109</v>
      </c>
      <c r="AO101" s="18">
        <f t="shared" si="227"/>
        <v>-0.764501435418663</v>
      </c>
      <c r="AP101" s="18">
        <f t="shared" si="228"/>
        <v>2.5720036270593161</v>
      </c>
      <c r="AQ101" s="18">
        <f t="shared" si="229"/>
        <v>2.0454763527125275</v>
      </c>
      <c r="AS101" t="str">
        <f t="shared" si="258"/>
        <v>63 Community and civil enforcement occupations</v>
      </c>
      <c r="AT101" s="18">
        <f t="shared" si="230"/>
        <v>-5.6678517517748661</v>
      </c>
      <c r="AU101" s="18">
        <f t="shared" si="230"/>
        <v>40.362754754838683</v>
      </c>
      <c r="AV101" s="18">
        <f t="shared" si="230"/>
        <v>-6.4809432647836012</v>
      </c>
      <c r="AW101" s="18">
        <f t="shared" si="230"/>
        <v>1.5661937333471876</v>
      </c>
      <c r="AX101" s="18">
        <f t="shared" si="231"/>
        <v>1.0014864222256392</v>
      </c>
      <c r="AZ101" s="18">
        <f t="shared" si="232"/>
        <v>-1.1903204694444058</v>
      </c>
      <c r="BA101" s="18">
        <f t="shared" si="233"/>
        <v>2.6320300324295109</v>
      </c>
      <c r="BB101" s="18">
        <f t="shared" si="234"/>
        <v>1.8274762570087866</v>
      </c>
      <c r="BD101" t="str">
        <f t="shared" si="259"/>
        <v>63 Community and civil enforcement occupations</v>
      </c>
      <c r="BE101" s="18">
        <f t="shared" si="235"/>
        <v>-7.6605361451828502</v>
      </c>
      <c r="BF101" s="18">
        <f t="shared" si="235"/>
        <v>32.919299277695615</v>
      </c>
      <c r="BG101" s="18">
        <f t="shared" si="235"/>
        <v>-7.8207617039610771</v>
      </c>
      <c r="BH101" s="18">
        <f t="shared" si="235"/>
        <v>1.7971385869702372</v>
      </c>
      <c r="BI101" s="18">
        <f t="shared" si="236"/>
        <v>0.34756367828419066</v>
      </c>
      <c r="BK101" s="18">
        <f t="shared" si="237"/>
        <v>-1.5154544035451134</v>
      </c>
      <c r="BL101" s="18">
        <f t="shared" si="238"/>
        <v>1.7242888757240227</v>
      </c>
      <c r="BM101" s="18">
        <f t="shared" si="239"/>
        <v>0.5614042624825677</v>
      </c>
      <c r="BO101" t="str">
        <f t="shared" si="260"/>
        <v>63 Community and civil enforcement occupations</v>
      </c>
      <c r="BP101" s="18">
        <f t="shared" si="240"/>
        <v>-3.9765050864420948</v>
      </c>
      <c r="BQ101" s="18">
        <f t="shared" si="240"/>
        <v>38.919092312964686</v>
      </c>
      <c r="BR101" s="18">
        <f t="shared" si="240"/>
        <v>-8.4080056563495589</v>
      </c>
      <c r="BS101" s="18">
        <f t="shared" si="240"/>
        <v>0.61828224644933094</v>
      </c>
      <c r="BT101" s="18">
        <f t="shared" si="241"/>
        <v>-0.30436212802832374</v>
      </c>
      <c r="BV101" s="18">
        <f t="shared" si="242"/>
        <v>-2.4852217051451242</v>
      </c>
      <c r="BW101" s="18">
        <f t="shared" si="243"/>
        <v>1.7678574217930176</v>
      </c>
      <c r="BX101" s="18">
        <f t="shared" si="244"/>
        <v>-9.2431756118471764E-2</v>
      </c>
      <c r="BZ101" t="str">
        <f t="shared" si="261"/>
        <v>63 Community and civil enforcement occupations</v>
      </c>
      <c r="CA101" s="18">
        <f t="shared" si="245"/>
        <v>-2.1527248243171426</v>
      </c>
      <c r="CB101" s="18">
        <f t="shared" si="245"/>
        <v>27.5856774539035</v>
      </c>
      <c r="CC101" s="18">
        <f t="shared" si="245"/>
        <v>-8.9973149454500856</v>
      </c>
      <c r="CD101" s="18">
        <f t="shared" si="245"/>
        <v>-0.51184030734010566</v>
      </c>
      <c r="CE101" s="18">
        <f t="shared" si="246"/>
        <v>-1.7292697772403165</v>
      </c>
      <c r="CG101" s="18">
        <f t="shared" si="247"/>
        <v>-3.4247886756908374</v>
      </c>
      <c r="CH101" s="18">
        <f t="shared" si="248"/>
        <v>1.5687174262324799</v>
      </c>
      <c r="CI101" s="18">
        <f t="shared" si="249"/>
        <v>-1.0320313341173448</v>
      </c>
      <c r="CK101" t="str">
        <f t="shared" si="262"/>
        <v>63 Community and civil enforcement occupations</v>
      </c>
      <c r="CL101" s="18">
        <f t="shared" si="250"/>
        <v>-7.2340756967068316</v>
      </c>
      <c r="CM101" s="18">
        <f t="shared" si="250"/>
        <v>9.2331789087594309</v>
      </c>
      <c r="CN101" s="18">
        <f t="shared" si="250"/>
        <v>-16.183114976889325</v>
      </c>
      <c r="CO101" s="18">
        <f t="shared" si="250"/>
        <v>-4.8195868058434899</v>
      </c>
      <c r="CP101" s="18">
        <f t="shared" si="251"/>
        <v>-7.736377757931745</v>
      </c>
      <c r="CR101" s="18">
        <f t="shared" si="252"/>
        <v>-8.7690432421834821</v>
      </c>
      <c r="CS101" s="18">
        <f t="shared" si="253"/>
        <v>0.63355237411923948</v>
      </c>
      <c r="CT101" s="18">
        <f t="shared" si="254"/>
        <v>-6.72777973312858</v>
      </c>
    </row>
    <row r="102" spans="1:98" x14ac:dyDescent="0.2">
      <c r="A102" t="str">
        <f t="shared" si="209"/>
        <v>71 Sales occupations</v>
      </c>
      <c r="B102" s="18">
        <f t="shared" si="210"/>
        <v>2.7630760609361094</v>
      </c>
      <c r="C102" s="18">
        <f t="shared" si="210"/>
        <v>-12.484408950212933</v>
      </c>
      <c r="D102" s="18">
        <f t="shared" si="210"/>
        <v>5.5057885133202422</v>
      </c>
      <c r="E102" s="18">
        <f t="shared" si="210"/>
        <v>2.9256901848131234</v>
      </c>
      <c r="F102" s="18">
        <f t="shared" si="211"/>
        <v>2.6789802158360798</v>
      </c>
      <c r="H102" s="18">
        <f t="shared" si="212"/>
        <v>3.7786350839144056</v>
      </c>
      <c r="I102" s="18">
        <f t="shared" si="213"/>
        <v>3.6005923481832847</v>
      </c>
      <c r="J102" s="18">
        <f t="shared" si="214"/>
        <v>6.1392872985087665</v>
      </c>
      <c r="L102" t="str">
        <f t="shared" si="255"/>
        <v>71 Sales occupations</v>
      </c>
      <c r="M102" s="18">
        <f t="shared" si="215"/>
        <v>4.4021621914043907</v>
      </c>
      <c r="N102" s="18">
        <f t="shared" si="215"/>
        <v>1.5371194729762339</v>
      </c>
      <c r="O102" s="18">
        <f t="shared" si="215"/>
        <v>6.1584630464820211</v>
      </c>
      <c r="P102" s="18">
        <f t="shared" si="215"/>
        <v>3.7307174191504533</v>
      </c>
      <c r="Q102" s="18">
        <f t="shared" si="216"/>
        <v>4.3438808460720457</v>
      </c>
      <c r="S102" s="18">
        <f t="shared" si="217"/>
        <v>4.5337334897642023</v>
      </c>
      <c r="T102" s="18">
        <f t="shared" si="218"/>
        <v>3.741034758332229</v>
      </c>
      <c r="U102" s="18">
        <f t="shared" si="219"/>
        <v>6.7915869221750302</v>
      </c>
      <c r="W102" t="str">
        <f t="shared" si="256"/>
        <v>71 Sales occupations</v>
      </c>
      <c r="X102" s="18">
        <f t="shared" si="220"/>
        <v>0.97686525460429774</v>
      </c>
      <c r="Y102" s="18">
        <f t="shared" si="220"/>
        <v>18.369851680225114</v>
      </c>
      <c r="Z102" s="18">
        <f t="shared" si="220"/>
        <v>1.4410314381608114</v>
      </c>
      <c r="AA102" s="18">
        <f t="shared" si="220"/>
        <v>2.8164645568230728</v>
      </c>
      <c r="AB102" s="18">
        <f t="shared" si="221"/>
        <v>3.2900536346588183</v>
      </c>
      <c r="AD102" s="18">
        <f t="shared" si="222"/>
        <v>2.3559270823214629</v>
      </c>
      <c r="AE102" s="18">
        <f t="shared" si="223"/>
        <v>3.3426794155357875</v>
      </c>
      <c r="AF102" s="18">
        <f t="shared" si="224"/>
        <v>4.9210899825148591</v>
      </c>
      <c r="AH102" t="str">
        <f t="shared" si="257"/>
        <v>71 Sales occupations</v>
      </c>
      <c r="AI102" s="18">
        <f t="shared" si="225"/>
        <v>-0.32844171096796382</v>
      </c>
      <c r="AJ102" s="18">
        <f t="shared" si="225"/>
        <v>20.378789630230987</v>
      </c>
      <c r="AK102" s="18">
        <f t="shared" si="225"/>
        <v>-0.31943344588476474</v>
      </c>
      <c r="AL102" s="18">
        <f t="shared" si="225"/>
        <v>2.4081968851920266</v>
      </c>
      <c r="AM102" s="18">
        <f t="shared" si="226"/>
        <v>2.5792108099822908</v>
      </c>
      <c r="AO102" s="18">
        <f t="shared" si="227"/>
        <v>1.4907929305066903</v>
      </c>
      <c r="AP102" s="18">
        <f t="shared" si="228"/>
        <v>3.1057487471523038</v>
      </c>
      <c r="AQ102" s="18">
        <f t="shared" si="229"/>
        <v>4.113553909014267</v>
      </c>
      <c r="AS102" t="str">
        <f t="shared" si="258"/>
        <v>71 Sales occupations</v>
      </c>
      <c r="AT102" s="18">
        <f t="shared" si="230"/>
        <v>-0.87378196156656651</v>
      </c>
      <c r="AU102" s="18">
        <f t="shared" si="230"/>
        <v>16.620760339229214</v>
      </c>
      <c r="AV102" s="18">
        <f t="shared" si="230"/>
        <v>-0.75692429525895388</v>
      </c>
      <c r="AW102" s="18">
        <f t="shared" si="230"/>
        <v>1.9651943723300258</v>
      </c>
      <c r="AX102" s="18">
        <f t="shared" si="231"/>
        <v>1.9588148633348457</v>
      </c>
      <c r="AZ102" s="18">
        <f t="shared" si="232"/>
        <v>1.0496249772301569</v>
      </c>
      <c r="BA102" s="18">
        <f t="shared" si="233"/>
        <v>2.6485430080374961</v>
      </c>
      <c r="BB102" s="18">
        <f t="shared" si="234"/>
        <v>3.3934243371839257</v>
      </c>
      <c r="BD102" t="str">
        <f t="shared" si="259"/>
        <v>71 Sales occupations</v>
      </c>
      <c r="BE102" s="18">
        <f t="shared" si="235"/>
        <v>-1.9985655150182802</v>
      </c>
      <c r="BF102" s="18">
        <f t="shared" si="235"/>
        <v>2.1383426624260071</v>
      </c>
      <c r="BG102" s="18">
        <f t="shared" si="235"/>
        <v>1.2932984154574223</v>
      </c>
      <c r="BH102" s="18">
        <f t="shared" si="235"/>
        <v>0.60950891579334421</v>
      </c>
      <c r="BI102" s="18">
        <f t="shared" si="236"/>
        <v>0.91777494707403484</v>
      </c>
      <c r="BK102" s="18">
        <f t="shared" si="237"/>
        <v>0.83692431720236993</v>
      </c>
      <c r="BL102" s="18">
        <f t="shared" si="238"/>
        <v>2.7430023777811341</v>
      </c>
      <c r="BM102" s="18">
        <f t="shared" si="239"/>
        <v>3.327001348870029</v>
      </c>
      <c r="BO102" t="str">
        <f t="shared" si="260"/>
        <v>71 Sales occupations</v>
      </c>
      <c r="BP102" s="18">
        <f t="shared" si="240"/>
        <v>-2.742099274808163</v>
      </c>
      <c r="BQ102" s="18">
        <f t="shared" si="240"/>
        <v>-3.083463704793632</v>
      </c>
      <c r="BR102" s="18">
        <f t="shared" si="240"/>
        <v>-0.72050295479673121</v>
      </c>
      <c r="BS102" s="18">
        <f t="shared" si="240"/>
        <v>-1.8804905319121601</v>
      </c>
      <c r="BT102" s="18">
        <f t="shared" si="241"/>
        <v>-1.5953574545901406</v>
      </c>
      <c r="BV102" s="18">
        <f t="shared" si="242"/>
        <v>-1.495341809442774</v>
      </c>
      <c r="BW102" s="18">
        <f t="shared" si="243"/>
        <v>2.3552680973879747</v>
      </c>
      <c r="BX102" s="18">
        <f t="shared" si="244"/>
        <v>1.3103487193829366</v>
      </c>
      <c r="BZ102" t="str">
        <f t="shared" si="261"/>
        <v>71 Sales occupations</v>
      </c>
      <c r="CA102" s="18">
        <f t="shared" si="245"/>
        <v>-1.6015597028472217</v>
      </c>
      <c r="CB102" s="18">
        <f t="shared" si="245"/>
        <v>-10.139381180785467</v>
      </c>
      <c r="CC102" s="18">
        <f t="shared" si="245"/>
        <v>-3.479727795749421</v>
      </c>
      <c r="CD102" s="18">
        <f t="shared" si="245"/>
        <v>-7.0986475912823028</v>
      </c>
      <c r="CE102" s="18">
        <f t="shared" si="246"/>
        <v>-6.1778990983572761</v>
      </c>
      <c r="CG102" s="18">
        <f t="shared" si="247"/>
        <v>-5.9076742334741139</v>
      </c>
      <c r="CH102" s="18">
        <f t="shared" si="248"/>
        <v>1.5279733998163625</v>
      </c>
      <c r="CI102" s="18">
        <f t="shared" si="249"/>
        <v>-2.7659059889341697</v>
      </c>
      <c r="CK102" t="str">
        <f t="shared" si="262"/>
        <v>71 Sales occupations</v>
      </c>
      <c r="CL102" s="18">
        <f t="shared" si="250"/>
        <v>-3.8409398491920155</v>
      </c>
      <c r="CM102" s="18">
        <f t="shared" si="250"/>
        <v>-27.256772747338864</v>
      </c>
      <c r="CN102" s="18">
        <f t="shared" si="250"/>
        <v>-5.3223344505905379</v>
      </c>
      <c r="CO102" s="18">
        <f t="shared" si="250"/>
        <v>-5.0525140494424692</v>
      </c>
      <c r="CP102" s="18">
        <f t="shared" si="251"/>
        <v>-6.7032402909495747</v>
      </c>
      <c r="CR102" s="18">
        <f t="shared" si="252"/>
        <v>-5.1425395147799202</v>
      </c>
      <c r="CS102" s="18">
        <f t="shared" si="253"/>
        <v>1.0189753998196549</v>
      </c>
      <c r="CT102" s="18">
        <f t="shared" si="254"/>
        <v>-3.1656940454319993</v>
      </c>
    </row>
    <row r="103" spans="1:98" x14ac:dyDescent="0.2">
      <c r="A103" t="str">
        <f t="shared" si="209"/>
        <v>72 Customer service occupations</v>
      </c>
      <c r="B103" s="18">
        <f t="shared" si="210"/>
        <v>6.2778133356468979</v>
      </c>
      <c r="C103" s="18">
        <f t="shared" si="210"/>
        <v>-0.13591718705525668</v>
      </c>
      <c r="D103" s="18">
        <f t="shared" si="210"/>
        <v>8.9468495162363215</v>
      </c>
      <c r="E103" s="18">
        <f t="shared" si="210"/>
        <v>3.6231652457377361</v>
      </c>
      <c r="F103" s="18">
        <f t="shared" si="211"/>
        <v>5.0154511248405198</v>
      </c>
      <c r="H103" s="18">
        <f t="shared" si="212"/>
        <v>5.368175798686825</v>
      </c>
      <c r="I103" s="18">
        <f t="shared" si="213"/>
        <v>3.8808370555736049</v>
      </c>
      <c r="J103" s="18">
        <f t="shared" si="214"/>
        <v>7.5057094679959357</v>
      </c>
      <c r="L103" t="str">
        <f t="shared" si="255"/>
        <v>72 Customer service occupations</v>
      </c>
      <c r="M103" s="18">
        <f t="shared" si="215"/>
        <v>9.9929897788626256</v>
      </c>
      <c r="N103" s="18">
        <f t="shared" si="215"/>
        <v>-3.6394281914383653</v>
      </c>
      <c r="O103" s="18">
        <f t="shared" si="215"/>
        <v>8.0522652088481639</v>
      </c>
      <c r="P103" s="18">
        <f t="shared" si="215"/>
        <v>3.7729432570439814</v>
      </c>
      <c r="Q103" s="18">
        <f t="shared" si="216"/>
        <v>4.6060687185369487</v>
      </c>
      <c r="S103" s="18">
        <f t="shared" si="217"/>
        <v>5.180213574505288</v>
      </c>
      <c r="T103" s="18">
        <f t="shared" si="218"/>
        <v>3.9885645696009053</v>
      </c>
      <c r="U103" s="18">
        <f t="shared" si="219"/>
        <v>7.4323582648697206</v>
      </c>
      <c r="W103" t="str">
        <f t="shared" si="256"/>
        <v>72 Customer service occupations</v>
      </c>
      <c r="X103" s="18">
        <f t="shared" si="220"/>
        <v>4.8491413712157705</v>
      </c>
      <c r="Y103" s="18">
        <f t="shared" si="220"/>
        <v>17.821929774306568</v>
      </c>
      <c r="Z103" s="18">
        <f t="shared" si="220"/>
        <v>2.9775187752432375</v>
      </c>
      <c r="AA103" s="18">
        <f t="shared" si="220"/>
        <v>3.0321844184728608</v>
      </c>
      <c r="AB103" s="18">
        <f t="shared" si="221"/>
        <v>3.8823361688275604</v>
      </c>
      <c r="AD103" s="18">
        <f t="shared" si="222"/>
        <v>3.0139593137933574</v>
      </c>
      <c r="AE103" s="18">
        <f t="shared" si="223"/>
        <v>3.4149653731150753</v>
      </c>
      <c r="AF103" s="18">
        <f t="shared" si="224"/>
        <v>5.4477786144818463</v>
      </c>
      <c r="AH103" t="str">
        <f t="shared" si="257"/>
        <v>72 Customer service occupations</v>
      </c>
      <c r="AI103" s="18">
        <f t="shared" si="225"/>
        <v>5.8303781803945576</v>
      </c>
      <c r="AJ103" s="18">
        <f t="shared" si="225"/>
        <v>23.513829532924333</v>
      </c>
      <c r="AK103" s="18">
        <f t="shared" si="225"/>
        <v>2.6704407179553691</v>
      </c>
      <c r="AL103" s="18">
        <f t="shared" si="225"/>
        <v>3.0854650739000622</v>
      </c>
      <c r="AM103" s="18">
        <f t="shared" si="226"/>
        <v>4.1255519490631221</v>
      </c>
      <c r="AO103" s="18">
        <f t="shared" si="227"/>
        <v>2.9469375503038853</v>
      </c>
      <c r="AP103" s="18">
        <f t="shared" si="228"/>
        <v>3.5214023652333504</v>
      </c>
      <c r="AQ103" s="18">
        <f t="shared" si="229"/>
        <v>5.4812248536235231</v>
      </c>
      <c r="AS103" t="str">
        <f t="shared" si="258"/>
        <v>72 Customer service occupations</v>
      </c>
      <c r="AT103" s="18">
        <f t="shared" si="230"/>
        <v>4.5476155294251308</v>
      </c>
      <c r="AU103" s="18">
        <f t="shared" si="230"/>
        <v>17.796676946132983</v>
      </c>
      <c r="AV103" s="18">
        <f t="shared" si="230"/>
        <v>1.9500012547328582</v>
      </c>
      <c r="AW103" s="18">
        <f t="shared" si="230"/>
        <v>1.8725309163314385</v>
      </c>
      <c r="AX103" s="18">
        <f t="shared" si="231"/>
        <v>2.8258979935473993</v>
      </c>
      <c r="AZ103" s="18">
        <f t="shared" si="232"/>
        <v>1.8983478193002057</v>
      </c>
      <c r="BA103" s="18">
        <f t="shared" si="233"/>
        <v>3.0286188016846793</v>
      </c>
      <c r="BB103" s="18">
        <f t="shared" si="234"/>
        <v>4.3365171780176182</v>
      </c>
      <c r="BD103" t="str">
        <f t="shared" si="259"/>
        <v>72 Customer service occupations</v>
      </c>
      <c r="BE103" s="18">
        <f t="shared" si="235"/>
        <v>1.5367308307777661</v>
      </c>
      <c r="BF103" s="18">
        <f t="shared" si="235"/>
        <v>3.5477674644087021</v>
      </c>
      <c r="BG103" s="18">
        <f t="shared" si="235"/>
        <v>2.1119273056089627</v>
      </c>
      <c r="BH103" s="18">
        <f t="shared" si="235"/>
        <v>0.71468944969255155</v>
      </c>
      <c r="BI103" s="18">
        <f t="shared" si="236"/>
        <v>1.3247883768224611</v>
      </c>
      <c r="BK103" s="18">
        <f t="shared" si="237"/>
        <v>1.1782980498295625</v>
      </c>
      <c r="BL103" s="18">
        <f t="shared" si="238"/>
        <v>2.7759664250165628</v>
      </c>
      <c r="BM103" s="18">
        <f t="shared" si="239"/>
        <v>3.6008265383990601</v>
      </c>
      <c r="BO103" t="str">
        <f t="shared" si="260"/>
        <v>72 Customer service occupations</v>
      </c>
      <c r="BP103" s="18">
        <f t="shared" si="240"/>
        <v>4.6511453463084385</v>
      </c>
      <c r="BQ103" s="18">
        <f t="shared" si="240"/>
        <v>-7.2333773788864075</v>
      </c>
      <c r="BR103" s="18">
        <f t="shared" si="240"/>
        <v>2.4948194437171445</v>
      </c>
      <c r="BS103" s="18">
        <f t="shared" si="240"/>
        <v>-0.13429944742774369</v>
      </c>
      <c r="BT103" s="18">
        <f t="shared" si="241"/>
        <v>0.21703577355400849</v>
      </c>
      <c r="BV103" s="18">
        <f t="shared" si="242"/>
        <v>0.73449343726212923</v>
      </c>
      <c r="BW103" s="18">
        <f t="shared" si="243"/>
        <v>2.8906442599686777</v>
      </c>
      <c r="BX103" s="18">
        <f t="shared" si="244"/>
        <v>3.3921907685690034</v>
      </c>
      <c r="BZ103" t="str">
        <f t="shared" si="261"/>
        <v>72 Customer service occupations</v>
      </c>
      <c r="CA103" s="18">
        <f t="shared" si="245"/>
        <v>1.0547856788254428</v>
      </c>
      <c r="CB103" s="18">
        <f t="shared" si="245"/>
        <v>-6.3736502205457786</v>
      </c>
      <c r="CC103" s="18">
        <f t="shared" si="245"/>
        <v>-0.89396677200183072</v>
      </c>
      <c r="CD103" s="18">
        <f t="shared" si="245"/>
        <v>-0.37201211508929299</v>
      </c>
      <c r="CE103" s="18">
        <f t="shared" si="246"/>
        <v>-0.92090990406178408</v>
      </c>
      <c r="CG103" s="18">
        <f t="shared" si="247"/>
        <v>-0.54630172588757686</v>
      </c>
      <c r="CH103" s="18">
        <f t="shared" si="248"/>
        <v>1.867084936639718</v>
      </c>
      <c r="CI103" s="18">
        <f t="shared" si="249"/>
        <v>1.4494000039282806</v>
      </c>
      <c r="CK103" t="str">
        <f t="shared" si="262"/>
        <v>72 Customer service occupations</v>
      </c>
      <c r="CL103" s="18">
        <f t="shared" si="250"/>
        <v>6.0981781029584292</v>
      </c>
      <c r="CM103" s="18">
        <f t="shared" si="250"/>
        <v>-17.249780380638501</v>
      </c>
      <c r="CN103" s="18">
        <f t="shared" si="250"/>
        <v>2.9034175023353592</v>
      </c>
      <c r="CO103" s="18">
        <f t="shared" si="250"/>
        <v>0.1224907442465506</v>
      </c>
      <c r="CP103" s="18">
        <f t="shared" si="251"/>
        <v>-0.21226563640038831</v>
      </c>
      <c r="CR103" s="18">
        <f t="shared" si="252"/>
        <v>1.0410140333553031</v>
      </c>
      <c r="CS103" s="18">
        <f t="shared" si="253"/>
        <v>1.9884194355359819</v>
      </c>
      <c r="CT103" s="18">
        <f t="shared" si="254"/>
        <v>2.7929201690917393</v>
      </c>
    </row>
    <row r="104" spans="1:98" x14ac:dyDescent="0.2">
      <c r="A104" t="str">
        <f t="shared" si="209"/>
        <v>81 Process, plant and machine operatives</v>
      </c>
      <c r="B104" s="18">
        <f t="shared" si="210"/>
        <v>7.9624059923523172</v>
      </c>
      <c r="C104" s="18">
        <f t="shared" si="210"/>
        <v>-12.715021393549897</v>
      </c>
      <c r="D104" s="18">
        <f t="shared" si="210"/>
        <v>10.174223261806393</v>
      </c>
      <c r="E104" s="18">
        <f t="shared" si="210"/>
        <v>5.8133131055863707</v>
      </c>
      <c r="F104" s="18">
        <f t="shared" si="211"/>
        <v>5.8757290847250898</v>
      </c>
      <c r="H104" s="18">
        <f t="shared" si="212"/>
        <v>7.2474251645559429</v>
      </c>
      <c r="I104" s="18">
        <f t="shared" si="213"/>
        <v>5.0878610210366215</v>
      </c>
      <c r="J104" s="18">
        <f t="shared" si="214"/>
        <v>9.6117463291341068</v>
      </c>
      <c r="L104" t="str">
        <f t="shared" si="255"/>
        <v>81 Process, plant and machine operatives</v>
      </c>
      <c r="M104" s="18">
        <f t="shared" si="215"/>
        <v>5.0540344896782941</v>
      </c>
      <c r="N104" s="18">
        <f t="shared" si="215"/>
        <v>-10.353857659552833</v>
      </c>
      <c r="O104" s="18">
        <f t="shared" si="215"/>
        <v>10.686858076245521</v>
      </c>
      <c r="P104" s="18">
        <f t="shared" si="215"/>
        <v>4.2398181018642456</v>
      </c>
      <c r="Q104" s="18">
        <f t="shared" si="216"/>
        <v>5.2166020195827834</v>
      </c>
      <c r="S104" s="18">
        <f t="shared" si="217"/>
        <v>6.3459895039031933</v>
      </c>
      <c r="T104" s="18">
        <f t="shared" si="218"/>
        <v>4.3559347144992655</v>
      </c>
      <c r="U104" s="18">
        <f t="shared" si="219"/>
        <v>8.5265880797884996</v>
      </c>
      <c r="W104" t="str">
        <f t="shared" si="256"/>
        <v>81 Process, plant and machine operatives</v>
      </c>
      <c r="X104" s="18">
        <f t="shared" si="220"/>
        <v>0.90841217668164997</v>
      </c>
      <c r="Y104" s="18">
        <f t="shared" si="220"/>
        <v>9.8482275814397049</v>
      </c>
      <c r="Z104" s="18">
        <f t="shared" si="220"/>
        <v>8.8990848637138686</v>
      </c>
      <c r="AA104" s="18">
        <f t="shared" si="220"/>
        <v>5.4492713879860544</v>
      </c>
      <c r="AB104" s="18">
        <f t="shared" si="221"/>
        <v>6.7878584990015423</v>
      </c>
      <c r="AD104" s="18">
        <f t="shared" si="222"/>
        <v>6.5868920602524028</v>
      </c>
      <c r="AE104" s="18">
        <f t="shared" si="223"/>
        <v>4.5835068039561389</v>
      </c>
      <c r="AF104" s="18">
        <f t="shared" si="224"/>
        <v>8.8379769267826767</v>
      </c>
      <c r="AH104" t="str">
        <f t="shared" si="257"/>
        <v>81 Process, plant and machine operatives</v>
      </c>
      <c r="AI104" s="18">
        <f t="shared" si="225"/>
        <v>0.75535270866777804</v>
      </c>
      <c r="AJ104" s="18">
        <f t="shared" si="225"/>
        <v>16.64938664713651</v>
      </c>
      <c r="AK104" s="18">
        <f t="shared" si="225"/>
        <v>7.0033875312682126</v>
      </c>
      <c r="AL104" s="18">
        <f t="shared" si="225"/>
        <v>3.6191587244793322</v>
      </c>
      <c r="AM104" s="18">
        <f t="shared" si="226"/>
        <v>5.4427974854674099</v>
      </c>
      <c r="AO104" s="18">
        <f t="shared" si="227"/>
        <v>4.7351720015511134</v>
      </c>
      <c r="AP104" s="18">
        <f t="shared" si="228"/>
        <v>3.7646799177034396</v>
      </c>
      <c r="AQ104" s="18">
        <f t="shared" si="229"/>
        <v>6.9569513978821718</v>
      </c>
      <c r="AS104" t="str">
        <f t="shared" si="258"/>
        <v>81 Process, plant and machine operatives</v>
      </c>
      <c r="AT104" s="18">
        <f t="shared" si="230"/>
        <v>1.1269719786113575</v>
      </c>
      <c r="AU104" s="18">
        <f t="shared" si="230"/>
        <v>4.5645503327327086</v>
      </c>
      <c r="AV104" s="18">
        <f t="shared" si="230"/>
        <v>5.1329793273938717</v>
      </c>
      <c r="AW104" s="18">
        <f t="shared" si="230"/>
        <v>3.0876966431822916</v>
      </c>
      <c r="AX104" s="18">
        <f t="shared" si="231"/>
        <v>3.8147902550922819</v>
      </c>
      <c r="AZ104" s="18">
        <f t="shared" si="232"/>
        <v>3.7649978248621707</v>
      </c>
      <c r="BA104" s="18">
        <f t="shared" si="233"/>
        <v>3.491224659801162</v>
      </c>
      <c r="BB104" s="18">
        <f t="shared" si="234"/>
        <v>6.0514815254747445</v>
      </c>
      <c r="BD104" t="str">
        <f t="shared" si="259"/>
        <v>81 Process, plant and machine operatives</v>
      </c>
      <c r="BE104" s="18">
        <f t="shared" si="235"/>
        <v>1.6882685792093843</v>
      </c>
      <c r="BF104" s="18">
        <f t="shared" si="235"/>
        <v>-13.520253959604378</v>
      </c>
      <c r="BG104" s="18">
        <f t="shared" si="235"/>
        <v>5.1364943728603896</v>
      </c>
      <c r="BH104" s="18">
        <f t="shared" si="235"/>
        <v>1.5881743243126412</v>
      </c>
      <c r="BI104" s="18">
        <f t="shared" si="236"/>
        <v>1.6557827571675787</v>
      </c>
      <c r="BK104" s="18">
        <f t="shared" si="237"/>
        <v>2.7574380021636813</v>
      </c>
      <c r="BL104" s="18">
        <f t="shared" si="238"/>
        <v>2.6800489321878063</v>
      </c>
      <c r="BM104" s="18">
        <f t="shared" si="239"/>
        <v>4.6970949300805032</v>
      </c>
      <c r="BO104" t="str">
        <f t="shared" si="260"/>
        <v>81 Process, plant and machine operatives</v>
      </c>
      <c r="BP104" s="18">
        <f t="shared" si="240"/>
        <v>0.35858218336588532</v>
      </c>
      <c r="BQ104" s="18">
        <f t="shared" si="240"/>
        <v>-2.3455661399796823</v>
      </c>
      <c r="BR104" s="18">
        <f t="shared" si="240"/>
        <v>2.3738332019955122</v>
      </c>
      <c r="BS104" s="18">
        <f t="shared" si="240"/>
        <v>0.10524714930555401</v>
      </c>
      <c r="BT104" s="18">
        <f t="shared" si="241"/>
        <v>0.65267602237493172</v>
      </c>
      <c r="BV104" s="18">
        <f t="shared" si="242"/>
        <v>0.85580104727092099</v>
      </c>
      <c r="BW104" s="18">
        <f t="shared" si="243"/>
        <v>2.5201584424063839</v>
      </c>
      <c r="BX104" s="18">
        <f t="shared" si="244"/>
        <v>3.1352143348838624</v>
      </c>
      <c r="BZ104" t="str">
        <f t="shared" si="261"/>
        <v>81 Process, plant and machine operatives</v>
      </c>
      <c r="CA104" s="18">
        <f t="shared" si="245"/>
        <v>-0.72146131335867336</v>
      </c>
      <c r="CB104" s="18">
        <f t="shared" si="245"/>
        <v>-14.639927784731322</v>
      </c>
      <c r="CC104" s="18">
        <f t="shared" si="245"/>
        <v>0.35898328936958546</v>
      </c>
      <c r="CD104" s="18">
        <f t="shared" si="245"/>
        <v>-6.9424369693129258</v>
      </c>
      <c r="CE104" s="18">
        <f t="shared" si="246"/>
        <v>-5.232472627709428</v>
      </c>
      <c r="CG104" s="18">
        <f t="shared" si="247"/>
        <v>-4.5696460966099366</v>
      </c>
      <c r="CH104" s="18">
        <f t="shared" si="248"/>
        <v>1.7928509275644933</v>
      </c>
      <c r="CI104" s="18">
        <f t="shared" si="249"/>
        <v>-1.46646393091866</v>
      </c>
      <c r="CK104" t="str">
        <f t="shared" si="262"/>
        <v>81 Process, plant and machine operatives</v>
      </c>
      <c r="CL104" s="18">
        <f t="shared" si="250"/>
        <v>-4.2272128043655322</v>
      </c>
      <c r="CM104" s="18">
        <f t="shared" si="250"/>
        <v>-31.796181095685693</v>
      </c>
      <c r="CN104" s="18">
        <f t="shared" si="250"/>
        <v>-11.018542584237323</v>
      </c>
      <c r="CO104" s="18">
        <f t="shared" si="250"/>
        <v>-9.0222902672947853</v>
      </c>
      <c r="CP104" s="18">
        <f t="shared" si="251"/>
        <v>-11.263250426516214</v>
      </c>
      <c r="CR104" s="18">
        <f t="shared" si="252"/>
        <v>-9.6926348270307763</v>
      </c>
      <c r="CS104" s="18">
        <f t="shared" si="253"/>
        <v>0.69753902925822064</v>
      </c>
      <c r="CT104" s="18">
        <f t="shared" si="254"/>
        <v>-7.1888079204793893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11.579530659272264</v>
      </c>
      <c r="C105" s="18">
        <f t="shared" si="210"/>
        <v>-2.4094802106105928</v>
      </c>
      <c r="D105" s="18">
        <f t="shared" si="210"/>
        <v>8.6681023468365268</v>
      </c>
      <c r="E105" s="18">
        <f t="shared" si="210"/>
        <v>3.0835714452841723</v>
      </c>
      <c r="F105" s="18">
        <f t="shared" si="211"/>
        <v>4.4391403386809802</v>
      </c>
      <c r="H105" s="18">
        <f t="shared" si="212"/>
        <v>4.9124426885605255</v>
      </c>
      <c r="I105" s="18">
        <f t="shared" si="213"/>
        <v>4.9507105705253629</v>
      </c>
      <c r="J105" s="18">
        <f t="shared" si="214"/>
        <v>7.8747066396966048</v>
      </c>
      <c r="L105" t="str">
        <f t="shared" si="255"/>
        <v>82 Transport and mobile machine drivers and operatives</v>
      </c>
      <c r="M105" s="18">
        <f t="shared" si="215"/>
        <v>9.679658459026852</v>
      </c>
      <c r="N105" s="18">
        <f t="shared" si="215"/>
        <v>0.26162776754954375</v>
      </c>
      <c r="O105" s="18">
        <f t="shared" si="215"/>
        <v>6.4945564114797127</v>
      </c>
      <c r="P105" s="18">
        <f t="shared" si="215"/>
        <v>3.2980500193026341</v>
      </c>
      <c r="Q105" s="18">
        <f t="shared" si="216"/>
        <v>4.0922303940249538</v>
      </c>
      <c r="S105" s="18">
        <f t="shared" si="217"/>
        <v>4.3527468036567152</v>
      </c>
      <c r="T105" s="18">
        <f t="shared" si="218"/>
        <v>4.5657270073290901</v>
      </c>
      <c r="U105" s="18">
        <f t="shared" si="219"/>
        <v>7.2276341587049986</v>
      </c>
      <c r="W105" t="str">
        <f t="shared" si="256"/>
        <v>82 Transport and mobile machine drivers and operatives</v>
      </c>
      <c r="X105" s="18">
        <f t="shared" si="220"/>
        <v>7.8949460470445043</v>
      </c>
      <c r="Y105" s="18">
        <f t="shared" si="220"/>
        <v>7.6420789898890895</v>
      </c>
      <c r="Z105" s="18">
        <f t="shared" si="220"/>
        <v>3.8863909336325886</v>
      </c>
      <c r="AA105" s="18">
        <f t="shared" si="220"/>
        <v>3.1064989347711958</v>
      </c>
      <c r="AB105" s="18">
        <f t="shared" si="221"/>
        <v>3.6280285072527896</v>
      </c>
      <c r="AD105" s="18">
        <f t="shared" si="222"/>
        <v>3.3658102236856058</v>
      </c>
      <c r="AE105" s="18">
        <f t="shared" si="223"/>
        <v>4.3230682627232175</v>
      </c>
      <c r="AF105" s="18">
        <f t="shared" si="224"/>
        <v>6.3829642340810677</v>
      </c>
      <c r="AH105" t="str">
        <f t="shared" si="257"/>
        <v>82 Transport and mobile machine drivers and operatives</v>
      </c>
      <c r="AI105" s="18">
        <f t="shared" si="225"/>
        <v>8.0825804342055996</v>
      </c>
      <c r="AJ105" s="18">
        <f t="shared" si="225"/>
        <v>7.9538072850187103</v>
      </c>
      <c r="AK105" s="18">
        <f t="shared" si="225"/>
        <v>4.6548208521782763</v>
      </c>
      <c r="AL105" s="18">
        <f t="shared" si="225"/>
        <v>2.5042509642959399</v>
      </c>
      <c r="AM105" s="18">
        <f t="shared" si="226"/>
        <v>3.5060672103406576</v>
      </c>
      <c r="AO105" s="18">
        <f t="shared" si="227"/>
        <v>3.2161519332300603</v>
      </c>
      <c r="AP105" s="18">
        <f t="shared" si="228"/>
        <v>4.3262430940928631</v>
      </c>
      <c r="AQ105" s="18">
        <f t="shared" si="229"/>
        <v>6.2857284156820237</v>
      </c>
      <c r="AS105" t="str">
        <f t="shared" si="258"/>
        <v>82 Transport and mobile machine drivers and operatives</v>
      </c>
      <c r="AT105" s="18">
        <f t="shared" si="230"/>
        <v>7.1548667904652419</v>
      </c>
      <c r="AU105" s="18">
        <f t="shared" si="230"/>
        <v>8.4605412399237458</v>
      </c>
      <c r="AV105" s="18">
        <f t="shared" si="230"/>
        <v>3.5198084980438082</v>
      </c>
      <c r="AW105" s="18">
        <f t="shared" si="230"/>
        <v>1.9263401151281778</v>
      </c>
      <c r="AX105" s="18">
        <f t="shared" si="231"/>
        <v>2.8201742577492972</v>
      </c>
      <c r="AZ105" s="18">
        <f t="shared" si="232"/>
        <v>2.4547520872681083</v>
      </c>
      <c r="BA105" s="18">
        <f t="shared" si="233"/>
        <v>4.1260984219867014</v>
      </c>
      <c r="BB105" s="18">
        <f t="shared" si="234"/>
        <v>5.6257153601483312</v>
      </c>
      <c r="BD105" t="str">
        <f t="shared" si="259"/>
        <v>82 Transport and mobile machine drivers and operatives</v>
      </c>
      <c r="BE105" s="18">
        <f t="shared" si="235"/>
        <v>6.8965239968838743</v>
      </c>
      <c r="BF105" s="18">
        <f t="shared" si="235"/>
        <v>-14.936322036052552</v>
      </c>
      <c r="BG105" s="18">
        <f t="shared" si="235"/>
        <v>4.1033263186881719</v>
      </c>
      <c r="BH105" s="18">
        <f t="shared" si="235"/>
        <v>1.500957048720708</v>
      </c>
      <c r="BI105" s="18">
        <f t="shared" si="236"/>
        <v>1.1836950516646905</v>
      </c>
      <c r="BK105" s="18">
        <f t="shared" si="237"/>
        <v>2.3611037648420208</v>
      </c>
      <c r="BL105" s="18">
        <f t="shared" si="238"/>
        <v>3.3201311560747238</v>
      </c>
      <c r="BM105" s="18">
        <f t="shared" si="239"/>
        <v>4.9065287306739869</v>
      </c>
      <c r="BO105" t="str">
        <f t="shared" si="260"/>
        <v>82 Transport and mobile machine drivers and operatives</v>
      </c>
      <c r="BP105" s="18">
        <f t="shared" si="240"/>
        <v>4.902595458554293</v>
      </c>
      <c r="BQ105" s="18">
        <f t="shared" si="240"/>
        <v>-2.1934068631300319</v>
      </c>
      <c r="BR105" s="18">
        <f t="shared" si="240"/>
        <v>0.53549429966164297</v>
      </c>
      <c r="BS105" s="18">
        <f t="shared" si="240"/>
        <v>0.12900585857897884</v>
      </c>
      <c r="BT105" s="18">
        <f t="shared" si="241"/>
        <v>0.1089177496485183</v>
      </c>
      <c r="BV105" s="18">
        <f t="shared" si="242"/>
        <v>0.26431906250405923</v>
      </c>
      <c r="BW105" s="18">
        <f t="shared" si="243"/>
        <v>3.0451195503638173</v>
      </c>
      <c r="BX105" s="18">
        <f t="shared" si="244"/>
        <v>3.2199561125337173</v>
      </c>
      <c r="BZ105" t="str">
        <f t="shared" si="261"/>
        <v>82 Transport and mobile machine drivers and operatives</v>
      </c>
      <c r="CA105" s="18">
        <f t="shared" si="245"/>
        <v>2.3753111497367474</v>
      </c>
      <c r="CB105" s="18">
        <f t="shared" si="245"/>
        <v>-16.990997857420499</v>
      </c>
      <c r="CC105" s="18">
        <f t="shared" si="245"/>
        <v>-0.75785280520589415</v>
      </c>
      <c r="CD105" s="18">
        <f t="shared" si="245"/>
        <v>-1.7915686445875156</v>
      </c>
      <c r="CE105" s="18">
        <f t="shared" si="246"/>
        <v>-2.4997215445671017</v>
      </c>
      <c r="CG105" s="18">
        <f t="shared" si="247"/>
        <v>-1.4481986353861442</v>
      </c>
      <c r="CH105" s="18">
        <f t="shared" si="248"/>
        <v>2.4021479771139553</v>
      </c>
      <c r="CI105" s="18">
        <f t="shared" si="249"/>
        <v>1.3960592781492531</v>
      </c>
      <c r="CK105" t="str">
        <f t="shared" si="262"/>
        <v>82 Transport and mobile machine drivers and operatives</v>
      </c>
      <c r="CL105" s="18">
        <f t="shared" si="250"/>
        <v>6.5748889943918698</v>
      </c>
      <c r="CM105" s="18">
        <f t="shared" si="250"/>
        <v>-26.039830236074359</v>
      </c>
      <c r="CN105" s="18">
        <f t="shared" si="250"/>
        <v>-3.6678081868883328</v>
      </c>
      <c r="CO105" s="18">
        <f t="shared" si="250"/>
        <v>-5.6360170238586083</v>
      </c>
      <c r="CP105" s="18">
        <f t="shared" si="251"/>
        <v>-6.4605398744947973</v>
      </c>
      <c r="CR105" s="18">
        <f t="shared" si="252"/>
        <v>-4.9844566323703043</v>
      </c>
      <c r="CS105" s="18">
        <f t="shared" si="253"/>
        <v>1.5800538955276666</v>
      </c>
      <c r="CT105" s="18">
        <f t="shared" si="254"/>
        <v>-2.0803785989940926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-5.4056939920458351</v>
      </c>
      <c r="C106" s="18">
        <f t="shared" si="210"/>
        <v>18.746033115987103</v>
      </c>
      <c r="D106" s="18">
        <f t="shared" si="210"/>
        <v>48.842503233004294</v>
      </c>
      <c r="E106" s="18">
        <f t="shared" si="210"/>
        <v>8.0991663247001568</v>
      </c>
      <c r="F106" s="18">
        <f t="shared" si="211"/>
        <v>20.1655106809431</v>
      </c>
      <c r="H106" s="18">
        <f t="shared" si="212"/>
        <v>20.260743604558872</v>
      </c>
      <c r="I106" s="18">
        <f t="shared" si="213"/>
        <v>14.88215192166853</v>
      </c>
      <c r="J106" s="18">
        <f t="shared" si="214"/>
        <v>23.223434987724701</v>
      </c>
      <c r="L106" t="str">
        <f t="shared" si="255"/>
        <v>91 Elementary trades and related occupations</v>
      </c>
      <c r="M106" s="18">
        <f t="shared" si="215"/>
        <v>3.628089624916031</v>
      </c>
      <c r="N106" s="18">
        <f t="shared" si="215"/>
        <v>-5.3281814419539835</v>
      </c>
      <c r="O106" s="18">
        <f t="shared" si="215"/>
        <v>21.146584916573595</v>
      </c>
      <c r="P106" s="18">
        <f t="shared" si="215"/>
        <v>6.6488178231306483</v>
      </c>
      <c r="Q106" s="18">
        <f t="shared" si="216"/>
        <v>10.15927425958365</v>
      </c>
      <c r="S106" s="18">
        <f t="shared" si="217"/>
        <v>11.277601406452398</v>
      </c>
      <c r="T106" s="18">
        <f t="shared" si="218"/>
        <v>7.5541147682528065</v>
      </c>
      <c r="U106" s="18">
        <f t="shared" si="219"/>
        <v>13.79581428025598</v>
      </c>
      <c r="W106" t="str">
        <f t="shared" si="256"/>
        <v>91 Elementary trades and related occupations</v>
      </c>
      <c r="X106" s="18">
        <f t="shared" si="220"/>
        <v>1.1708498927112343</v>
      </c>
      <c r="Y106" s="18">
        <f t="shared" si="220"/>
        <v>-1.1434064804831001</v>
      </c>
      <c r="Z106" s="18">
        <f t="shared" si="220"/>
        <v>22.573892573541833</v>
      </c>
      <c r="AA106" s="18">
        <f t="shared" si="220"/>
        <v>4.7883408411767636</v>
      </c>
      <c r="AB106" s="18">
        <f t="shared" si="221"/>
        <v>9.6497948020468414</v>
      </c>
      <c r="AD106" s="18">
        <f t="shared" si="222"/>
        <v>10.409887853818844</v>
      </c>
      <c r="AE106" s="18">
        <f t="shared" si="223"/>
        <v>7.7425975929306112</v>
      </c>
      <c r="AF106" s="18">
        <f t="shared" si="224"/>
        <v>13.264568969438105</v>
      </c>
      <c r="AH106" t="str">
        <f t="shared" si="257"/>
        <v>91 Elementary trades and related occupations</v>
      </c>
      <c r="AI106" s="18">
        <f t="shared" si="225"/>
        <v>1.8271636479656239</v>
      </c>
      <c r="AJ106" s="18">
        <f t="shared" si="225"/>
        <v>-3.4706705722826081</v>
      </c>
      <c r="AK106" s="18">
        <f t="shared" si="225"/>
        <v>19.543741055939634</v>
      </c>
      <c r="AL106" s="18">
        <f t="shared" si="225"/>
        <v>4.7430103558946168</v>
      </c>
      <c r="AM106" s="18">
        <f t="shared" si="226"/>
        <v>8.6041700647627284</v>
      </c>
      <c r="AO106" s="18">
        <f t="shared" si="227"/>
        <v>9.4608917566477047</v>
      </c>
      <c r="AP106" s="18">
        <f t="shared" si="228"/>
        <v>7.2240653102100039</v>
      </c>
      <c r="AQ106" s="18">
        <f t="shared" si="229"/>
        <v>12.339053175468173</v>
      </c>
      <c r="AS106" t="str">
        <f t="shared" si="258"/>
        <v>91 Elementary trades and related occupations</v>
      </c>
      <c r="AT106" s="18">
        <f t="shared" si="230"/>
        <v>-0.25728188584088763</v>
      </c>
      <c r="AU106" s="18">
        <f t="shared" si="230"/>
        <v>21.662858448688628</v>
      </c>
      <c r="AV106" s="18">
        <f t="shared" si="230"/>
        <v>20.070638084866886</v>
      </c>
      <c r="AW106" s="18">
        <f t="shared" si="230"/>
        <v>4.2242024265876088</v>
      </c>
      <c r="AX106" s="18">
        <f t="shared" si="231"/>
        <v>9.9959625654697746</v>
      </c>
      <c r="AZ106" s="18">
        <f t="shared" si="232"/>
        <v>9.2591941753642715</v>
      </c>
      <c r="BA106" s="18">
        <f t="shared" si="233"/>
        <v>6.6732225252985389</v>
      </c>
      <c r="BB106" s="18">
        <f t="shared" si="234"/>
        <v>11.912673799072326</v>
      </c>
      <c r="BD106" t="str">
        <f t="shared" si="259"/>
        <v>91 Elementary trades and related occupations</v>
      </c>
      <c r="BE106" s="18">
        <f t="shared" si="235"/>
        <v>-0.2317454795792151</v>
      </c>
      <c r="BF106" s="18">
        <f t="shared" si="235"/>
        <v>-6.8255619898319182</v>
      </c>
      <c r="BG106" s="18">
        <f t="shared" si="235"/>
        <v>16.718335938803897</v>
      </c>
      <c r="BH106" s="18">
        <f t="shared" si="235"/>
        <v>3.9243308871233173</v>
      </c>
      <c r="BI106" s="18">
        <f t="shared" si="236"/>
        <v>7.0311734102393331</v>
      </c>
      <c r="BK106" s="18">
        <f t="shared" si="237"/>
        <v>8.0250610409512859</v>
      </c>
      <c r="BL106" s="18">
        <f t="shared" si="238"/>
        <v>5.1090876187424694</v>
      </c>
      <c r="BM106" s="18">
        <f t="shared" si="239"/>
        <v>10.203690131115707</v>
      </c>
      <c r="BO106" t="str">
        <f t="shared" si="260"/>
        <v>91 Elementary trades and related occupations</v>
      </c>
      <c r="BP106" s="18">
        <f t="shared" si="240"/>
        <v>-2.0844316398929807</v>
      </c>
      <c r="BQ106" s="18">
        <f t="shared" si="240"/>
        <v>1.8805671425704995</v>
      </c>
      <c r="BR106" s="18">
        <f t="shared" si="240"/>
        <v>10.910014882255602</v>
      </c>
      <c r="BS106" s="18">
        <f t="shared" si="240"/>
        <v>1.3332035450476232</v>
      </c>
      <c r="BT106" s="18">
        <f t="shared" si="241"/>
        <v>4.2686933379922021</v>
      </c>
      <c r="BV106" s="18">
        <f t="shared" si="242"/>
        <v>4.4298777539349077</v>
      </c>
      <c r="BW106" s="18">
        <f t="shared" si="243"/>
        <v>3.607165658527367</v>
      </c>
      <c r="BX106" s="18">
        <f t="shared" si="244"/>
        <v>6.624888740349455</v>
      </c>
      <c r="BZ106" t="str">
        <f t="shared" si="261"/>
        <v>91 Elementary trades and related occupations</v>
      </c>
      <c r="CA106" s="18">
        <f t="shared" si="245"/>
        <v>-1.1951186928127799</v>
      </c>
      <c r="CB106" s="18">
        <f t="shared" si="245"/>
        <v>-14.929814686848397</v>
      </c>
      <c r="CC106" s="18">
        <f t="shared" si="245"/>
        <v>11.302653249344585</v>
      </c>
      <c r="CD106" s="18">
        <f t="shared" si="245"/>
        <v>-0.3484608945304557</v>
      </c>
      <c r="CE106" s="18">
        <f t="shared" si="246"/>
        <v>2.1401678029666638</v>
      </c>
      <c r="CG106" s="18">
        <f t="shared" si="247"/>
        <v>3.3930101824652947</v>
      </c>
      <c r="CH106" s="18">
        <f t="shared" si="248"/>
        <v>3.4523546024702645</v>
      </c>
      <c r="CI106" s="18">
        <f t="shared" si="249"/>
        <v>5.750658596356506</v>
      </c>
      <c r="CK106" t="str">
        <f t="shared" si="262"/>
        <v>91 Elementary trades and related occupations</v>
      </c>
      <c r="CL106" s="18">
        <f t="shared" si="250"/>
        <v>-1.903103103940984</v>
      </c>
      <c r="CM106" s="18">
        <f t="shared" si="250"/>
        <v>-25.249353695407596</v>
      </c>
      <c r="CN106" s="18">
        <f t="shared" si="250"/>
        <v>12.087480006603201</v>
      </c>
      <c r="CO106" s="18">
        <f t="shared" si="250"/>
        <v>-1.143151084973093</v>
      </c>
      <c r="CP106" s="18">
        <f t="shared" si="251"/>
        <v>1.0338161045500005</v>
      </c>
      <c r="CR106" s="18">
        <f t="shared" si="252"/>
        <v>3.0837503544216549</v>
      </c>
      <c r="CS106" s="18">
        <f t="shared" si="253"/>
        <v>2.8856390499313322</v>
      </c>
      <c r="CT106" s="18">
        <f t="shared" si="254"/>
        <v>5.1015711012194487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5.2408620994005339</v>
      </c>
      <c r="C107" s="18">
        <f t="shared" si="210"/>
        <v>3.1671997435792409</v>
      </c>
      <c r="D107" s="18">
        <f t="shared" si="210"/>
        <v>4.5632953249816977</v>
      </c>
      <c r="E107" s="18">
        <f t="shared" si="210"/>
        <v>2.2189002504535482</v>
      </c>
      <c r="F107" s="18">
        <f t="shared" si="211"/>
        <v>3.0052533262679981</v>
      </c>
      <c r="H107" s="18">
        <f t="shared" si="212"/>
        <v>2.9944659416177632</v>
      </c>
      <c r="I107" s="18">
        <f t="shared" si="213"/>
        <v>3.7737368275199579</v>
      </c>
      <c r="J107" s="18">
        <f t="shared" si="214"/>
        <v>5.7090809267501319</v>
      </c>
      <c r="L107" t="str">
        <f t="shared" ref="L107" si="263">A107</f>
        <v>92 Elementary administration and service occupations</v>
      </c>
      <c r="M107" s="18">
        <f t="shared" si="215"/>
        <v>8.5587703038364271</v>
      </c>
      <c r="N107" s="18">
        <f t="shared" si="215"/>
        <v>0.82077396986184326</v>
      </c>
      <c r="O107" s="18">
        <f t="shared" si="215"/>
        <v>5.4859488102580345</v>
      </c>
      <c r="P107" s="18">
        <f t="shared" si="215"/>
        <v>2.8363817196144003</v>
      </c>
      <c r="Q107" s="18">
        <f t="shared" si="216"/>
        <v>3.5289801172827762</v>
      </c>
      <c r="S107" s="18">
        <f t="shared" si="217"/>
        <v>3.7120924044468095</v>
      </c>
      <c r="T107" s="18">
        <f t="shared" si="218"/>
        <v>3.9838761401462364</v>
      </c>
      <c r="U107" s="18">
        <f t="shared" si="219"/>
        <v>6.3677521789613722</v>
      </c>
      <c r="W107" t="str">
        <f t="shared" ref="W107" si="264">A107</f>
        <v>92 Elementary administration and service occupations</v>
      </c>
      <c r="X107" s="18">
        <f t="shared" si="220"/>
        <v>4.9798096300428307</v>
      </c>
      <c r="Y107" s="18">
        <f t="shared" si="220"/>
        <v>16.229659150985331</v>
      </c>
      <c r="Z107" s="18">
        <f t="shared" si="220"/>
        <v>0.58774972315733809</v>
      </c>
      <c r="AA107" s="18">
        <f t="shared" si="220"/>
        <v>2.4842683470782889</v>
      </c>
      <c r="AB107" s="18">
        <f t="shared" si="221"/>
        <v>2.6924238842843451</v>
      </c>
      <c r="AD107" s="18">
        <f t="shared" si="222"/>
        <v>1.8481553303470788</v>
      </c>
      <c r="AE107" s="18">
        <f t="shared" si="223"/>
        <v>3.6625569969041205</v>
      </c>
      <c r="AF107" s="18">
        <f t="shared" si="224"/>
        <v>4.8381699233035258</v>
      </c>
      <c r="AH107" t="str">
        <f t="shared" ref="AH107" si="265">L107</f>
        <v>92 Elementary administration and service occupations</v>
      </c>
      <c r="AI107" s="18">
        <f t="shared" si="225"/>
        <v>6.6283404785405953</v>
      </c>
      <c r="AJ107" s="18">
        <f t="shared" si="225"/>
        <v>16.342000849911599</v>
      </c>
      <c r="AK107" s="18">
        <f t="shared" si="225"/>
        <v>0.37898361884487475</v>
      </c>
      <c r="AL107" s="18">
        <f t="shared" si="225"/>
        <v>2.5676938812585481</v>
      </c>
      <c r="AM107" s="18">
        <f t="shared" si="226"/>
        <v>2.6841767338645184</v>
      </c>
      <c r="AO107" s="18">
        <f t="shared" si="227"/>
        <v>1.8328719076161626</v>
      </c>
      <c r="AP107" s="18">
        <f t="shared" si="228"/>
        <v>3.4941176698676912</v>
      </c>
      <c r="AQ107" s="18">
        <f t="shared" si="229"/>
        <v>4.6842000237733217</v>
      </c>
      <c r="AS107" t="str">
        <f t="shared" ref="AS107" si="266">W107</f>
        <v>92 Elementary administration and service occupations</v>
      </c>
      <c r="AT107" s="18">
        <f t="shared" si="230"/>
        <v>3.1406816183515707</v>
      </c>
      <c r="AU107" s="18">
        <f t="shared" si="230"/>
        <v>23.676867620864051</v>
      </c>
      <c r="AV107" s="18">
        <f t="shared" si="230"/>
        <v>-0.73426536436815848</v>
      </c>
      <c r="AW107" s="18">
        <f t="shared" si="230"/>
        <v>2.9758469594686865</v>
      </c>
      <c r="AX107" s="18">
        <f t="shared" si="231"/>
        <v>2.9739655999019066</v>
      </c>
      <c r="AZ107" s="18">
        <f t="shared" si="232"/>
        <v>1.7239858439173084</v>
      </c>
      <c r="BA107" s="18">
        <f t="shared" si="233"/>
        <v>3.4033457681873491</v>
      </c>
      <c r="BB107" s="18">
        <f t="shared" si="234"/>
        <v>4.5323748734944713</v>
      </c>
      <c r="BD107" t="str">
        <f t="shared" ref="BD107" si="267">AH107</f>
        <v>92 Elementary administration and service occupations</v>
      </c>
      <c r="BE107" s="18">
        <f t="shared" si="235"/>
        <v>-0.74019884240076328</v>
      </c>
      <c r="BF107" s="18">
        <f t="shared" si="235"/>
        <v>-4.2294900087825882</v>
      </c>
      <c r="BG107" s="18">
        <f t="shared" si="235"/>
        <v>-2.5606408769760058</v>
      </c>
      <c r="BH107" s="18">
        <f t="shared" si="235"/>
        <v>-0.66932757607891524</v>
      </c>
      <c r="BI107" s="18">
        <f t="shared" si="236"/>
        <v>-1.4892550967046447</v>
      </c>
      <c r="BK107" s="18">
        <f t="shared" si="237"/>
        <v>-1.3038095136573169</v>
      </c>
      <c r="BL107" s="18">
        <f t="shared" si="238"/>
        <v>2.5360832589899518</v>
      </c>
      <c r="BM107" s="18">
        <f t="shared" si="239"/>
        <v>1.6448940723478467</v>
      </c>
      <c r="BO107" t="str">
        <f t="shared" ref="BO107" si="268">AS107</f>
        <v>92 Elementary administration and service occupations</v>
      </c>
      <c r="BP107" s="18">
        <f t="shared" si="240"/>
        <v>2.1930700390410562</v>
      </c>
      <c r="BQ107" s="18">
        <f t="shared" si="240"/>
        <v>-4.8849226398985923</v>
      </c>
      <c r="BR107" s="18">
        <f t="shared" si="240"/>
        <v>-1.5506938108561075</v>
      </c>
      <c r="BS107" s="18">
        <f t="shared" si="240"/>
        <v>-1.011681494072636</v>
      </c>
      <c r="BT107" s="18">
        <f t="shared" si="241"/>
        <v>-1.4266517682960389</v>
      </c>
      <c r="BV107" s="18">
        <f t="shared" si="242"/>
        <v>-1.1916793715761931</v>
      </c>
      <c r="BW107" s="18">
        <f t="shared" si="243"/>
        <v>2.423842790563957</v>
      </c>
      <c r="BX107" s="18">
        <f t="shared" si="244"/>
        <v>1.5936993227208873</v>
      </c>
      <c r="BZ107" t="str">
        <f t="shared" ref="BZ107" si="269">BD107</f>
        <v>92 Elementary administration and service occupations</v>
      </c>
      <c r="CA107" s="18">
        <f t="shared" si="245"/>
        <v>4.0178094931085484</v>
      </c>
      <c r="CB107" s="18">
        <f t="shared" si="245"/>
        <v>-13.407309707953374</v>
      </c>
      <c r="CC107" s="18">
        <f t="shared" si="245"/>
        <v>-1.6859976462804571</v>
      </c>
      <c r="CD107" s="18">
        <f t="shared" si="245"/>
        <v>-2.4516982288715461</v>
      </c>
      <c r="CE107" s="18">
        <f t="shared" si="246"/>
        <v>-2.9384543535698082</v>
      </c>
      <c r="CG107" s="18">
        <f t="shared" si="247"/>
        <v>-2.1971296186126033</v>
      </c>
      <c r="CH107" s="18">
        <f t="shared" si="248"/>
        <v>2.048838867644176</v>
      </c>
      <c r="CI107" s="18">
        <f t="shared" si="249"/>
        <v>0.46559799685959025</v>
      </c>
      <c r="CK107" t="str">
        <f t="shared" ref="CK107" si="270">BO107</f>
        <v>92 Elementary administration and service occupations</v>
      </c>
      <c r="CL107" s="18">
        <f t="shared" si="250"/>
        <v>-1.062832855992879</v>
      </c>
      <c r="CM107" s="18">
        <f t="shared" si="250"/>
        <v>-33.324612186885069</v>
      </c>
      <c r="CN107" s="18">
        <f t="shared" si="250"/>
        <v>-10.752785998612968</v>
      </c>
      <c r="CO107" s="18">
        <f t="shared" si="250"/>
        <v>-8.0357135454003803</v>
      </c>
      <c r="CP107" s="18">
        <f t="shared" si="251"/>
        <v>-10.70632772652016</v>
      </c>
      <c r="CR107" s="18">
        <f t="shared" si="252"/>
        <v>-8.9504732182088542</v>
      </c>
      <c r="CS107" s="18">
        <f t="shared" si="253"/>
        <v>0.81843703391097922</v>
      </c>
      <c r="CT107" s="18">
        <f t="shared" si="254"/>
        <v>-6.3287608688122443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6.4016854403142087</v>
      </c>
      <c r="C109" s="26">
        <f>IF(AND(D$6-C$6 &lt;&gt; 0,C35&lt;&gt;0,D35&lt;&gt;0),(EXP(LN(D35/C35)/(D$6-C$6))-1)*100,0)</f>
        <v>-1.5477323697238754</v>
      </c>
      <c r="D109" s="26">
        <f>IF(AND(E$6-D$6 &lt;&gt; 0,D35&lt;&gt;0,E35&lt;&gt;0),(EXP(LN(E35/D35)/(E$6-D$6))-1)*100,0)</f>
        <v>4.939520229008787</v>
      </c>
      <c r="E109" s="26">
        <f>IF(AND(F$6-E$6 &lt;&gt; 0,E35&lt;&gt;0,F35&lt;&gt;0),(EXP(LN(F35/E35)/(F$6-E$6))-1)*100,0)</f>
        <v>2.5909095167837792</v>
      </c>
      <c r="F109" s="26">
        <f>IF(AND(F$6-C$6 &lt;&gt; 0,C35&lt;&gt;0,F35&lt;&gt;0),(EXP(LN(F35/C35)/(F$6-C$6))-1)*100,0)</f>
        <v>3.0535883201518121</v>
      </c>
      <c r="H109" s="26">
        <f t="shared" ref="H109" si="271">IF($F$6-$D$6 &lt;&gt; 0,(EXP(LN(1+(H72/100))/($F$6-$D$6))-1)*100,0)</f>
        <v>3.3678805186915906</v>
      </c>
      <c r="I109" s="26">
        <f t="shared" ref="I109" si="272">IF(D35&gt;0,((1+(I35/D35))^(1/($F$6-$D$6))-1)*100,0)</f>
        <v>3.4248009755230457</v>
      </c>
      <c r="J109" s="26">
        <f t="shared" ref="J109" si="273">IF($F$6-$D$6 &lt;&gt; 0,(EXP(LN(1+(J72/100))/($F$6-$D$6))-1)*100,0)</f>
        <v>5.7120442875811861</v>
      </c>
      <c r="L109" s="24" t="str">
        <f>L35</f>
        <v>All occupations</v>
      </c>
      <c r="M109" s="26">
        <f>IF(AND(N$6-M$6 &lt;&gt; 0,M35&lt;&gt;0,N35&lt;&gt;0),(EXP(LN(N35/M35)/(N$6-M$6))-1)*100,0)</f>
        <v>7.4102921334403549</v>
      </c>
      <c r="N109" s="26">
        <f>IF(AND(O$6-N$6 &lt;&gt; 0,N35&lt;&gt;0,O35&lt;&gt;0),(EXP(LN(O35/N35)/(O$6-N$6))-1)*100,0)</f>
        <v>-0.21438717763285764</v>
      </c>
      <c r="O109" s="26">
        <f>IF(AND(P$6-O$6 &lt;&gt; 0,O35&lt;&gt;0,P35&lt;&gt;0),(EXP(LN(P35/O35)/(P$6-O$6))-1)*100,0)</f>
        <v>5.1424145849606973</v>
      </c>
      <c r="P109" s="26">
        <f>IF(AND(Q$6-P$6 &lt;&gt; 0,P35&lt;&gt;0,Q35&lt;&gt;0),(EXP(LN(Q35/P35)/(Q$6-P$6))-1)*100,0)</f>
        <v>2.7421686126174905</v>
      </c>
      <c r="Q109" s="26">
        <f>IF(AND(Q$6-N$6 &lt;&gt; 0,N35&lt;&gt;0,Q35&lt;&gt;0),(EXP(LN(Q35/N35)/(Q$6-N$6))-1)*100,0)</f>
        <v>3.2976184684606169</v>
      </c>
      <c r="S109" s="26">
        <f t="shared" ref="S109" si="274">IF($F$6-$D$6 &lt;&gt; 0,(EXP(LN(1+(S72/100))/($F$6-$D$6))-1)*100,0)</f>
        <v>3.5360997669454886</v>
      </c>
      <c r="T109" s="26">
        <f t="shared" ref="T109" si="275">IF(O35&gt;0,((1+(T35/O35))^(1/($F$6-$D$6))-1)*100,0)</f>
        <v>3.6006390000484556</v>
      </c>
      <c r="U109" s="26">
        <f t="shared" ref="U109" si="276">IF($F$6-$D$6 &lt;&gt; 0,(EXP(LN(1+(U72/100))/($F$6-$D$6))-1)*100,0)</f>
        <v>5.9631365165714767</v>
      </c>
      <c r="W109" s="24" t="str">
        <f>W35</f>
        <v>All occupations</v>
      </c>
      <c r="X109" s="26">
        <f>IF(AND(Y$6-X$6 &lt;&gt; 0,X35&lt;&gt;0,Y35&lt;&gt;0),(EXP(LN(Y35/X35)/(Y$6-X$6))-1)*100,0)</f>
        <v>3.5658029275156045</v>
      </c>
      <c r="Y109" s="26">
        <f>IF(AND(Z$6-Y$6 &lt;&gt; 0,Y35&lt;&gt;0,Z35&lt;&gt;0),(EXP(LN(Z35/Y35)/(Z$6-Y$6))-1)*100,0)</f>
        <v>11.876210254834429</v>
      </c>
      <c r="Z109" s="26">
        <f>IF(AND(AA$6-Z$6 &lt;&gt; 0,Z35&lt;&gt;0,AA35&lt;&gt;0),(EXP(LN(AA35/Z35)/(AA$6-Z$6))-1)*100,0)</f>
        <v>0.82159951954876576</v>
      </c>
      <c r="AA109" s="26">
        <f>IF(AND(AB$6-AA$6 &lt;&gt; 0,AA35&lt;&gt;0,AB35&lt;&gt;0),(EXP(LN(AB35/AA35)/(AB$6-AA$6))-1)*100,0)</f>
        <v>1.7608921601033334</v>
      </c>
      <c r="AB109" s="26">
        <f>IF(AND(AB$6-Y$6 &lt;&gt; 0,Y35&lt;&gt;0,AB35&lt;&gt;0),(EXP(LN(AB35/Y35)/(AB$6-Y$6))-1)*100,0)</f>
        <v>2.0691904124334082</v>
      </c>
      <c r="AD109" s="26">
        <f t="shared" ref="AD109" si="277">IF($F$6-$D$6 &lt;&gt; 0,(EXP(LN(1+(AD72/100))/($F$6-$D$6))-1)*100,0)</f>
        <v>1.4468263052518582</v>
      </c>
      <c r="AE109" s="26">
        <f t="shared" ref="AE109" si="278">IF(Z35&gt;0,((1+(AE35/Z35))^(1/($F$6-$D$6))-1)*100,0)</f>
        <v>3.1334303671674668</v>
      </c>
      <c r="AF109" s="26">
        <f t="shared" ref="AF109" si="279">IF($F$6-$D$6 &lt;&gt; 0,(EXP(LN(1+(AF72/100))/($F$6-$D$6))-1)*100,0)</f>
        <v>4.1070864772575266</v>
      </c>
      <c r="AH109" s="24" t="str">
        <f>AH35</f>
        <v>All occupations</v>
      </c>
      <c r="AI109" s="26">
        <f>IF(AND(AJ$6-AI$6 &lt;&gt; 0,AI35&lt;&gt;0,AJ35&lt;&gt;0),(EXP(LN(AJ35/AI35)/(AJ$6-AI$6))-1)*100,0)</f>
        <v>2.0647476570203604</v>
      </c>
      <c r="AJ109" s="26">
        <f>IF(AND(AK$6-AJ$6 &lt;&gt; 0,AJ35&lt;&gt;0,AK35&lt;&gt;0),(EXP(LN(AK35/AJ35)/(AK$6-AJ$6))-1)*100,0)</f>
        <v>14.117187436543134</v>
      </c>
      <c r="AK109" s="26">
        <f>IF(AND(AL$6-AK$6 &lt;&gt; 0,AK35&lt;&gt;0,AL35&lt;&gt;0),(EXP(LN(AL35/AK35)/(AL$6-AK$6))-1)*100,0)</f>
        <v>-0.21608280725193829</v>
      </c>
      <c r="AL109" s="26">
        <f>IF(AND(AM$6-AL$6 &lt;&gt; 0,AL35&lt;&gt;0,AM35&lt;&gt;0),(EXP(LN(AM35/AL35)/(AM$6-AL$6))-1)*100,0)</f>
        <v>1.7100445365321626</v>
      </c>
      <c r="AM109" s="26">
        <f>IF(AND(AM$6-AJ$6 &lt;&gt; 0,AJ35&lt;&gt;0,AM35&lt;&gt;0),(EXP(LN(AM35/AJ35)/(AM$6-AJ$6))-1)*100,0)</f>
        <v>1.834108454822303</v>
      </c>
      <c r="AO109" s="26">
        <f t="shared" ref="AO109" si="280">IF($F$6-$D$6 &lt;&gt; 0,(EXP(LN(1+(AO72/100))/($F$6-$D$6))-1)*100,0)</f>
        <v>1.0639060241630638</v>
      </c>
      <c r="AP109" s="26">
        <f t="shared" ref="AP109" si="281">IF(AK35&gt;0,((1+(AP35/AK35))^(1/($F$6-$D$6))-1)*100,0)</f>
        <v>3.0055042931686815</v>
      </c>
      <c r="AQ109" s="26">
        <f t="shared" ref="AQ109" si="282">IF($F$6-$D$6 &lt;&gt; 0,(EXP(LN(1+(AQ72/100))/($F$6-$D$6))-1)*100,0)</f>
        <v>3.7267352890921313</v>
      </c>
      <c r="AS109" s="24" t="str">
        <f>AS35</f>
        <v>All occupations</v>
      </c>
      <c r="AT109" s="26">
        <f>IF(AND(AU$6-AT$6 &lt;&gt; 0,AT35&lt;&gt;0,AU35&lt;&gt;0),(EXP(LN(AU35/AT35)/(AU$6-AT$6))-1)*100,0)</f>
        <v>2.6890894601242721</v>
      </c>
      <c r="AU109" s="26">
        <f>IF(AND(AV$6-AU$6 &lt;&gt; 0,AU35&lt;&gt;0,AV35&lt;&gt;0),(EXP(LN(AV35/AU35)/(AV$6-AU$6))-1)*100,0)</f>
        <v>13.493649767200866</v>
      </c>
      <c r="AV109" s="26">
        <f>IF(AND(AW$6-AV$6 &lt;&gt; 0,AV35&lt;&gt;0,AW35&lt;&gt;0),(EXP(LN(AW35/AV35)/(AW$6-AV$6))-1)*100,0)</f>
        <v>0.41646761980009828</v>
      </c>
      <c r="AW109" s="26">
        <f>IF(AND(AX$6-AW$6 &lt;&gt; 0,AW35&lt;&gt;0,AX35&lt;&gt;0),(EXP(LN(AX35/AW35)/(AX$6-AW$6))-1)*100,0)</f>
        <v>1.7676753905315978</v>
      </c>
      <c r="AX109" s="26">
        <f>IF(AND(AX$6-AU$6 &lt;&gt; 0,AU35&lt;&gt;0,AX35&lt;&gt;0),(EXP(LN(AX35/AU35)/(AX$6-AU$6))-1)*100,0)</f>
        <v>2.0365874242772142</v>
      </c>
      <c r="AZ109" s="26">
        <f t="shared" ref="AZ109" si="283">IF($F$6-$D$6 &lt;&gt; 0,(EXP(LN(1+(AZ72/100))/($F$6-$D$6))-1)*100,0)</f>
        <v>1.3152645766852711</v>
      </c>
      <c r="BA109" s="26">
        <f t="shared" ref="BA109" si="284">IF(AV35&gt;0,((1+(BA35/AV35))^(1/($F$6-$D$6))-1)*100,0)</f>
        <v>3.0117182395270392</v>
      </c>
      <c r="BB109" s="26">
        <f t="shared" ref="BB109" si="285">IF($F$6-$D$6 &lt;&gt; 0,(EXP(LN(1+(BB72/100))/($F$6-$D$6))-1)*100,0)</f>
        <v>3.9078661552750749</v>
      </c>
      <c r="BD109" s="24" t="str">
        <f>BD35</f>
        <v>All occupations</v>
      </c>
      <c r="BE109" s="26">
        <f>IF(AND(BF$6-BE$6 &lt;&gt; 0,BE35&lt;&gt;0,BF35&lt;&gt;0),(EXP(LN(BF35/BE35)/(BF$6-BE$6))-1)*100,0)</f>
        <v>1.211447165666768</v>
      </c>
      <c r="BF109" s="26">
        <f>IF(AND(BG$6-BF$6 &lt;&gt; 0,BF35&lt;&gt;0,BG35&lt;&gt;0),(EXP(LN(BG35/BF35)/(BG$6-BF$6))-1)*100,0)</f>
        <v>-3.4623696489032962</v>
      </c>
      <c r="BG109" s="26">
        <f>IF(AND(BH$6-BG$6 &lt;&gt; 0,BG35&lt;&gt;0,BH35&lt;&gt;0),(EXP(LN(BH35/BG35)/(BH$6-BG$6))-1)*100,0)</f>
        <v>1.4489588846700929</v>
      </c>
      <c r="BH109" s="26">
        <f>IF(AND(BI$6-BH$6 &lt;&gt; 0,BH35&lt;&gt;0,BI35&lt;&gt;0),(EXP(LN(BI35/BH35)/(BI$6-BH$6))-1)*100,0)</f>
        <v>0.45473535899480666</v>
      </c>
      <c r="BI109" s="26">
        <f>IF(AND(BI$6-BF$6 &lt;&gt; 0,BF35&lt;&gt;0,BI35&lt;&gt;0),(EXP(LN(BI35/BF35)/(BI$6-BF$6))-1)*100,0)</f>
        <v>0.51420026845212519</v>
      </c>
      <c r="BK109" s="26">
        <f t="shared" ref="BK109" si="286">IF($F$6-$D$6 &lt;&gt; 0,(EXP(LN(1+(BK72/100))/($F$6-$D$6))-1)*100,0)</f>
        <v>0.7850558334177915</v>
      </c>
      <c r="BL109" s="26">
        <f t="shared" ref="BL109" si="287">IF(BG35&gt;0,((1+(BL35/BG35))^(1/($F$6-$D$6))-1)*100,0)</f>
        <v>2.7469842408814893</v>
      </c>
      <c r="BM109" s="26">
        <f t="shared" ref="BM109" si="288">IF($F$6-$D$6 &lt;&gt; 0,(EXP(LN(1+(BM72/100))/($F$6-$D$6))-1)*100,0)</f>
        <v>3.2938761989352194</v>
      </c>
      <c r="BO109" s="24" t="str">
        <f>BO35</f>
        <v>All occupations</v>
      </c>
      <c r="BP109" s="26">
        <f>IF(AND(BQ$6-BP$6 &lt;&gt; 0,BP35&lt;&gt;0,BQ35&lt;&gt;0),(EXP(LN(BQ35/BP35)/(BQ$6-BP$6))-1)*100,0)</f>
        <v>0.96437523205885611</v>
      </c>
      <c r="BQ109" s="26">
        <f>IF(AND(BR$6-BQ$6 &lt;&gt; 0,BQ35&lt;&gt;0,BR35&lt;&gt;0),(EXP(LN(BR35/BQ35)/(BR$6-BQ$6))-1)*100,0)</f>
        <v>-2.0535058289546493</v>
      </c>
      <c r="BR109" s="26">
        <f>IF(AND(BS$6-BR$6 &lt;&gt; 0,BR35&lt;&gt;0,BS35&lt;&gt;0),(EXP(LN(BS35/BR35)/(BS$6-BR$6))-1)*100,0)</f>
        <v>-0.50064816821741021</v>
      </c>
      <c r="BS109" s="26">
        <f>IF(AND(BT$6-BS$6 &lt;&gt; 0,BS35&lt;&gt;0,BT35&lt;&gt;0),(EXP(LN(BT35/BS35)/(BT$6-BS$6))-1)*100,0)</f>
        <v>-1.1853258786011289</v>
      </c>
      <c r="BT109" s="26">
        <f>IF(AND(BT$6-BQ$6 &lt;&gt; 0,BQ35&lt;&gt;0,BT35&lt;&gt;0),(EXP(LN(BT35/BQ35)/(BT$6-BQ$6))-1)*100,0)</f>
        <v>-1.0264754247267693</v>
      </c>
      <c r="BV109" s="26">
        <f t="shared" ref="BV109" si="289">IF($F$6-$D$6 &lt;&gt; 0,(EXP(LN(1+(BV72/100))/($F$6-$D$6))-1)*100,0)</f>
        <v>-0.95762507408294617</v>
      </c>
      <c r="BW109" s="26">
        <f t="shared" ref="BW109" si="290">IF(BR35&gt;0,((1+(BW35/BR35))^(1/($F$6-$D$6))-1)*100,0)</f>
        <v>2.4018697062471617</v>
      </c>
      <c r="BX109" s="26">
        <f t="shared" ref="BX109" si="291">IF($F$6-$D$6 &lt;&gt; 0,(EXP(LN(1+(BX72/100))/($F$6-$D$6))-1)*100,0)</f>
        <v>1.7290936352008623</v>
      </c>
      <c r="BZ109" s="24" t="str">
        <f>BZ35</f>
        <v>All occupations</v>
      </c>
      <c r="CA109" s="26">
        <f>IF(AND(CB$6-CA$6 &lt;&gt; 0,CA35&lt;&gt;0,CB35&lt;&gt;0),(EXP(LN(CB35/CA35)/(CB$6-CA$6))-1)*100,0)</f>
        <v>1.0295507598037323</v>
      </c>
      <c r="CB109" s="26">
        <f>IF(AND(CC$6-CB$6 &lt;&gt; 0,CB35&lt;&gt;0,CC35&lt;&gt;0),(EXP(LN(CC35/CB35)/(CC$6-CB$6))-1)*100,0)</f>
        <v>-11.24401835157034</v>
      </c>
      <c r="CC109" s="26">
        <f>IF(AND(CD$6-CC$6 &lt;&gt; 0,CC35&lt;&gt;0,CD35&lt;&gt;0),(EXP(LN(CD35/CC35)/(CD$6-CC$6))-1)*100,0)</f>
        <v>-1.3105455704014668</v>
      </c>
      <c r="CD109" s="26">
        <f>IF(AND(CE$6-CD$6 &lt;&gt; 0,CD35&lt;&gt;0,CE35&lt;&gt;0),(EXP(LN(CE35/CD35)/(CE$6-CD$6))-1)*100,0)</f>
        <v>-2.9991639168077677</v>
      </c>
      <c r="CE109" s="26">
        <f>IF(AND(CE$6-CB$6 &lt;&gt; 0,CB35&lt;&gt;0,CE35&lt;&gt;0),(EXP(LN(CE35/CB35)/(CE$6-CB$6))-1)*100,0)</f>
        <v>-3.0145390410028505</v>
      </c>
      <c r="CG109" s="26">
        <f t="shared" ref="CG109" si="292">IF($F$6-$D$6 &lt;&gt; 0,(EXP(LN(1+(CG72/100))/($F$6-$D$6))-1)*100,0)</f>
        <v>-2.4395261250761635</v>
      </c>
      <c r="CH109" s="26">
        <f t="shared" ref="CH109" si="293">IF(CC35&gt;0,((1+(CH35/CC35))^(1/($F$6-$D$6))-1)*100,0)</f>
        <v>1.9906018687177784</v>
      </c>
      <c r="CI109" s="26">
        <f t="shared" ref="CI109" si="294">IF($F$6-$D$6 &lt;&gt; 0,(EXP(LN(1+(CI72/100))/($F$6-$D$6))-1)*100,0)</f>
        <v>0.22587179192250506</v>
      </c>
      <c r="CK109" s="24" t="str">
        <f>CK35</f>
        <v>All occupations</v>
      </c>
      <c r="CL109" s="26">
        <f>IF(AND(CM$6-CL$6 &lt;&gt; 0,CL35&lt;&gt;0,CM35&lt;&gt;0),(EXP(LN(CM35/CL35)/(CM$6-CL$6))-1)*100,0)</f>
        <v>0.75093256940752529</v>
      </c>
      <c r="CM109" s="26">
        <f>IF(AND(CN$6-CM$6 &lt;&gt; 0,CM35&lt;&gt;0,CN35&lt;&gt;0),(EXP(LN(CN35/CM35)/(CN$6-CM$6))-1)*100,0)</f>
        <v>-27.693624554924323</v>
      </c>
      <c r="CN109" s="26">
        <f>IF(AND(CO$6-CN$6 &lt;&gt; 0,CN35&lt;&gt;0,CO35&lt;&gt;0),(EXP(LN(CO35/CN35)/(CO$6-CN$6))-1)*100,0)</f>
        <v>-3.5779450980188643</v>
      </c>
      <c r="CO109" s="26">
        <f>IF(AND(CP$6-CO$6 &lt;&gt; 0,CO35&lt;&gt;0,CP35&lt;&gt;0),(EXP(LN(CP35/CO35)/(CP$6-CO$6))-1)*100,0)</f>
        <v>-3.4583068996690502</v>
      </c>
      <c r="CP109" s="26">
        <f>IF(AND(CP$6-CM$6 &lt;&gt; 0,CM35&lt;&gt;0,CP35&lt;&gt;0),(EXP(LN(CP35/CM35)/(CP$6-CM$6))-1)*100,0)</f>
        <v>-5.2235416037139437</v>
      </c>
      <c r="CR109" s="26">
        <f t="shared" ref="CR109" si="295">IF($F$6-$D$6 &lt;&gt; 0,(EXP(LN(1+(CR72/100))/($F$6-$D$6))-1)*100,0)</f>
        <v>-3.4982027838342256</v>
      </c>
      <c r="CS109" s="26">
        <f t="shared" ref="CS109" si="296">IF(CN35&gt;0,((1+(CS35/CN35))^(1/($F$6-$D$6))-1)*100,0)</f>
        <v>1.3817791443525129</v>
      </c>
      <c r="CT109" s="26">
        <f t="shared" ref="CT109" si="297">IF($F$6-$D$6 &lt;&gt; 0,(EXP(LN(1+(CT72/100))/($F$6-$D$6))-1)*100,0)</f>
        <v>-1.3565702691049841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Hertfordshire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Hertfordshire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Hertfordshire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Hertfordshire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Hertfordshire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Hertfordshire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Hertfordshire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Hertfordshire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Hertfordshire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0.24246427441327123</v>
      </c>
      <c r="C119" s="27">
        <f t="shared" si="299"/>
        <v>1.8353806125555594E-2</v>
      </c>
      <c r="D119" s="27">
        <f t="shared" si="299"/>
        <v>0.12931412333947734</v>
      </c>
      <c r="E119" s="27">
        <f t="shared" si="299"/>
        <v>0.33416566375066492</v>
      </c>
      <c r="F119" s="27">
        <f t="shared" ref="F119:F144" si="300">F8-D8</f>
        <v>0.46347978709014226</v>
      </c>
      <c r="L119" t="str">
        <f>A119</f>
        <v>11 Corporate managers and directors</v>
      </c>
      <c r="M119" s="27">
        <f t="shared" ref="M119:P144" si="301">N8-M8</f>
        <v>2.0333282852377357</v>
      </c>
      <c r="N119" s="27">
        <f t="shared" si="301"/>
        <v>-0.19176169433324564</v>
      </c>
      <c r="O119" s="27">
        <f t="shared" si="301"/>
        <v>0.95912006601953959</v>
      </c>
      <c r="P119" s="27">
        <f t="shared" si="301"/>
        <v>2.4897868931699785</v>
      </c>
      <c r="Q119" s="27">
        <f t="shared" ref="Q119:Q144" si="302">Q8-O8</f>
        <v>3.4489069591895181</v>
      </c>
      <c r="W119" t="str">
        <f>A119</f>
        <v>11 Corporate managers and directors</v>
      </c>
      <c r="X119" s="27">
        <f t="shared" ref="X119:AA144" si="303">Y8-X8</f>
        <v>3.2586166945969293</v>
      </c>
      <c r="Y119" s="27">
        <f t="shared" si="303"/>
        <v>1.015801728300417</v>
      </c>
      <c r="Z119" s="27">
        <f t="shared" si="303"/>
        <v>-1.3519980640614548</v>
      </c>
      <c r="AA119" s="27">
        <f t="shared" si="303"/>
        <v>3.0789279631416058</v>
      </c>
      <c r="AB119" s="27">
        <f t="shared" ref="AB119:AB144" si="304">AB8-Z8</f>
        <v>1.7269298990801509</v>
      </c>
      <c r="AH119" t="str">
        <f>L119</f>
        <v>11 Corporate managers and directors</v>
      </c>
      <c r="AI119" s="27">
        <f t="shared" ref="AI119:AL144" si="305">AJ8-AI8</f>
        <v>0.32037680199503082</v>
      </c>
      <c r="AJ119" s="27">
        <f t="shared" si="305"/>
        <v>0.40004342150992667</v>
      </c>
      <c r="AK119" s="27">
        <f t="shared" si="305"/>
        <v>-0.37021939134107607</v>
      </c>
      <c r="AL119" s="27">
        <f t="shared" si="305"/>
        <v>0.40181048051924373</v>
      </c>
      <c r="AM119" s="27">
        <f t="shared" ref="AM119:AM144" si="306">AM8-AK8</f>
        <v>3.1591089178167664E-2</v>
      </c>
      <c r="AS119" t="str">
        <f>W119</f>
        <v>11 Corporate managers and directors</v>
      </c>
      <c r="AT119" s="27">
        <f t="shared" ref="AT119:AW144" si="307">AU8-AT8</f>
        <v>0.62639416416857685</v>
      </c>
      <c r="AU119" s="27">
        <f t="shared" si="307"/>
        <v>0.63732086864843751</v>
      </c>
      <c r="AV119" s="27">
        <f t="shared" si="307"/>
        <v>-0.60323839570630788</v>
      </c>
      <c r="AW119" s="27">
        <f t="shared" si="307"/>
        <v>0.78807129198783166</v>
      </c>
      <c r="AX119" s="27">
        <f t="shared" ref="AX119:AX144" si="308">AX8-AV8</f>
        <v>0.18483289628152377</v>
      </c>
      <c r="BD119" t="str">
        <f>AH119</f>
        <v>11 Corporate managers and directors</v>
      </c>
      <c r="BE119" s="27">
        <f t="shared" ref="BE119:BH144" si="309">BF8-BE8</f>
        <v>2.0898463072469777</v>
      </c>
      <c r="BF119" s="27">
        <f t="shared" si="309"/>
        <v>-0.31902029917957009</v>
      </c>
      <c r="BG119" s="27">
        <f t="shared" si="309"/>
        <v>-0.70187827606934583</v>
      </c>
      <c r="BH119" s="27">
        <f t="shared" si="309"/>
        <v>1.1858253235649592</v>
      </c>
      <c r="BI119" s="27">
        <f t="shared" ref="BI119:BI144" si="310">BI8-BG8</f>
        <v>0.48394704749561335</v>
      </c>
      <c r="BO119" t="str">
        <f>AS119</f>
        <v>11 Corporate managers and directors</v>
      </c>
      <c r="BP119" s="27">
        <f t="shared" ref="BP119:BS144" si="311">BQ8-BP8</f>
        <v>0.83478012846037508</v>
      </c>
      <c r="BQ119" s="27">
        <f t="shared" si="311"/>
        <v>0.42084830552851216</v>
      </c>
      <c r="BR119" s="27">
        <f t="shared" si="311"/>
        <v>-1.8468967706427426</v>
      </c>
      <c r="BS119" s="27">
        <f t="shared" si="311"/>
        <v>-1.2014869492278182</v>
      </c>
      <c r="BT119" s="27">
        <f t="shared" ref="BT119:BT144" si="312">BT8-BR8</f>
        <v>-3.0483837198705608</v>
      </c>
      <c r="BZ119" t="str">
        <f>BD119</f>
        <v>11 Corporate managers and directors</v>
      </c>
      <c r="CA119" s="68">
        <f t="shared" ref="CA119:CD144" si="313">CB8-CA8</f>
        <v>0.87034629380368322</v>
      </c>
      <c r="CB119" s="68">
        <f t="shared" si="313"/>
        <v>-0.24044486199635173</v>
      </c>
      <c r="CC119" s="68">
        <f t="shared" si="313"/>
        <v>-0.96084380615465381</v>
      </c>
      <c r="CD119" s="68">
        <f t="shared" si="313"/>
        <v>-1.035822139862657</v>
      </c>
      <c r="CE119" s="68">
        <f t="shared" ref="CE119:CE144" si="314">CE8-CC8</f>
        <v>-1.9966659460173108</v>
      </c>
      <c r="CK119" t="str">
        <f>BO119</f>
        <v>11 Corporate managers and directors</v>
      </c>
      <c r="CL119" s="68">
        <f t="shared" ref="CL119:CO144" si="315">CM8-CL8</f>
        <v>0.32355523003641062</v>
      </c>
      <c r="CM119" s="68">
        <f t="shared" si="315"/>
        <v>-0.3083371265628374</v>
      </c>
      <c r="CN119" s="68">
        <f t="shared" si="315"/>
        <v>-0.14382716709927446</v>
      </c>
      <c r="CO119" s="68">
        <f t="shared" si="315"/>
        <v>-0.12091796976098201</v>
      </c>
      <c r="CP119" s="68">
        <f t="shared" ref="CP119:CP144" si="316">CP8-CN8</f>
        <v>-0.26474513686025647</v>
      </c>
    </row>
    <row r="120" spans="1:94" x14ac:dyDescent="0.2">
      <c r="A120" t="str">
        <f t="shared" si="298"/>
        <v>12 Other managers and proprietors</v>
      </c>
      <c r="B120" s="27">
        <f t="shared" si="299"/>
        <v>6.3518913301755298E-2</v>
      </c>
      <c r="C120" s="27">
        <f t="shared" si="299"/>
        <v>-1.1450082124477068E-2</v>
      </c>
      <c r="D120" s="27">
        <f t="shared" si="299"/>
        <v>9.740273910972802E-2</v>
      </c>
      <c r="E120" s="27">
        <f t="shared" si="299"/>
        <v>0.14819016011529795</v>
      </c>
      <c r="F120" s="27">
        <f t="shared" si="300"/>
        <v>0.24559289922502597</v>
      </c>
      <c r="L120" t="str">
        <f t="shared" ref="L120:L143" si="317">A120</f>
        <v>12 Other managers and proprietors</v>
      </c>
      <c r="M120" s="27">
        <f t="shared" si="301"/>
        <v>0.65266315571843014</v>
      </c>
      <c r="N120" s="27">
        <f t="shared" si="301"/>
        <v>-6.4468374195682188E-2</v>
      </c>
      <c r="O120" s="27">
        <f t="shared" si="301"/>
        <v>0.71237670647062012</v>
      </c>
      <c r="P120" s="27">
        <f t="shared" si="301"/>
        <v>1.2457601519707535</v>
      </c>
      <c r="Q120" s="27">
        <f t="shared" si="302"/>
        <v>1.9581368584413736</v>
      </c>
      <c r="W120" t="str">
        <f t="shared" ref="W120:W143" si="318">A120</f>
        <v>12 Other managers and proprietors</v>
      </c>
      <c r="X120" s="27">
        <f t="shared" si="303"/>
        <v>0.51134092186697622</v>
      </c>
      <c r="Y120" s="27">
        <f t="shared" si="303"/>
        <v>0.57354677230001627</v>
      </c>
      <c r="Z120" s="27">
        <f t="shared" si="303"/>
        <v>0.26971247298522805</v>
      </c>
      <c r="AA120" s="27">
        <f t="shared" si="303"/>
        <v>1.4922793126678133</v>
      </c>
      <c r="AB120" s="27">
        <f t="shared" si="304"/>
        <v>1.7619917856530414</v>
      </c>
      <c r="AH120" t="str">
        <f t="shared" ref="AH120:AH143" si="319">L120</f>
        <v>12 Other managers and proprietors</v>
      </c>
      <c r="AI120" s="27">
        <f t="shared" si="305"/>
        <v>0.19010079326456064</v>
      </c>
      <c r="AJ120" s="27">
        <f t="shared" si="305"/>
        <v>0.29124811979297283</v>
      </c>
      <c r="AK120" s="27">
        <f t="shared" si="305"/>
        <v>-2.4766033901859164E-2</v>
      </c>
      <c r="AL120" s="27">
        <f t="shared" si="305"/>
        <v>0.46946401970862661</v>
      </c>
      <c r="AM120" s="27">
        <f t="shared" si="306"/>
        <v>0.44469798580676745</v>
      </c>
      <c r="AS120" t="str">
        <f t="shared" ref="AS120:AS143" si="320">W120</f>
        <v>12 Other managers and proprietors</v>
      </c>
      <c r="AT120" s="27">
        <f t="shared" si="307"/>
        <v>0.1756595774705092</v>
      </c>
      <c r="AU120" s="27">
        <f t="shared" si="307"/>
        <v>0.22036598919947958</v>
      </c>
      <c r="AV120" s="27">
        <f t="shared" si="307"/>
        <v>0.16394986430465774</v>
      </c>
      <c r="AW120" s="27">
        <f t="shared" si="307"/>
        <v>0.50664597106797649</v>
      </c>
      <c r="AX120" s="27">
        <f t="shared" si="308"/>
        <v>0.67059583537263423</v>
      </c>
      <c r="BD120" t="str">
        <f t="shared" ref="BD120:BD143" si="321">AH120</f>
        <v>12 Other managers and proprietors</v>
      </c>
      <c r="BE120" s="27">
        <f t="shared" si="309"/>
        <v>0.14212033119918033</v>
      </c>
      <c r="BF120" s="27">
        <f t="shared" si="309"/>
        <v>-0.2613132709555428</v>
      </c>
      <c r="BG120" s="27">
        <f t="shared" si="309"/>
        <v>0.1996540340211137</v>
      </c>
      <c r="BH120" s="27">
        <f t="shared" si="309"/>
        <v>0.32839701736901095</v>
      </c>
      <c r="BI120" s="27">
        <f t="shared" si="310"/>
        <v>0.52805105139012465</v>
      </c>
      <c r="BO120" t="str">
        <f t="shared" ref="BO120:BO143" si="322">AS120</f>
        <v>12 Other managers and proprietors</v>
      </c>
      <c r="BP120" s="27">
        <f t="shared" si="311"/>
        <v>0.32530170928962665</v>
      </c>
      <c r="BQ120" s="27">
        <f t="shared" si="311"/>
        <v>-6.3764680526743334E-2</v>
      </c>
      <c r="BR120" s="27">
        <f t="shared" si="311"/>
        <v>-9.9102534327929703E-2</v>
      </c>
      <c r="BS120" s="27">
        <f t="shared" si="311"/>
        <v>-0.18564298296029236</v>
      </c>
      <c r="BT120" s="27">
        <f t="shared" si="312"/>
        <v>-0.28474551728822206</v>
      </c>
      <c r="BZ120" t="str">
        <f t="shared" ref="BZ120:BZ143" si="323">BD120</f>
        <v>12 Other managers and proprietors</v>
      </c>
      <c r="CA120" s="68">
        <f t="shared" si="313"/>
        <v>5.0666603687136824E-2</v>
      </c>
      <c r="CB120" s="68">
        <f t="shared" si="313"/>
        <v>-0.16625788233695582</v>
      </c>
      <c r="CC120" s="68">
        <f t="shared" si="313"/>
        <v>-0.10886771445668852</v>
      </c>
      <c r="CD120" s="68">
        <f t="shared" si="313"/>
        <v>-0.36526443988988966</v>
      </c>
      <c r="CE120" s="68">
        <f t="shared" si="314"/>
        <v>-0.47413215434657818</v>
      </c>
      <c r="CK120" t="str">
        <f t="shared" ref="CK120:CK143" si="324">BO120</f>
        <v>12 Other managers and proprietors</v>
      </c>
      <c r="CL120" s="68">
        <f t="shared" si="315"/>
        <v>9.7395661031066005E-2</v>
      </c>
      <c r="CM120" s="68">
        <f t="shared" si="315"/>
        <v>-0.25010865613573441</v>
      </c>
      <c r="CN120" s="68">
        <f t="shared" si="315"/>
        <v>8.3483991000417035E-3</v>
      </c>
      <c r="CO120" s="68">
        <f t="shared" si="315"/>
        <v>-0.13720833947932443</v>
      </c>
      <c r="CP120" s="68">
        <f t="shared" si="316"/>
        <v>-0.12885994037928272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0.54867163169498001</v>
      </c>
      <c r="C121" s="27">
        <f t="shared" si="299"/>
        <v>-6.8010633672259679E-2</v>
      </c>
      <c r="D121" s="27">
        <f t="shared" si="299"/>
        <v>1.0571552157071302</v>
      </c>
      <c r="E121" s="27">
        <f t="shared" si="299"/>
        <v>0.99003680728184396</v>
      </c>
      <c r="F121" s="27">
        <f t="shared" si="300"/>
        <v>2.0471920229889742</v>
      </c>
      <c r="L121" t="str">
        <f t="shared" si="317"/>
        <v>21 Science, research, engineering and technology professionals</v>
      </c>
      <c r="M121" s="27">
        <f t="shared" si="301"/>
        <v>2.4459409130827616</v>
      </c>
      <c r="N121" s="27">
        <f t="shared" si="301"/>
        <v>0.25224660561213064</v>
      </c>
      <c r="O121" s="27">
        <f t="shared" si="301"/>
        <v>5.196804763982696</v>
      </c>
      <c r="P121" s="27">
        <f t="shared" si="301"/>
        <v>5.2578702412830509</v>
      </c>
      <c r="Q121" s="27">
        <f t="shared" si="302"/>
        <v>10.454675005265747</v>
      </c>
      <c r="W121" t="str">
        <f t="shared" si="318"/>
        <v>21 Science, research, engineering and technology professionals</v>
      </c>
      <c r="X121" s="27">
        <f t="shared" si="303"/>
        <v>2.3430719641614566</v>
      </c>
      <c r="Y121" s="27">
        <f t="shared" si="303"/>
        <v>1.444093397635644</v>
      </c>
      <c r="Z121" s="27">
        <f t="shared" si="303"/>
        <v>3.5961529233567866</v>
      </c>
      <c r="AA121" s="27">
        <f t="shared" si="303"/>
        <v>3.6505976428608413</v>
      </c>
      <c r="AB121" s="27">
        <f t="shared" si="304"/>
        <v>7.2467505662176279</v>
      </c>
      <c r="AH121" t="str">
        <f t="shared" si="319"/>
        <v>21 Science, research, engineering and technology professionals</v>
      </c>
      <c r="AI121" s="27">
        <f t="shared" si="305"/>
        <v>0.15777737135106062</v>
      </c>
      <c r="AJ121" s="27">
        <f t="shared" si="305"/>
        <v>0.24731508294333104</v>
      </c>
      <c r="AK121" s="27">
        <f t="shared" si="305"/>
        <v>0.39184243814860653</v>
      </c>
      <c r="AL121" s="27">
        <f t="shared" si="305"/>
        <v>0.55184143645249906</v>
      </c>
      <c r="AM121" s="27">
        <f t="shared" si="306"/>
        <v>0.94368387460110559</v>
      </c>
      <c r="AS121" t="str">
        <f t="shared" si="320"/>
        <v>21 Science, research, engineering and technology professionals</v>
      </c>
      <c r="AT121" s="27">
        <f t="shared" si="307"/>
        <v>0.31382955457473249</v>
      </c>
      <c r="AU121" s="27">
        <f t="shared" si="307"/>
        <v>0.11678223092319051</v>
      </c>
      <c r="AV121" s="27">
        <f t="shared" si="307"/>
        <v>0.11708345610664939</v>
      </c>
      <c r="AW121" s="27">
        <f t="shared" si="307"/>
        <v>0.38713294893529326</v>
      </c>
      <c r="AX121" s="27">
        <f t="shared" si="308"/>
        <v>0.50421640504194265</v>
      </c>
      <c r="BD121" t="str">
        <f t="shared" si="321"/>
        <v>21 Science, research, engineering and technology professionals</v>
      </c>
      <c r="BE121" s="27">
        <f t="shared" si="309"/>
        <v>0.7412716161531705</v>
      </c>
      <c r="BF121" s="27">
        <f t="shared" si="309"/>
        <v>-0.35300034224523724</v>
      </c>
      <c r="BG121" s="27">
        <f t="shared" si="309"/>
        <v>1.2995302679571816</v>
      </c>
      <c r="BH121" s="27">
        <f t="shared" si="309"/>
        <v>0.49194952336577202</v>
      </c>
      <c r="BI121" s="27">
        <f t="shared" si="310"/>
        <v>1.7914797913229537</v>
      </c>
      <c r="BO121" t="str">
        <f t="shared" si="322"/>
        <v>21 Science, research, engineering and technology professionals</v>
      </c>
      <c r="BP121" s="27">
        <f t="shared" si="311"/>
        <v>0.44013347980392581</v>
      </c>
      <c r="BQ121" s="27">
        <f t="shared" si="311"/>
        <v>0.44429255211458329</v>
      </c>
      <c r="BR121" s="27">
        <f t="shared" si="311"/>
        <v>0.62622914026112575</v>
      </c>
      <c r="BS121" s="27">
        <f t="shared" si="311"/>
        <v>-3.4634165099500791E-3</v>
      </c>
      <c r="BT121" s="27">
        <f t="shared" si="312"/>
        <v>0.62276572375117567</v>
      </c>
      <c r="BZ121" t="str">
        <f t="shared" si="323"/>
        <v>21 Science, research, engineering and technology professionals</v>
      </c>
      <c r="CA121" s="68">
        <f t="shared" si="313"/>
        <v>0.3118745277697883</v>
      </c>
      <c r="CB121" s="68">
        <f t="shared" si="313"/>
        <v>-0.28387479579616581</v>
      </c>
      <c r="CC121" s="68">
        <f t="shared" si="313"/>
        <v>0.41952169909319625</v>
      </c>
      <c r="CD121" s="68">
        <f t="shared" si="313"/>
        <v>-1.0531694475811317</v>
      </c>
      <c r="CE121" s="68">
        <f t="shared" si="314"/>
        <v>-0.63364774848793548</v>
      </c>
      <c r="CK121" t="str">
        <f t="shared" si="324"/>
        <v>21 Science, research, engineering and technology professionals</v>
      </c>
      <c r="CL121" s="68">
        <f t="shared" si="315"/>
        <v>0.21632852729077823</v>
      </c>
      <c r="CM121" s="68">
        <f t="shared" si="315"/>
        <v>-0.14779136614652533</v>
      </c>
      <c r="CN121" s="68">
        <f t="shared" si="315"/>
        <v>0.2311897347573374</v>
      </c>
      <c r="CO121" s="68">
        <f t="shared" si="315"/>
        <v>-7.7763755346446972E-2</v>
      </c>
      <c r="CP121" s="68">
        <f t="shared" si="316"/>
        <v>0.15342597941089042</v>
      </c>
    </row>
    <row r="122" spans="1:94" x14ac:dyDescent="0.2">
      <c r="A122" t="str">
        <f t="shared" si="298"/>
        <v>22 Health professionals</v>
      </c>
      <c r="B122" s="27">
        <f t="shared" si="299"/>
        <v>0.43717003133611554</v>
      </c>
      <c r="C122" s="27">
        <f t="shared" si="299"/>
        <v>-0.18510881182164329</v>
      </c>
      <c r="D122" s="27">
        <f t="shared" si="299"/>
        <v>0.3781064287417859</v>
      </c>
      <c r="E122" s="27">
        <f t="shared" si="299"/>
        <v>0.50102663443271034</v>
      </c>
      <c r="F122" s="27">
        <f t="shared" si="300"/>
        <v>0.87913306317449624</v>
      </c>
      <c r="L122" t="str">
        <f t="shared" si="317"/>
        <v>22 Health professionals</v>
      </c>
      <c r="M122" s="27">
        <f t="shared" si="301"/>
        <v>1.5612060718273408</v>
      </c>
      <c r="N122" s="27">
        <f t="shared" si="301"/>
        <v>-0.4885485313150788</v>
      </c>
      <c r="O122" s="27">
        <f t="shared" si="301"/>
        <v>0.92213966114255275</v>
      </c>
      <c r="P122" s="27">
        <f t="shared" si="301"/>
        <v>1.4366070086878384</v>
      </c>
      <c r="Q122" s="27">
        <f t="shared" si="302"/>
        <v>2.3587466698303912</v>
      </c>
      <c r="W122" t="str">
        <f t="shared" si="318"/>
        <v>22 Health professionals</v>
      </c>
      <c r="X122" s="27">
        <f t="shared" si="303"/>
        <v>1.8891900983252805</v>
      </c>
      <c r="Y122" s="27">
        <f t="shared" si="303"/>
        <v>0.54825361368224534</v>
      </c>
      <c r="Z122" s="27">
        <f t="shared" si="303"/>
        <v>-0.25990920704645681</v>
      </c>
      <c r="AA122" s="27">
        <f t="shared" si="303"/>
        <v>1.2298649619445996</v>
      </c>
      <c r="AB122" s="27">
        <f t="shared" si="304"/>
        <v>0.96995575489814279</v>
      </c>
      <c r="AH122" t="str">
        <f t="shared" si="319"/>
        <v>22 Health professionals</v>
      </c>
      <c r="AI122" s="27">
        <f t="shared" si="305"/>
        <v>-0.36811250772281712</v>
      </c>
      <c r="AJ122" s="27">
        <f t="shared" si="305"/>
        <v>-7.7399671900900913E-2</v>
      </c>
      <c r="AK122" s="27">
        <f t="shared" si="305"/>
        <v>-1.286826085302951</v>
      </c>
      <c r="AL122" s="27">
        <f t="shared" si="305"/>
        <v>-0.70111504121719848</v>
      </c>
      <c r="AM122" s="27">
        <f t="shared" si="306"/>
        <v>-1.9879411265201494</v>
      </c>
      <c r="AS122" t="str">
        <f t="shared" si="320"/>
        <v>22 Health professionals</v>
      </c>
      <c r="AT122" s="27">
        <f t="shared" si="307"/>
        <v>0.16286116831015163</v>
      </c>
      <c r="AU122" s="27">
        <f t="shared" si="307"/>
        <v>0.18452143252054209</v>
      </c>
      <c r="AV122" s="27">
        <f t="shared" si="307"/>
        <v>1.2478030971139087E-2</v>
      </c>
      <c r="AW122" s="27">
        <f t="shared" si="307"/>
        <v>0.1442289183859764</v>
      </c>
      <c r="AX122" s="27">
        <f t="shared" si="308"/>
        <v>0.15670694935711549</v>
      </c>
      <c r="BD122" t="str">
        <f t="shared" si="321"/>
        <v>22 Health professionals</v>
      </c>
      <c r="BE122" s="27">
        <f t="shared" si="309"/>
        <v>0.3999905342974035</v>
      </c>
      <c r="BF122" s="27">
        <f t="shared" si="309"/>
        <v>-4.9992471973414609E-3</v>
      </c>
      <c r="BG122" s="27">
        <f t="shared" si="309"/>
        <v>0.24949404861479563</v>
      </c>
      <c r="BH122" s="27">
        <f t="shared" si="309"/>
        <v>0.23612064400903643</v>
      </c>
      <c r="BI122" s="27">
        <f t="shared" si="310"/>
        <v>0.48561469262383206</v>
      </c>
      <c r="BO122" t="str">
        <f t="shared" si="322"/>
        <v>22 Health professionals</v>
      </c>
      <c r="BP122" s="27">
        <f t="shared" si="311"/>
        <v>0.45332491752575876</v>
      </c>
      <c r="BQ122" s="27">
        <f t="shared" si="311"/>
        <v>-0.10361288331246987</v>
      </c>
      <c r="BR122" s="27">
        <f t="shared" si="311"/>
        <v>3.2610049546366593E-2</v>
      </c>
      <c r="BS122" s="27">
        <f t="shared" si="311"/>
        <v>-0.20640531334624113</v>
      </c>
      <c r="BT122" s="27">
        <f t="shared" si="312"/>
        <v>-0.17379526379987453</v>
      </c>
      <c r="BZ122" t="str">
        <f t="shared" si="323"/>
        <v>22 Health professionals</v>
      </c>
      <c r="CA122" s="68">
        <f t="shared" si="313"/>
        <v>0.4385103248150326</v>
      </c>
      <c r="CB122" s="68">
        <f t="shared" si="313"/>
        <v>-0.30123259173644001</v>
      </c>
      <c r="CC122" s="68">
        <f t="shared" si="313"/>
        <v>-6.261350650176345E-2</v>
      </c>
      <c r="CD122" s="68">
        <f t="shared" si="313"/>
        <v>-0.36773198016576636</v>
      </c>
      <c r="CE122" s="68">
        <f t="shared" si="314"/>
        <v>-0.43034548666752981</v>
      </c>
      <c r="CK122" t="str">
        <f t="shared" si="324"/>
        <v>22 Health professionals</v>
      </c>
      <c r="CL122" s="68">
        <f t="shared" si="315"/>
        <v>8.082552850467567E-2</v>
      </c>
      <c r="CM122" s="68">
        <f t="shared" si="315"/>
        <v>-5.4770884066703412E-2</v>
      </c>
      <c r="CN122" s="68">
        <f t="shared" si="315"/>
        <v>-3.3540992479630383E-4</v>
      </c>
      <c r="CO122" s="68">
        <f t="shared" si="315"/>
        <v>-6.4024781172778988E-3</v>
      </c>
      <c r="CP122" s="68">
        <f t="shared" si="316"/>
        <v>-6.7378880420742027E-3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0.43023854313103227</v>
      </c>
      <c r="C123" s="27">
        <f t="shared" si="299"/>
        <v>3.3428381653465067E-2</v>
      </c>
      <c r="D123" s="27">
        <f t="shared" si="299"/>
        <v>0.29350429600807004</v>
      </c>
      <c r="E123" s="27">
        <f t="shared" si="299"/>
        <v>0.46841681592978368</v>
      </c>
      <c r="F123" s="27">
        <f t="shared" si="300"/>
        <v>0.76192111193785372</v>
      </c>
      <c r="L123" t="str">
        <f t="shared" si="317"/>
        <v>23 Teaching and other educational professionals</v>
      </c>
      <c r="M123" s="27">
        <f t="shared" si="301"/>
        <v>3.2671888448816713</v>
      </c>
      <c r="N123" s="27">
        <f t="shared" si="301"/>
        <v>-6.3148901659447532E-2</v>
      </c>
      <c r="O123" s="27">
        <f t="shared" si="301"/>
        <v>1.9105030691582083</v>
      </c>
      <c r="P123" s="27">
        <f t="shared" si="301"/>
        <v>2.7893313352559339</v>
      </c>
      <c r="Q123" s="27">
        <f t="shared" si="302"/>
        <v>4.6998344044141422</v>
      </c>
      <c r="W123" t="str">
        <f t="shared" si="318"/>
        <v>23 Teaching and other educational professionals</v>
      </c>
      <c r="X123" s="27">
        <f t="shared" si="303"/>
        <v>1.3110452060248079E-2</v>
      </c>
      <c r="Y123" s="27">
        <f t="shared" si="303"/>
        <v>1.2658235408535159</v>
      </c>
      <c r="Z123" s="27">
        <f t="shared" si="303"/>
        <v>-2.3957334743186705</v>
      </c>
      <c r="AA123" s="27">
        <f t="shared" si="303"/>
        <v>-1.1783576400608986</v>
      </c>
      <c r="AB123" s="27">
        <f t="shared" si="304"/>
        <v>-3.5740911143795691</v>
      </c>
      <c r="AH123" t="str">
        <f t="shared" si="319"/>
        <v>23 Teaching and other educational professionals</v>
      </c>
      <c r="AI123" s="27">
        <f t="shared" si="305"/>
        <v>-0.43420471568335672</v>
      </c>
      <c r="AJ123" s="27">
        <f t="shared" si="305"/>
        <v>-1.2191608777692653E-2</v>
      </c>
      <c r="AK123" s="27">
        <f t="shared" si="305"/>
        <v>-0.35105601509824974</v>
      </c>
      <c r="AL123" s="27">
        <f t="shared" si="305"/>
        <v>1.648701420802412E-2</v>
      </c>
      <c r="AM123" s="27">
        <f t="shared" si="306"/>
        <v>-0.33456900089022562</v>
      </c>
      <c r="AS123" t="str">
        <f t="shared" si="320"/>
        <v>23 Teaching and other educational professionals</v>
      </c>
      <c r="AT123" s="27">
        <f t="shared" si="307"/>
        <v>3.0500124137823104E-2</v>
      </c>
      <c r="AU123" s="27">
        <f t="shared" si="307"/>
        <v>2.8841046978226759E-2</v>
      </c>
      <c r="AV123" s="27">
        <f t="shared" si="307"/>
        <v>-7.4062064850155429E-2</v>
      </c>
      <c r="AW123" s="27">
        <f t="shared" si="307"/>
        <v>-2.4191933713974489E-2</v>
      </c>
      <c r="AX123" s="27">
        <f t="shared" si="308"/>
        <v>-9.8253998564129919E-2</v>
      </c>
      <c r="BD123" t="str">
        <f t="shared" si="321"/>
        <v>23 Teaching and other educational professionals</v>
      </c>
      <c r="BE123" s="27">
        <f t="shared" si="309"/>
        <v>0.10974511764808748</v>
      </c>
      <c r="BF123" s="27">
        <f t="shared" si="309"/>
        <v>1.805184306603258E-2</v>
      </c>
      <c r="BG123" s="27">
        <f t="shared" si="309"/>
        <v>3.0056778044293742E-2</v>
      </c>
      <c r="BH123" s="27">
        <f t="shared" si="309"/>
        <v>0.33248935855102157</v>
      </c>
      <c r="BI123" s="27">
        <f t="shared" si="310"/>
        <v>0.36254613659531532</v>
      </c>
      <c r="BO123" t="str">
        <f t="shared" si="322"/>
        <v>23 Teaching and other educational professionals</v>
      </c>
      <c r="BP123" s="27">
        <f t="shared" si="311"/>
        <v>0.13658962114427387</v>
      </c>
      <c r="BQ123" s="27">
        <f t="shared" si="311"/>
        <v>-7.0604145390240625E-4</v>
      </c>
      <c r="BR123" s="27">
        <f t="shared" si="311"/>
        <v>-8.1420112363714159E-2</v>
      </c>
      <c r="BS123" s="27">
        <f t="shared" si="311"/>
        <v>-5.0902378546568983E-2</v>
      </c>
      <c r="BT123" s="27">
        <f t="shared" si="312"/>
        <v>-0.13232249091028314</v>
      </c>
      <c r="BZ123" t="str">
        <f t="shared" si="323"/>
        <v>23 Teaching and other educational professionals</v>
      </c>
      <c r="CA123" s="68">
        <f t="shared" si="313"/>
        <v>0.11161428693888797</v>
      </c>
      <c r="CB123" s="68">
        <f t="shared" si="313"/>
        <v>6.7618103494004878E-3</v>
      </c>
      <c r="CC123" s="68">
        <f t="shared" si="313"/>
        <v>-7.7534411981354801E-2</v>
      </c>
      <c r="CD123" s="68">
        <f t="shared" si="313"/>
        <v>-0.10757659976593636</v>
      </c>
      <c r="CE123" s="68">
        <f t="shared" si="314"/>
        <v>-0.18511101174729117</v>
      </c>
      <c r="CK123" t="str">
        <f t="shared" si="324"/>
        <v>23 Teaching and other educational professionals</v>
      </c>
      <c r="CL123" s="68">
        <f t="shared" si="315"/>
        <v>4.1992615372597658E-2</v>
      </c>
      <c r="CM123" s="68">
        <f t="shared" si="315"/>
        <v>-1.7594282528874294E-2</v>
      </c>
      <c r="CN123" s="68">
        <f t="shared" si="315"/>
        <v>-7.8020479044697277E-3</v>
      </c>
      <c r="CO123" s="68">
        <f t="shared" si="315"/>
        <v>-2.2945715595380611E-2</v>
      </c>
      <c r="CP123" s="68">
        <f t="shared" si="316"/>
        <v>-3.0747763499850339E-2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0.19183043115018084</v>
      </c>
      <c r="C124" s="27">
        <f t="shared" si="299"/>
        <v>4.5954558981078364E-2</v>
      </c>
      <c r="D124" s="27">
        <f t="shared" si="299"/>
        <v>0.24052137883346658</v>
      </c>
      <c r="E124" s="27">
        <f t="shared" si="299"/>
        <v>0.33894599257219493</v>
      </c>
      <c r="F124" s="27">
        <f t="shared" si="300"/>
        <v>0.57946737140566151</v>
      </c>
      <c r="L124" t="str">
        <f t="shared" si="317"/>
        <v>24 Business, media and public service professionals</v>
      </c>
      <c r="M124" s="27">
        <f t="shared" si="301"/>
        <v>2.5828257574984965</v>
      </c>
      <c r="N124" s="27">
        <f t="shared" si="301"/>
        <v>6.6308210433554393E-2</v>
      </c>
      <c r="O124" s="27">
        <f t="shared" si="301"/>
        <v>2.7602099784793026</v>
      </c>
      <c r="P124" s="27">
        <f t="shared" si="301"/>
        <v>3.6334604261821575</v>
      </c>
      <c r="Q124" s="27">
        <f t="shared" si="302"/>
        <v>6.3936704046614601</v>
      </c>
      <c r="W124" t="str">
        <f t="shared" si="318"/>
        <v>24 Business, media and public service professionals</v>
      </c>
      <c r="X124" s="27">
        <f t="shared" si="303"/>
        <v>2.7649119288330315</v>
      </c>
      <c r="Y124" s="27">
        <f t="shared" si="303"/>
        <v>2.4560478746209391</v>
      </c>
      <c r="Z124" s="27">
        <f t="shared" si="303"/>
        <v>-4.0145371465900581E-2</v>
      </c>
      <c r="AA124" s="27">
        <f t="shared" si="303"/>
        <v>2.4829750554087582</v>
      </c>
      <c r="AB124" s="27">
        <f t="shared" si="304"/>
        <v>2.4428296839428576</v>
      </c>
      <c r="AH124" t="str">
        <f t="shared" si="319"/>
        <v>24 Business, media and public service professionals</v>
      </c>
      <c r="AI124" s="27">
        <f t="shared" si="305"/>
        <v>2.6665328309162684E-2</v>
      </c>
      <c r="AJ124" s="27">
        <f t="shared" si="305"/>
        <v>0.29740054431257246</v>
      </c>
      <c r="AK124" s="27">
        <f t="shared" si="305"/>
        <v>-0.1402173533258726</v>
      </c>
      <c r="AL124" s="27">
        <f t="shared" si="305"/>
        <v>0.25719157053838515</v>
      </c>
      <c r="AM124" s="27">
        <f t="shared" si="306"/>
        <v>0.11697421721251255</v>
      </c>
      <c r="AS124" t="str">
        <f t="shared" si="320"/>
        <v>24 Business, media and public service professionals</v>
      </c>
      <c r="AT124" s="27">
        <f t="shared" si="307"/>
        <v>0.38141279985626575</v>
      </c>
      <c r="AU124" s="27">
        <f t="shared" si="307"/>
        <v>0.44697645434406041</v>
      </c>
      <c r="AV124" s="27">
        <f t="shared" si="307"/>
        <v>8.1571999839347153E-2</v>
      </c>
      <c r="AW124" s="27">
        <f t="shared" si="307"/>
        <v>0.58358922501624733</v>
      </c>
      <c r="AX124" s="27">
        <f t="shared" si="308"/>
        <v>0.66516122485559448</v>
      </c>
      <c r="BD124" t="str">
        <f t="shared" si="321"/>
        <v>24 Business, media and public service professionals</v>
      </c>
      <c r="BE124" s="27">
        <f t="shared" si="309"/>
        <v>1.0895351343483473</v>
      </c>
      <c r="BF124" s="27">
        <f t="shared" si="309"/>
        <v>9.5529440471258553E-2</v>
      </c>
      <c r="BG124" s="27">
        <f t="shared" si="309"/>
        <v>0.82439060428020206</v>
      </c>
      <c r="BH124" s="27">
        <f t="shared" si="309"/>
        <v>0.92880145151754512</v>
      </c>
      <c r="BI124" s="27">
        <f t="shared" si="310"/>
        <v>1.7531920557977472</v>
      </c>
      <c r="BO124" t="str">
        <f t="shared" si="322"/>
        <v>24 Business, media and public service professionals</v>
      </c>
      <c r="BP124" s="27">
        <f t="shared" si="311"/>
        <v>0.46493906573740418</v>
      </c>
      <c r="BQ124" s="27">
        <f t="shared" si="311"/>
        <v>0.4163301423335275</v>
      </c>
      <c r="BR124" s="27">
        <f t="shared" si="311"/>
        <v>-0.29010747371754686</v>
      </c>
      <c r="BS124" s="27">
        <f t="shared" si="311"/>
        <v>-0.53353790095086318</v>
      </c>
      <c r="BT124" s="27">
        <f t="shared" si="312"/>
        <v>-0.82364537466841004</v>
      </c>
      <c r="BZ124" t="str">
        <f t="shared" si="323"/>
        <v>24 Business, media and public service professionals</v>
      </c>
      <c r="CA124" s="68">
        <f t="shared" si="313"/>
        <v>0.53029673346618056</v>
      </c>
      <c r="CB124" s="68">
        <f t="shared" si="313"/>
        <v>-5.6010381889083138E-2</v>
      </c>
      <c r="CC124" s="68">
        <f t="shared" si="313"/>
        <v>-0.14343427025244182</v>
      </c>
      <c r="CD124" s="68">
        <f t="shared" si="313"/>
        <v>-0.84382049545107218</v>
      </c>
      <c r="CE124" s="68">
        <f t="shared" si="314"/>
        <v>-0.987254765703514</v>
      </c>
      <c r="CK124" t="str">
        <f t="shared" si="324"/>
        <v>24 Business, media and public service professionals</v>
      </c>
      <c r="CL124" s="68">
        <f t="shared" si="315"/>
        <v>0.22552244275334965</v>
      </c>
      <c r="CM124" s="68">
        <f t="shared" si="315"/>
        <v>-0.1338818298252068</v>
      </c>
      <c r="CN124" s="68">
        <f t="shared" si="315"/>
        <v>2.9702275497411113E-2</v>
      </c>
      <c r="CO124" s="68">
        <f t="shared" si="315"/>
        <v>-4.8037433042970257E-2</v>
      </c>
      <c r="CP124" s="68">
        <f t="shared" si="316"/>
        <v>-1.8335157545559144E-2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9.8131425957328766E-2</v>
      </c>
      <c r="C125" s="27">
        <f t="shared" si="299"/>
        <v>1.5310686402453255E-2</v>
      </c>
      <c r="D125" s="27">
        <f t="shared" si="299"/>
        <v>8.2505236535856841E-2</v>
      </c>
      <c r="E125" s="27">
        <f t="shared" si="299"/>
        <v>0.2063211834938804</v>
      </c>
      <c r="F125" s="27">
        <f t="shared" si="300"/>
        <v>0.28882642002973724</v>
      </c>
      <c r="L125" t="str">
        <f t="shared" si="317"/>
        <v>31 Science, engineering and technology associate professionals</v>
      </c>
      <c r="M125" s="27">
        <f t="shared" si="301"/>
        <v>0.44752270114045078</v>
      </c>
      <c r="N125" s="27">
        <f t="shared" si="301"/>
        <v>0.13202534626579032</v>
      </c>
      <c r="O125" s="27">
        <f t="shared" si="301"/>
        <v>0.28301768487674672</v>
      </c>
      <c r="P125" s="27">
        <f t="shared" si="301"/>
        <v>0.66780468705599683</v>
      </c>
      <c r="Q125" s="27">
        <f t="shared" si="302"/>
        <v>0.95082237193274355</v>
      </c>
      <c r="W125" t="str">
        <f t="shared" si="318"/>
        <v>31 Science, engineering and technology associate professionals</v>
      </c>
      <c r="X125" s="27">
        <f t="shared" si="303"/>
        <v>0.80711707884317407</v>
      </c>
      <c r="Y125" s="27">
        <f t="shared" si="303"/>
        <v>0.54795796374999917</v>
      </c>
      <c r="Z125" s="27">
        <f t="shared" si="303"/>
        <v>-0.15243272481850223</v>
      </c>
      <c r="AA125" s="27">
        <f t="shared" si="303"/>
        <v>0.83389165688168276</v>
      </c>
      <c r="AB125" s="27">
        <f t="shared" si="304"/>
        <v>0.68145893206318053</v>
      </c>
      <c r="AH125" t="str">
        <f t="shared" si="319"/>
        <v>31 Science, engineering and technology associate professionals</v>
      </c>
      <c r="AI125" s="27">
        <f t="shared" si="305"/>
        <v>0.15227165848911373</v>
      </c>
      <c r="AJ125" s="27">
        <f t="shared" si="305"/>
        <v>0.10948250221194655</v>
      </c>
      <c r="AK125" s="27">
        <f t="shared" si="305"/>
        <v>4.7118713494277098E-2</v>
      </c>
      <c r="AL125" s="27">
        <f t="shared" si="305"/>
        <v>0.29136449803508846</v>
      </c>
      <c r="AM125" s="27">
        <f t="shared" si="306"/>
        <v>0.33848321152936556</v>
      </c>
      <c r="AS125" t="str">
        <f t="shared" si="320"/>
        <v>31 Science, engineering and technology associate professionals</v>
      </c>
      <c r="AT125" s="27">
        <f t="shared" si="307"/>
        <v>0.18587743238155552</v>
      </c>
      <c r="AU125" s="27">
        <f t="shared" si="307"/>
        <v>0.17823681350598952</v>
      </c>
      <c r="AV125" s="27">
        <f t="shared" si="307"/>
        <v>-0.19924685222771044</v>
      </c>
      <c r="AW125" s="27">
        <f t="shared" si="307"/>
        <v>5.1002684768925333E-2</v>
      </c>
      <c r="AX125" s="27">
        <f t="shared" si="308"/>
        <v>-0.1482441674587851</v>
      </c>
      <c r="BD125" t="str">
        <f t="shared" si="321"/>
        <v>31 Science, engineering and technology associate professionals</v>
      </c>
      <c r="BE125" s="27">
        <f t="shared" si="309"/>
        <v>0.14815988316451145</v>
      </c>
      <c r="BF125" s="27">
        <f t="shared" si="309"/>
        <v>4.9372553132355446E-2</v>
      </c>
      <c r="BG125" s="27">
        <f t="shared" si="309"/>
        <v>-0.39330055511122408</v>
      </c>
      <c r="BH125" s="27">
        <f t="shared" si="309"/>
        <v>-0.38043834567499557</v>
      </c>
      <c r="BI125" s="27">
        <f t="shared" si="310"/>
        <v>-0.77373890078621965</v>
      </c>
      <c r="BO125" t="str">
        <f t="shared" si="322"/>
        <v>31 Science, engineering and technology associate professionals</v>
      </c>
      <c r="BP125" s="27">
        <f t="shared" si="311"/>
        <v>0.20010369205321155</v>
      </c>
      <c r="BQ125" s="27">
        <f t="shared" si="311"/>
        <v>0.22384886438886098</v>
      </c>
      <c r="BR125" s="27">
        <f t="shared" si="311"/>
        <v>-0.28074849529289936</v>
      </c>
      <c r="BS125" s="27">
        <f t="shared" si="311"/>
        <v>7.1693142155405676E-2</v>
      </c>
      <c r="BT125" s="27">
        <f t="shared" si="312"/>
        <v>-0.20905535313749368</v>
      </c>
      <c r="BZ125" t="str">
        <f t="shared" si="323"/>
        <v>31 Science, engineering and technology associate professionals</v>
      </c>
      <c r="CA125" s="68">
        <f t="shared" si="313"/>
        <v>0.28898310437789054</v>
      </c>
      <c r="CB125" s="68">
        <f t="shared" si="313"/>
        <v>6.2436910661420209E-2</v>
      </c>
      <c r="CC125" s="68">
        <f t="shared" si="313"/>
        <v>-0.16109127948833457</v>
      </c>
      <c r="CD125" s="68">
        <f t="shared" si="313"/>
        <v>-0.19176914519807275</v>
      </c>
      <c r="CE125" s="68">
        <f t="shared" si="314"/>
        <v>-0.35286042468640733</v>
      </c>
      <c r="CK125" t="str">
        <f t="shared" si="324"/>
        <v>31 Science, engineering and technology associate professionals</v>
      </c>
      <c r="CL125" s="68">
        <f t="shared" si="315"/>
        <v>0.10683431618843836</v>
      </c>
      <c r="CM125" s="68">
        <f t="shared" si="315"/>
        <v>-2.6846591556891231E-2</v>
      </c>
      <c r="CN125" s="68">
        <f t="shared" si="315"/>
        <v>1.7976910084237463E-2</v>
      </c>
      <c r="CO125" s="68">
        <f t="shared" si="315"/>
        <v>0.124359536958005</v>
      </c>
      <c r="CP125" s="68">
        <f t="shared" si="316"/>
        <v>0.14233644704224246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2.0500164577969722E-2</v>
      </c>
      <c r="C126" s="27">
        <f t="shared" si="299"/>
        <v>-9.3581111860172525E-3</v>
      </c>
      <c r="D126" s="27">
        <f t="shared" si="299"/>
        <v>4.1535949878393652E-2</v>
      </c>
      <c r="E126" s="27">
        <f t="shared" si="299"/>
        <v>4.8587295170580844E-2</v>
      </c>
      <c r="F126" s="27">
        <f t="shared" si="300"/>
        <v>9.0123245048974496E-2</v>
      </c>
      <c r="L126" t="str">
        <f t="shared" si="317"/>
        <v>32 Health and social care associate professionals</v>
      </c>
      <c r="M126" s="27">
        <f t="shared" si="301"/>
        <v>0.37502374769443625</v>
      </c>
      <c r="N126" s="27">
        <f t="shared" si="301"/>
        <v>-7.5969583939870411E-2</v>
      </c>
      <c r="O126" s="27">
        <f t="shared" si="301"/>
        <v>1.0340820305054976</v>
      </c>
      <c r="P126" s="27">
        <f t="shared" si="301"/>
        <v>1.1072134914371894</v>
      </c>
      <c r="Q126" s="27">
        <f t="shared" si="302"/>
        <v>2.1412955219426868</v>
      </c>
      <c r="W126" t="str">
        <f t="shared" si="318"/>
        <v>32 Health and social care associate professionals</v>
      </c>
      <c r="X126" s="27">
        <f t="shared" si="303"/>
        <v>0.70114818189323547</v>
      </c>
      <c r="Y126" s="27">
        <f t="shared" si="303"/>
        <v>0.28137229524227969</v>
      </c>
      <c r="Z126" s="27">
        <f t="shared" si="303"/>
        <v>2.0101994303286275</v>
      </c>
      <c r="AA126" s="27">
        <f t="shared" si="303"/>
        <v>1.8903391700597663</v>
      </c>
      <c r="AB126" s="27">
        <f t="shared" si="304"/>
        <v>3.9005386003883937</v>
      </c>
      <c r="AH126" t="str">
        <f t="shared" si="319"/>
        <v>32 Health and social care associate professionals</v>
      </c>
      <c r="AI126" s="27">
        <f t="shared" si="305"/>
        <v>-3.3350495226659227E-2</v>
      </c>
      <c r="AJ126" s="27">
        <f t="shared" si="305"/>
        <v>6.0788312290871005E-2</v>
      </c>
      <c r="AK126" s="27">
        <f t="shared" si="305"/>
        <v>0.11864360977923183</v>
      </c>
      <c r="AL126" s="27">
        <f t="shared" si="305"/>
        <v>-0.48819300760316731</v>
      </c>
      <c r="AM126" s="27">
        <f t="shared" si="306"/>
        <v>-0.36954939782393548</v>
      </c>
      <c r="AS126" t="str">
        <f t="shared" si="320"/>
        <v>32 Health and social care associate professionals</v>
      </c>
      <c r="AT126" s="27">
        <f t="shared" si="307"/>
        <v>9.2937723490407464E-2</v>
      </c>
      <c r="AU126" s="27">
        <f t="shared" si="307"/>
        <v>0.12243754690568753</v>
      </c>
      <c r="AV126" s="27">
        <f t="shared" si="307"/>
        <v>0.22452837475356668</v>
      </c>
      <c r="AW126" s="27">
        <f t="shared" si="307"/>
        <v>0.18894372118736869</v>
      </c>
      <c r="AX126" s="27">
        <f t="shared" si="308"/>
        <v>0.41347209594093537</v>
      </c>
      <c r="BD126" t="str">
        <f t="shared" si="321"/>
        <v>32 Health and social care associate professionals</v>
      </c>
      <c r="BE126" s="27">
        <f t="shared" si="309"/>
        <v>0.3239363060842162</v>
      </c>
      <c r="BF126" s="27">
        <f t="shared" si="309"/>
        <v>3.348824798994765E-2</v>
      </c>
      <c r="BG126" s="27">
        <f t="shared" si="309"/>
        <v>1.4230139228477963</v>
      </c>
      <c r="BH126" s="27">
        <f t="shared" si="309"/>
        <v>0.7879991526586978</v>
      </c>
      <c r="BI126" s="27">
        <f t="shared" si="310"/>
        <v>2.2110130755064938</v>
      </c>
      <c r="BO126" t="str">
        <f t="shared" si="322"/>
        <v>32 Health and social care associate professionals</v>
      </c>
      <c r="BP126" s="27">
        <f t="shared" si="311"/>
        <v>0.34649033788081951</v>
      </c>
      <c r="BQ126" s="27">
        <f t="shared" si="311"/>
        <v>-0.15223373210000801</v>
      </c>
      <c r="BR126" s="27">
        <f t="shared" si="311"/>
        <v>0.9228595960947179</v>
      </c>
      <c r="BS126" s="27">
        <f t="shared" si="311"/>
        <v>-0.11705800831473123</v>
      </c>
      <c r="BT126" s="27">
        <f t="shared" si="312"/>
        <v>0.80580158777998667</v>
      </c>
      <c r="BZ126" t="str">
        <f t="shared" si="323"/>
        <v>32 Health and social care associate professionals</v>
      </c>
      <c r="CA126" s="68">
        <f t="shared" si="313"/>
        <v>7.7440676411657638E-2</v>
      </c>
      <c r="CB126" s="68">
        <f t="shared" si="313"/>
        <v>-0.1245854750737313</v>
      </c>
      <c r="CC126" s="68">
        <f t="shared" si="313"/>
        <v>0.17548790605333475</v>
      </c>
      <c r="CD126" s="68">
        <f t="shared" si="313"/>
        <v>-0.20840813432448935</v>
      </c>
      <c r="CE126" s="68">
        <f t="shared" si="314"/>
        <v>-3.2920228271154595E-2</v>
      </c>
      <c r="CK126" t="str">
        <f t="shared" si="324"/>
        <v>32 Health and social care associate professionals</v>
      </c>
      <c r="CL126" s="68">
        <f t="shared" si="315"/>
        <v>3.0470282166598653E-2</v>
      </c>
      <c r="CM126" s="68">
        <f t="shared" si="315"/>
        <v>-2.9178081492187313E-2</v>
      </c>
      <c r="CN126" s="68">
        <f t="shared" si="315"/>
        <v>4.038746538875565E-2</v>
      </c>
      <c r="CO126" s="68">
        <f t="shared" si="315"/>
        <v>4.4971933636481221E-3</v>
      </c>
      <c r="CP126" s="68">
        <f t="shared" si="316"/>
        <v>4.4884658752403772E-2</v>
      </c>
    </row>
    <row r="127" spans="1:94" x14ac:dyDescent="0.2">
      <c r="A127" t="str">
        <f t="shared" si="298"/>
        <v>33 Protective service occupations</v>
      </c>
      <c r="B127" s="27">
        <f t="shared" si="299"/>
        <v>2.8077747448984752E-3</v>
      </c>
      <c r="C127" s="27">
        <f t="shared" si="299"/>
        <v>3.1488499312916397E-3</v>
      </c>
      <c r="D127" s="27">
        <f t="shared" si="299"/>
        <v>6.3705303846653023E-3</v>
      </c>
      <c r="E127" s="27">
        <f t="shared" si="299"/>
        <v>1.3976211184660844E-2</v>
      </c>
      <c r="F127" s="27">
        <f t="shared" si="300"/>
        <v>2.0346741569326147E-2</v>
      </c>
      <c r="L127" t="str">
        <f t="shared" si="317"/>
        <v>33 Protective service occupations</v>
      </c>
      <c r="M127" s="27">
        <f t="shared" si="301"/>
        <v>3.3366220255208912E-2</v>
      </c>
      <c r="N127" s="27">
        <f t="shared" si="301"/>
        <v>2.5246108683715518E-2</v>
      </c>
      <c r="O127" s="27">
        <f t="shared" si="301"/>
        <v>2.3811671577351035E-2</v>
      </c>
      <c r="P127" s="27">
        <f t="shared" si="301"/>
        <v>0.14588909574057124</v>
      </c>
      <c r="Q127" s="27">
        <f t="shared" si="302"/>
        <v>0.16970076731792227</v>
      </c>
      <c r="W127" t="str">
        <f t="shared" si="318"/>
        <v>33 Protective service occupations</v>
      </c>
      <c r="X127" s="27">
        <f t="shared" si="303"/>
        <v>4.4239311117215019E-2</v>
      </c>
      <c r="Y127" s="27">
        <f t="shared" si="303"/>
        <v>0.24446948076429176</v>
      </c>
      <c r="Z127" s="27">
        <f t="shared" si="303"/>
        <v>-0.1087545909739267</v>
      </c>
      <c r="AA127" s="27">
        <f t="shared" si="303"/>
        <v>0.59769388120667388</v>
      </c>
      <c r="AB127" s="27">
        <f t="shared" si="304"/>
        <v>0.48893929023274718</v>
      </c>
      <c r="AH127" t="str">
        <f t="shared" si="319"/>
        <v>33 Protective service occupations</v>
      </c>
      <c r="AI127" s="27">
        <f t="shared" si="305"/>
        <v>3.2673101781070524E-3</v>
      </c>
      <c r="AJ127" s="27">
        <f t="shared" si="305"/>
        <v>6.304219292087293E-2</v>
      </c>
      <c r="AK127" s="27">
        <f t="shared" si="305"/>
        <v>-2.3554443714062845E-2</v>
      </c>
      <c r="AL127" s="27">
        <f t="shared" si="305"/>
        <v>0.13802520692277936</v>
      </c>
      <c r="AM127" s="27">
        <f t="shared" si="306"/>
        <v>0.11447076320871652</v>
      </c>
      <c r="AS127" t="str">
        <f t="shared" si="320"/>
        <v>33 Protective service occupations</v>
      </c>
      <c r="AT127" s="27">
        <f t="shared" si="307"/>
        <v>-5.209985340468376E-2</v>
      </c>
      <c r="AU127" s="27">
        <f t="shared" si="307"/>
        <v>4.7824276373934993E-2</v>
      </c>
      <c r="AV127" s="27">
        <f t="shared" si="307"/>
        <v>-5.7589260960887789E-2</v>
      </c>
      <c r="AW127" s="27">
        <f t="shared" si="307"/>
        <v>6.0356003789814372E-2</v>
      </c>
      <c r="AX127" s="27">
        <f t="shared" si="308"/>
        <v>2.7667428289265827E-3</v>
      </c>
      <c r="BD127" t="str">
        <f t="shared" si="321"/>
        <v>33 Protective service occupations</v>
      </c>
      <c r="BE127" s="27">
        <f t="shared" si="309"/>
        <v>-7.1852156297328218E-2</v>
      </c>
      <c r="BF127" s="27">
        <f t="shared" si="309"/>
        <v>-1.1034150657106556E-2</v>
      </c>
      <c r="BG127" s="27">
        <f t="shared" si="309"/>
        <v>-8.9280301246481342E-2</v>
      </c>
      <c r="BH127" s="27">
        <f t="shared" si="309"/>
        <v>5.7678165566141804E-3</v>
      </c>
      <c r="BI127" s="27">
        <f t="shared" si="310"/>
        <v>-8.3512484689867161E-2</v>
      </c>
      <c r="BO127" t="str">
        <f t="shared" si="322"/>
        <v>33 Protective service occupations</v>
      </c>
      <c r="BP127" s="27">
        <f t="shared" si="311"/>
        <v>-0.10570230242955736</v>
      </c>
      <c r="BQ127" s="27">
        <f t="shared" si="311"/>
        <v>0.13388483780822424</v>
      </c>
      <c r="BR127" s="27">
        <f t="shared" si="311"/>
        <v>-0.33916337662673524</v>
      </c>
      <c r="BS127" s="27">
        <f t="shared" si="311"/>
        <v>-0.16076176735881531</v>
      </c>
      <c r="BT127" s="27">
        <f t="shared" si="312"/>
        <v>-0.49992514398555055</v>
      </c>
      <c r="BZ127" t="str">
        <f t="shared" si="323"/>
        <v>33 Protective service occupations</v>
      </c>
      <c r="CA127" s="68">
        <f t="shared" si="313"/>
        <v>-6.5896780003380728E-2</v>
      </c>
      <c r="CB127" s="68">
        <f t="shared" si="313"/>
        <v>-1.9941462814237143E-2</v>
      </c>
      <c r="CC127" s="68">
        <f t="shared" si="313"/>
        <v>-0.1317340633259888</v>
      </c>
      <c r="CD127" s="68">
        <f t="shared" si="313"/>
        <v>-9.0428529775238298E-2</v>
      </c>
      <c r="CE127" s="68">
        <f t="shared" si="314"/>
        <v>-0.2221625931012271</v>
      </c>
      <c r="CK127" t="str">
        <f t="shared" si="324"/>
        <v>33 Protective service occupations</v>
      </c>
      <c r="CL127" s="68">
        <f t="shared" si="315"/>
        <v>-1.6657964853959401E-2</v>
      </c>
      <c r="CM127" s="68">
        <f t="shared" si="315"/>
        <v>-2.7098995704560369E-2</v>
      </c>
      <c r="CN127" s="68">
        <f t="shared" si="315"/>
        <v>-3.6889358174488115E-2</v>
      </c>
      <c r="CO127" s="68">
        <f t="shared" si="315"/>
        <v>-7.5959247029895316E-3</v>
      </c>
      <c r="CP127" s="68">
        <f t="shared" si="316"/>
        <v>-4.4485282877477647E-2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6.9900313781503354E-2</v>
      </c>
      <c r="C128" s="27">
        <f t="shared" si="299"/>
        <v>2.1596891348302172E-2</v>
      </c>
      <c r="D128" s="27">
        <f t="shared" si="299"/>
        <v>6.4438660468800202E-2</v>
      </c>
      <c r="E128" s="27">
        <f t="shared" si="299"/>
        <v>0.11459355049264081</v>
      </c>
      <c r="F128" s="27">
        <f t="shared" si="300"/>
        <v>0.17903221096144101</v>
      </c>
      <c r="L128" t="str">
        <f t="shared" si="317"/>
        <v>34 Culture, media and sports occupations</v>
      </c>
      <c r="M128" s="27">
        <f t="shared" si="301"/>
        <v>0.3631153089302388</v>
      </c>
      <c r="N128" s="27">
        <f t="shared" si="301"/>
        <v>0.69230092535440413</v>
      </c>
      <c r="O128" s="27">
        <f t="shared" si="301"/>
        <v>0.34500454288215465</v>
      </c>
      <c r="P128" s="27">
        <f t="shared" si="301"/>
        <v>1.0920347131956429</v>
      </c>
      <c r="Q128" s="27">
        <f t="shared" si="302"/>
        <v>1.4370392560777976</v>
      </c>
      <c r="W128" t="str">
        <f t="shared" si="318"/>
        <v>34 Culture, media and sports occupations</v>
      </c>
      <c r="X128" s="27">
        <f t="shared" si="303"/>
        <v>0.27745999500874419</v>
      </c>
      <c r="Y128" s="27">
        <f t="shared" si="303"/>
        <v>1.5905675297926987</v>
      </c>
      <c r="Z128" s="27">
        <f t="shared" si="303"/>
        <v>-1.0358667458571782</v>
      </c>
      <c r="AA128" s="27">
        <f t="shared" si="303"/>
        <v>0.71248444082108353</v>
      </c>
      <c r="AB128" s="27">
        <f t="shared" si="304"/>
        <v>-0.32338230503609466</v>
      </c>
      <c r="AH128" t="str">
        <f t="shared" si="319"/>
        <v>34 Culture, media and sports occupations</v>
      </c>
      <c r="AI128" s="27">
        <f t="shared" si="305"/>
        <v>8.6725949198703023E-2</v>
      </c>
      <c r="AJ128" s="27">
        <f t="shared" si="305"/>
        <v>0.21992243024691782</v>
      </c>
      <c r="AK128" s="27">
        <f t="shared" si="305"/>
        <v>-0.12313556461693587</v>
      </c>
      <c r="AL128" s="27">
        <f t="shared" si="305"/>
        <v>0.26630661929656774</v>
      </c>
      <c r="AM128" s="27">
        <f t="shared" si="306"/>
        <v>0.14317105467963187</v>
      </c>
      <c r="AS128" t="str">
        <f t="shared" si="320"/>
        <v>34 Culture, media and sports occupations</v>
      </c>
      <c r="AT128" s="27">
        <f t="shared" si="307"/>
        <v>-5.4119968314930267E-2</v>
      </c>
      <c r="AU128" s="27">
        <f t="shared" si="307"/>
        <v>0.16138603115163042</v>
      </c>
      <c r="AV128" s="27">
        <f t="shared" si="307"/>
        <v>-0.22569595687457544</v>
      </c>
      <c r="AW128" s="27">
        <f t="shared" si="307"/>
        <v>-2.0298678301068351E-2</v>
      </c>
      <c r="AX128" s="27">
        <f t="shared" si="308"/>
        <v>-0.24599463517564379</v>
      </c>
      <c r="BD128" t="str">
        <f t="shared" si="321"/>
        <v>34 Culture, media and sports occupations</v>
      </c>
      <c r="BE128" s="27">
        <f t="shared" si="309"/>
        <v>0.10403786746470267</v>
      </c>
      <c r="BF128" s="27">
        <f t="shared" si="309"/>
        <v>0.12513725228158323</v>
      </c>
      <c r="BG128" s="27">
        <f t="shared" si="309"/>
        <v>-0.3868557125209513</v>
      </c>
      <c r="BH128" s="27">
        <f t="shared" si="309"/>
        <v>4.0280069404523999E-2</v>
      </c>
      <c r="BI128" s="27">
        <f t="shared" si="310"/>
        <v>-0.3465756431164273</v>
      </c>
      <c r="BO128" t="str">
        <f t="shared" si="322"/>
        <v>34 Culture, media and sports occupations</v>
      </c>
      <c r="BP128" s="27">
        <f t="shared" si="311"/>
        <v>-0.21864407157728882</v>
      </c>
      <c r="BQ128" s="27">
        <f t="shared" si="311"/>
        <v>9.2675465455391182E-2</v>
      </c>
      <c r="BR128" s="27">
        <f t="shared" si="311"/>
        <v>-0.4034244706424962</v>
      </c>
      <c r="BS128" s="27">
        <f t="shared" si="311"/>
        <v>-0.33837662000393165</v>
      </c>
      <c r="BT128" s="27">
        <f t="shared" si="312"/>
        <v>-0.74180109064642785</v>
      </c>
      <c r="BZ128" t="str">
        <f t="shared" si="323"/>
        <v>34 Culture, media and sports occupations</v>
      </c>
      <c r="CA128" s="68">
        <f t="shared" si="313"/>
        <v>5.270158011350401E-2</v>
      </c>
      <c r="CB128" s="68">
        <f t="shared" si="313"/>
        <v>-0.20020174123934531</v>
      </c>
      <c r="CC128" s="68">
        <f t="shared" si="313"/>
        <v>-0.3667905835831341</v>
      </c>
      <c r="CD128" s="68">
        <f t="shared" si="313"/>
        <v>-0.33835398030239017</v>
      </c>
      <c r="CE128" s="68">
        <f t="shared" si="314"/>
        <v>-0.70514456388552427</v>
      </c>
      <c r="CK128" t="str">
        <f t="shared" si="324"/>
        <v>34 Culture, media and sports occupations</v>
      </c>
      <c r="CL128" s="68">
        <f t="shared" si="315"/>
        <v>0.10312763755850507</v>
      </c>
      <c r="CM128" s="68">
        <f t="shared" si="315"/>
        <v>-5.0250683474720392E-2</v>
      </c>
      <c r="CN128" s="68">
        <f t="shared" si="315"/>
        <v>-5.0542303692558854E-2</v>
      </c>
      <c r="CO128" s="68">
        <f t="shared" si="315"/>
        <v>-0.11041783347982609</v>
      </c>
      <c r="CP128" s="68">
        <f t="shared" si="316"/>
        <v>-0.16096013717238494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0.12895558730609774</v>
      </c>
      <c r="C129" s="27">
        <f t="shared" si="299"/>
        <v>7.3400397017271413E-3</v>
      </c>
      <c r="D129" s="27">
        <f t="shared" si="299"/>
        <v>0.17657761756433776</v>
      </c>
      <c r="E129" s="27">
        <f t="shared" si="299"/>
        <v>0.26924135103269542</v>
      </c>
      <c r="F129" s="27">
        <f t="shared" si="300"/>
        <v>0.44581896859703318</v>
      </c>
      <c r="L129" t="str">
        <f t="shared" si="317"/>
        <v>35 Business and public service associate professionals</v>
      </c>
      <c r="M129" s="27">
        <f t="shared" si="301"/>
        <v>1.3819370570303544</v>
      </c>
      <c r="N129" s="27">
        <f t="shared" si="301"/>
        <v>-0.13978849797550374</v>
      </c>
      <c r="O129" s="27">
        <f t="shared" si="301"/>
        <v>1.7347948366796269</v>
      </c>
      <c r="P129" s="27">
        <f t="shared" si="301"/>
        <v>2.4460227518675026</v>
      </c>
      <c r="Q129" s="27">
        <f t="shared" si="302"/>
        <v>4.1808175885471295</v>
      </c>
      <c r="W129" t="str">
        <f t="shared" si="318"/>
        <v>35 Business and public service associate professionals</v>
      </c>
      <c r="X129" s="27">
        <f t="shared" si="303"/>
        <v>1.3162246066970216</v>
      </c>
      <c r="Y129" s="27">
        <f t="shared" si="303"/>
        <v>1.136761937768263</v>
      </c>
      <c r="Z129" s="27">
        <f t="shared" si="303"/>
        <v>3.6627754790400147E-2</v>
      </c>
      <c r="AA129" s="27">
        <f t="shared" si="303"/>
        <v>1.6836635450184048</v>
      </c>
      <c r="AB129" s="27">
        <f t="shared" si="304"/>
        <v>1.7202912998088049</v>
      </c>
      <c r="AH129" t="str">
        <f t="shared" si="319"/>
        <v>35 Business and public service associate professionals</v>
      </c>
      <c r="AI129" s="27">
        <f t="shared" si="305"/>
        <v>0.36909105813456788</v>
      </c>
      <c r="AJ129" s="27">
        <f t="shared" si="305"/>
        <v>0.47862993494222561</v>
      </c>
      <c r="AK129" s="27">
        <f t="shared" si="305"/>
        <v>0.13011250868269553</v>
      </c>
      <c r="AL129" s="27">
        <f t="shared" si="305"/>
        <v>0.79217089285640885</v>
      </c>
      <c r="AM129" s="27">
        <f t="shared" si="306"/>
        <v>0.92228340153910437</v>
      </c>
      <c r="AS129" t="str">
        <f t="shared" si="320"/>
        <v>35 Business and public service associate professionals</v>
      </c>
      <c r="AT129" s="27">
        <f t="shared" si="307"/>
        <v>0.28538850864174936</v>
      </c>
      <c r="AU129" s="27">
        <f t="shared" si="307"/>
        <v>0.35888316076209703</v>
      </c>
      <c r="AV129" s="27">
        <f t="shared" si="307"/>
        <v>5.9254785583681358E-2</v>
      </c>
      <c r="AW129" s="27">
        <f t="shared" si="307"/>
        <v>0.54339256314734508</v>
      </c>
      <c r="AX129" s="27">
        <f t="shared" si="308"/>
        <v>0.60264734873102643</v>
      </c>
      <c r="BD129" t="str">
        <f t="shared" si="321"/>
        <v>35 Business and public service associate professionals</v>
      </c>
      <c r="BE129" s="27">
        <f t="shared" si="309"/>
        <v>0.40680746923890077</v>
      </c>
      <c r="BF129" s="27">
        <f t="shared" si="309"/>
        <v>-1.6535940061380927E-2</v>
      </c>
      <c r="BG129" s="27">
        <f t="shared" si="309"/>
        <v>0.19887959558304935</v>
      </c>
      <c r="BH129" s="27">
        <f t="shared" si="309"/>
        <v>-0.1161612317636731</v>
      </c>
      <c r="BI129" s="27">
        <f t="shared" si="310"/>
        <v>8.271836381937625E-2</v>
      </c>
      <c r="BO129" t="str">
        <f t="shared" si="322"/>
        <v>35 Business and public service associate professionals</v>
      </c>
      <c r="BP129" s="27">
        <f t="shared" si="311"/>
        <v>0.39400185022091794</v>
      </c>
      <c r="BQ129" s="27">
        <f t="shared" si="311"/>
        <v>0.16686881200016312</v>
      </c>
      <c r="BR129" s="27">
        <f t="shared" si="311"/>
        <v>-0.66203650461448849</v>
      </c>
      <c r="BS129" s="27">
        <f t="shared" si="311"/>
        <v>-1.0133782955523145</v>
      </c>
      <c r="BT129" s="27">
        <f t="shared" si="312"/>
        <v>-1.675414800166803</v>
      </c>
      <c r="BZ129" t="str">
        <f t="shared" si="323"/>
        <v>35 Business and public service associate professionals</v>
      </c>
      <c r="CA129" s="68">
        <f t="shared" si="313"/>
        <v>0.47880031223028308</v>
      </c>
      <c r="CB129" s="68">
        <f t="shared" si="313"/>
        <v>-0.44066468803207925</v>
      </c>
      <c r="CC129" s="68">
        <f t="shared" si="313"/>
        <v>-0.3940749363172209</v>
      </c>
      <c r="CD129" s="68">
        <f t="shared" si="313"/>
        <v>-1.0344097795331133</v>
      </c>
      <c r="CE129" s="68">
        <f t="shared" si="314"/>
        <v>-1.4284847158503342</v>
      </c>
      <c r="CK129" t="str">
        <f t="shared" si="324"/>
        <v>35 Business and public service associate professionals</v>
      </c>
      <c r="CL129" s="68">
        <f t="shared" si="315"/>
        <v>0.17077192502066663</v>
      </c>
      <c r="CM129" s="68">
        <f t="shared" si="315"/>
        <v>-0.24230870445239883</v>
      </c>
      <c r="CN129" s="68">
        <f t="shared" si="315"/>
        <v>-0.14400498812204876</v>
      </c>
      <c r="CO129" s="68">
        <f t="shared" si="315"/>
        <v>-7.1237687040165421E-3</v>
      </c>
      <c r="CP129" s="68">
        <f t="shared" si="316"/>
        <v>-0.1511287568260653</v>
      </c>
    </row>
    <row r="130" spans="1:94" x14ac:dyDescent="0.2">
      <c r="A130" t="str">
        <f t="shared" si="298"/>
        <v>41 Administrative occupations</v>
      </c>
      <c r="B130" s="27">
        <f t="shared" si="299"/>
        <v>6.0149797244308745E-2</v>
      </c>
      <c r="C130" s="27">
        <f t="shared" si="299"/>
        <v>-3.1244772218126937E-3</v>
      </c>
      <c r="D130" s="27">
        <f t="shared" si="299"/>
        <v>0.13749612303073638</v>
      </c>
      <c r="E130" s="27">
        <f t="shared" si="299"/>
        <v>0.23334610962021279</v>
      </c>
      <c r="F130" s="27">
        <f t="shared" si="300"/>
        <v>0.37084223265094918</v>
      </c>
      <c r="L130" t="str">
        <f t="shared" si="317"/>
        <v>41 Administrative occupations</v>
      </c>
      <c r="M130" s="27">
        <f t="shared" si="301"/>
        <v>0.86551170714800296</v>
      </c>
      <c r="N130" s="27">
        <f t="shared" si="301"/>
        <v>-2.9250956656658111E-2</v>
      </c>
      <c r="O130" s="27">
        <f t="shared" si="301"/>
        <v>1.5327440334345397</v>
      </c>
      <c r="P130" s="27">
        <f t="shared" si="301"/>
        <v>2.1134791321910305</v>
      </c>
      <c r="Q130" s="27">
        <f t="shared" si="302"/>
        <v>3.6462231656255701</v>
      </c>
      <c r="W130" t="str">
        <f t="shared" si="318"/>
        <v>41 Administrative occupations</v>
      </c>
      <c r="X130" s="27">
        <f t="shared" si="303"/>
        <v>0.74743092485564766</v>
      </c>
      <c r="Y130" s="27">
        <f t="shared" si="303"/>
        <v>1.8222547929259285</v>
      </c>
      <c r="Z130" s="27">
        <f t="shared" si="303"/>
        <v>1.5345156245973008</v>
      </c>
      <c r="AA130" s="27">
        <f t="shared" si="303"/>
        <v>3.0569356805139485</v>
      </c>
      <c r="AB130" s="27">
        <f t="shared" si="304"/>
        <v>4.5914513051112493</v>
      </c>
      <c r="AH130" t="str">
        <f t="shared" si="319"/>
        <v>41 Administrative occupations</v>
      </c>
      <c r="AI130" s="27">
        <f t="shared" si="305"/>
        <v>0.34638527375657446</v>
      </c>
      <c r="AJ130" s="27">
        <f t="shared" si="305"/>
        <v>0.86519848728454329</v>
      </c>
      <c r="AK130" s="27">
        <f t="shared" si="305"/>
        <v>0.35636242931137829</v>
      </c>
      <c r="AL130" s="27">
        <f t="shared" si="305"/>
        <v>1.1330635043292254</v>
      </c>
      <c r="AM130" s="27">
        <f t="shared" si="306"/>
        <v>1.4894259336406037</v>
      </c>
      <c r="AS130" t="str">
        <f t="shared" si="320"/>
        <v>41 Administrative occupations</v>
      </c>
      <c r="AT130" s="27">
        <f t="shared" si="307"/>
        <v>0.34742463990409922</v>
      </c>
      <c r="AU130" s="27">
        <f t="shared" si="307"/>
        <v>0.60609067382981907</v>
      </c>
      <c r="AV130" s="27">
        <f t="shared" si="307"/>
        <v>0.21349782580601406</v>
      </c>
      <c r="AW130" s="27">
        <f t="shared" si="307"/>
        <v>1.0250045349717931</v>
      </c>
      <c r="AX130" s="27">
        <f t="shared" si="308"/>
        <v>1.2385023607778072</v>
      </c>
      <c r="BD130" t="str">
        <f t="shared" si="321"/>
        <v>41 Administrative occupations</v>
      </c>
      <c r="BE130" s="27">
        <f t="shared" si="309"/>
        <v>-0.64392211098910757</v>
      </c>
      <c r="BF130" s="27">
        <f t="shared" si="309"/>
        <v>0.25865987858307271</v>
      </c>
      <c r="BG130" s="27">
        <f t="shared" si="309"/>
        <v>0.63786161748123504</v>
      </c>
      <c r="BH130" s="27">
        <f t="shared" si="309"/>
        <v>-1.069296624073095</v>
      </c>
      <c r="BI130" s="27">
        <f t="shared" si="310"/>
        <v>-0.43143500659185996</v>
      </c>
      <c r="BO130" t="str">
        <f t="shared" si="322"/>
        <v>41 Administrative occupations</v>
      </c>
      <c r="BP130" s="27">
        <f t="shared" si="311"/>
        <v>-6.4264619576745119E-2</v>
      </c>
      <c r="BQ130" s="27">
        <f t="shared" si="311"/>
        <v>-0.67357190392196387</v>
      </c>
      <c r="BR130" s="27">
        <f t="shared" si="311"/>
        <v>-0.19231179426405198</v>
      </c>
      <c r="BS130" s="27">
        <f t="shared" si="311"/>
        <v>-3.7702349015109071</v>
      </c>
      <c r="BT130" s="27">
        <f t="shared" si="312"/>
        <v>-3.9625466957749591</v>
      </c>
      <c r="BZ130" t="str">
        <f t="shared" si="323"/>
        <v>41 Administrative occupations</v>
      </c>
      <c r="CA130" s="68">
        <f t="shared" si="313"/>
        <v>-0.4110384123685904</v>
      </c>
      <c r="CB130" s="68">
        <f t="shared" si="313"/>
        <v>-1.3048119608617306</v>
      </c>
      <c r="CC130" s="68">
        <f t="shared" si="313"/>
        <v>-1.2443167238232355</v>
      </c>
      <c r="CD130" s="68">
        <f t="shared" si="313"/>
        <v>-3.5753146379158207</v>
      </c>
      <c r="CE130" s="68">
        <f t="shared" si="314"/>
        <v>-4.8196313617390558</v>
      </c>
      <c r="CK130" t="str">
        <f t="shared" si="324"/>
        <v>41 Administrative occupations</v>
      </c>
      <c r="CL130" s="68">
        <f t="shared" si="315"/>
        <v>0.10434456419536442</v>
      </c>
      <c r="CM130" s="68">
        <f t="shared" si="315"/>
        <v>-0.55968991452081251</v>
      </c>
      <c r="CN130" s="68">
        <f t="shared" si="315"/>
        <v>-0.23371272580784996</v>
      </c>
      <c r="CO130" s="68">
        <f t="shared" si="315"/>
        <v>-0.356032105360367</v>
      </c>
      <c r="CP130" s="68">
        <f t="shared" si="316"/>
        <v>-0.58974483116821697</v>
      </c>
    </row>
    <row r="131" spans="1:94" x14ac:dyDescent="0.2">
      <c r="A131" t="str">
        <f t="shared" si="298"/>
        <v>42 Secretarial and related occupations</v>
      </c>
      <c r="B131" s="27">
        <f t="shared" si="299"/>
        <v>6.8457487904407081E-3</v>
      </c>
      <c r="C131" s="27">
        <f t="shared" si="299"/>
        <v>-1.6433777302303672E-3</v>
      </c>
      <c r="D131" s="27">
        <f t="shared" si="299"/>
        <v>1.8142426904453373E-2</v>
      </c>
      <c r="E131" s="27">
        <f t="shared" si="299"/>
        <v>3.5167684050292775E-2</v>
      </c>
      <c r="F131" s="27">
        <f t="shared" si="300"/>
        <v>5.3310110954746151E-2</v>
      </c>
      <c r="L131" t="str">
        <f t="shared" si="317"/>
        <v>42 Secretarial and related occupations</v>
      </c>
      <c r="M131" s="27">
        <f t="shared" si="301"/>
        <v>0.11611415667705194</v>
      </c>
      <c r="N131" s="27">
        <f t="shared" si="301"/>
        <v>1.7834869263896436E-2</v>
      </c>
      <c r="O131" s="27">
        <f t="shared" si="301"/>
        <v>0.27164323540574298</v>
      </c>
      <c r="P131" s="27">
        <f t="shared" si="301"/>
        <v>0.17122381830053435</v>
      </c>
      <c r="Q131" s="27">
        <f t="shared" si="302"/>
        <v>0.44286705370627732</v>
      </c>
      <c r="W131" t="str">
        <f t="shared" si="318"/>
        <v>42 Secretarial and related occupations</v>
      </c>
      <c r="X131" s="27">
        <f t="shared" si="303"/>
        <v>0.1200177725980347</v>
      </c>
      <c r="Y131" s="27">
        <f t="shared" si="303"/>
        <v>0.40287988931873997</v>
      </c>
      <c r="Z131" s="27">
        <f t="shared" si="303"/>
        <v>0.40282352699721891</v>
      </c>
      <c r="AA131" s="27">
        <f t="shared" si="303"/>
        <v>0.56446451498336137</v>
      </c>
      <c r="AB131" s="27">
        <f t="shared" si="304"/>
        <v>0.96728804198058027</v>
      </c>
      <c r="AH131" t="str">
        <f t="shared" si="319"/>
        <v>42 Secretarial and related occupations</v>
      </c>
      <c r="AI131" s="27">
        <f t="shared" si="305"/>
        <v>6.9258115081563987E-2</v>
      </c>
      <c r="AJ131" s="27">
        <f t="shared" si="305"/>
        <v>0.21232740132937322</v>
      </c>
      <c r="AK131" s="27">
        <f t="shared" si="305"/>
        <v>7.2052137332711652E-2</v>
      </c>
      <c r="AL131" s="27">
        <f t="shared" si="305"/>
        <v>5.1643796942169473E-2</v>
      </c>
      <c r="AM131" s="27">
        <f t="shared" si="306"/>
        <v>0.12369593427488113</v>
      </c>
      <c r="AS131" t="str">
        <f t="shared" si="320"/>
        <v>42 Secretarial and related occupations</v>
      </c>
      <c r="AT131" s="27">
        <f t="shared" si="307"/>
        <v>8.5395515190284099E-3</v>
      </c>
      <c r="AU131" s="27">
        <f t="shared" si="307"/>
        <v>0.17651474690797075</v>
      </c>
      <c r="AV131" s="27">
        <f t="shared" si="307"/>
        <v>-7.4546950720330019E-3</v>
      </c>
      <c r="AW131" s="27">
        <f t="shared" si="307"/>
        <v>-0.14956670346917789</v>
      </c>
      <c r="AX131" s="27">
        <f t="shared" si="308"/>
        <v>-0.15702139854121089</v>
      </c>
      <c r="BD131" t="str">
        <f t="shared" si="321"/>
        <v>42 Secretarial and related occupations</v>
      </c>
      <c r="BE131" s="27">
        <f t="shared" si="309"/>
        <v>-0.47835304086724317</v>
      </c>
      <c r="BF131" s="27">
        <f t="shared" si="309"/>
        <v>8.4136554154305987E-2</v>
      </c>
      <c r="BG131" s="27">
        <f t="shared" si="309"/>
        <v>0.1604428073150661</v>
      </c>
      <c r="BH131" s="27">
        <f t="shared" si="309"/>
        <v>-1.3842159600420916</v>
      </c>
      <c r="BI131" s="27">
        <f t="shared" si="310"/>
        <v>-1.2237731527270255</v>
      </c>
      <c r="BO131" t="str">
        <f t="shared" si="322"/>
        <v>42 Secretarial and related occupations</v>
      </c>
      <c r="BP131" s="27">
        <f t="shared" si="311"/>
        <v>-0.44353971661584701</v>
      </c>
      <c r="BQ131" s="27">
        <f t="shared" si="311"/>
        <v>-0.6106861060779889</v>
      </c>
      <c r="BR131" s="27">
        <f t="shared" si="311"/>
        <v>-0.78906061871235922</v>
      </c>
      <c r="BS131" s="27">
        <f t="shared" si="311"/>
        <v>-2.1293854133407466</v>
      </c>
      <c r="BT131" s="27">
        <f t="shared" si="312"/>
        <v>-2.9184460320531063</v>
      </c>
      <c r="BZ131" t="str">
        <f t="shared" si="323"/>
        <v>42 Secretarial and related occupations</v>
      </c>
      <c r="CA131" s="68">
        <f t="shared" si="313"/>
        <v>2.3330151238582175E-2</v>
      </c>
      <c r="CB131" s="68">
        <f t="shared" si="313"/>
        <v>-0.74053091039961183</v>
      </c>
      <c r="CC131" s="68">
        <f t="shared" si="313"/>
        <v>-1.3079252585783112</v>
      </c>
      <c r="CD131" s="68">
        <f t="shared" si="313"/>
        <v>-1.5276701009253548</v>
      </c>
      <c r="CE131" s="68">
        <f t="shared" si="314"/>
        <v>-2.835595359503666</v>
      </c>
      <c r="CK131" t="str">
        <f t="shared" si="324"/>
        <v>42 Secretarial and related occupations</v>
      </c>
      <c r="CL131" s="68">
        <f t="shared" si="315"/>
        <v>0.17870526646733076</v>
      </c>
      <c r="CM131" s="68">
        <f t="shared" si="315"/>
        <v>-0.31299431861880689</v>
      </c>
      <c r="CN131" s="68">
        <f t="shared" si="315"/>
        <v>3.4729886277717226E-2</v>
      </c>
      <c r="CO131" s="68">
        <f t="shared" si="315"/>
        <v>8.6796308530086685E-2</v>
      </c>
      <c r="CP131" s="68">
        <f t="shared" si="316"/>
        <v>0.12152619480780391</v>
      </c>
    </row>
    <row r="132" spans="1:94" x14ac:dyDescent="0.2">
      <c r="A132" t="str">
        <f t="shared" si="298"/>
        <v>51 Skilled agricultural and related trades</v>
      </c>
      <c r="B132" s="27">
        <f t="shared" si="299"/>
        <v>7.9791929164250795E-3</v>
      </c>
      <c r="C132" s="27">
        <f t="shared" si="299"/>
        <v>-5.0818542643128375E-3</v>
      </c>
      <c r="D132" s="27">
        <f t="shared" si="299"/>
        <v>5.1573948495217455E-3</v>
      </c>
      <c r="E132" s="27">
        <f t="shared" si="299"/>
        <v>1.2610498197082737E-2</v>
      </c>
      <c r="F132" s="27">
        <f t="shared" si="300"/>
        <v>1.7767893046604484E-2</v>
      </c>
      <c r="L132" t="str">
        <f t="shared" si="317"/>
        <v>51 Skilled agricultural and related trades</v>
      </c>
      <c r="M132" s="27">
        <f t="shared" si="301"/>
        <v>2.4278247112216142E-2</v>
      </c>
      <c r="N132" s="27">
        <f t="shared" si="301"/>
        <v>-2.5681514742390096E-2</v>
      </c>
      <c r="O132" s="27">
        <f t="shared" si="301"/>
        <v>2.3851057444982865E-2</v>
      </c>
      <c r="P132" s="27">
        <f t="shared" si="301"/>
        <v>4.6213727253870421E-2</v>
      </c>
      <c r="Q132" s="27">
        <f t="shared" si="302"/>
        <v>7.0064784698853286E-2</v>
      </c>
      <c r="W132" t="str">
        <f t="shared" si="318"/>
        <v>51 Skilled agricultural and related trades</v>
      </c>
      <c r="X132" s="27">
        <f t="shared" si="303"/>
        <v>0.10384092706799974</v>
      </c>
      <c r="Y132" s="27">
        <f t="shared" si="303"/>
        <v>4.0687506593148792E-2</v>
      </c>
      <c r="Z132" s="27">
        <f t="shared" si="303"/>
        <v>5.0362173987489101E-2</v>
      </c>
      <c r="AA132" s="27">
        <f t="shared" si="303"/>
        <v>0.32136609127562255</v>
      </c>
      <c r="AB132" s="27">
        <f t="shared" si="304"/>
        <v>0.37172826526311165</v>
      </c>
      <c r="AH132" t="str">
        <f t="shared" si="319"/>
        <v>51 Skilled agricultural and related trades</v>
      </c>
      <c r="AI132" s="27">
        <f t="shared" si="305"/>
        <v>8.2507989146377636E-2</v>
      </c>
      <c r="AJ132" s="27">
        <f t="shared" si="305"/>
        <v>-4.9108359065914542E-2</v>
      </c>
      <c r="AK132" s="27">
        <f t="shared" si="305"/>
        <v>3.9773242490597938E-2</v>
      </c>
      <c r="AL132" s="27">
        <f t="shared" si="305"/>
        <v>0.13466516331120387</v>
      </c>
      <c r="AM132" s="27">
        <f t="shared" si="306"/>
        <v>0.17443840580180181</v>
      </c>
      <c r="AS132" t="str">
        <f t="shared" si="320"/>
        <v>51 Skilled agricultural and related trades</v>
      </c>
      <c r="AT132" s="27">
        <f t="shared" si="307"/>
        <v>8.7974363717149506E-2</v>
      </c>
      <c r="AU132" s="27">
        <f t="shared" si="307"/>
        <v>-4.0761836320518552E-2</v>
      </c>
      <c r="AV132" s="27">
        <f t="shared" si="307"/>
        <v>5.9939329998920599E-2</v>
      </c>
      <c r="AW132" s="27">
        <f t="shared" si="307"/>
        <v>0.23741367142675018</v>
      </c>
      <c r="AX132" s="27">
        <f t="shared" si="308"/>
        <v>0.29735300142567078</v>
      </c>
      <c r="BD132" t="str">
        <f t="shared" si="321"/>
        <v>51 Skilled agricultural and related trades</v>
      </c>
      <c r="BE132" s="27">
        <f t="shared" si="309"/>
        <v>0.15085239089542879</v>
      </c>
      <c r="BF132" s="27">
        <f t="shared" si="309"/>
        <v>-0.40887995756688389</v>
      </c>
      <c r="BG132" s="27">
        <f t="shared" si="309"/>
        <v>2.4343778276509132E-2</v>
      </c>
      <c r="BH132" s="27">
        <f t="shared" si="309"/>
        <v>7.8913141838891199E-2</v>
      </c>
      <c r="BI132" s="27">
        <f t="shared" si="310"/>
        <v>0.10325692011540033</v>
      </c>
      <c r="BO132" t="str">
        <f t="shared" si="322"/>
        <v>51 Skilled agricultural and related trades</v>
      </c>
      <c r="BP132" s="27">
        <f t="shared" si="311"/>
        <v>0.20321348957594876</v>
      </c>
      <c r="BQ132" s="27">
        <f t="shared" si="311"/>
        <v>-0.37820219283758671</v>
      </c>
      <c r="BR132" s="27">
        <f t="shared" si="311"/>
        <v>-5.3538136781182466E-2</v>
      </c>
      <c r="BS132" s="27">
        <f t="shared" si="311"/>
        <v>6.0876052420460125E-2</v>
      </c>
      <c r="BT132" s="27">
        <f t="shared" si="312"/>
        <v>7.337915639277659E-3</v>
      </c>
      <c r="BZ132" t="str">
        <f t="shared" si="323"/>
        <v>51 Skilled agricultural and related trades</v>
      </c>
      <c r="CA132" s="68">
        <f t="shared" si="313"/>
        <v>5.5829852838991556E-2</v>
      </c>
      <c r="CB132" s="68">
        <f t="shared" si="313"/>
        <v>-0.28787079207813981</v>
      </c>
      <c r="CC132" s="68">
        <f t="shared" si="313"/>
        <v>-5.0998528367717233E-2</v>
      </c>
      <c r="CD132" s="68">
        <f t="shared" si="313"/>
        <v>0.37122968811595403</v>
      </c>
      <c r="CE132" s="68">
        <f t="shared" si="314"/>
        <v>0.32023115974823679</v>
      </c>
      <c r="CK132" t="str">
        <f t="shared" si="324"/>
        <v>51 Skilled agricultural and related trades</v>
      </c>
      <c r="CL132" s="68">
        <f t="shared" si="315"/>
        <v>0.12962963675485684</v>
      </c>
      <c r="CM132" s="68">
        <f t="shared" si="315"/>
        <v>-0.38635411721002505</v>
      </c>
      <c r="CN132" s="68">
        <f t="shared" si="315"/>
        <v>3.065377854843393E-2</v>
      </c>
      <c r="CO132" s="68">
        <f t="shared" si="315"/>
        <v>-0.21102404279901149</v>
      </c>
      <c r="CP132" s="68">
        <f t="shared" si="316"/>
        <v>-0.18037026425057756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6.4319414148580195E-4</v>
      </c>
      <c r="C133" s="27">
        <f t="shared" si="299"/>
        <v>-1.6460274872969055E-3</v>
      </c>
      <c r="D133" s="27">
        <f t="shared" si="299"/>
        <v>5.7069943706856315E-3</v>
      </c>
      <c r="E133" s="27">
        <f t="shared" si="299"/>
        <v>6.7431279773521278E-3</v>
      </c>
      <c r="F133" s="27">
        <f t="shared" si="300"/>
        <v>1.2450122348037759E-2</v>
      </c>
      <c r="L133" t="str">
        <f t="shared" si="317"/>
        <v>52 Skilled metal, electrical and electronic trades</v>
      </c>
      <c r="M133" s="27">
        <f t="shared" si="301"/>
        <v>6.4899325673188291E-2</v>
      </c>
      <c r="N133" s="27">
        <f t="shared" si="301"/>
        <v>-4.17615283992403E-2</v>
      </c>
      <c r="O133" s="27">
        <f t="shared" si="301"/>
        <v>0.18839779289861325</v>
      </c>
      <c r="P133" s="27">
        <f t="shared" si="301"/>
        <v>0.22004460818748484</v>
      </c>
      <c r="Q133" s="27">
        <f t="shared" si="302"/>
        <v>0.40844240108609808</v>
      </c>
      <c r="W133" t="str">
        <f t="shared" si="318"/>
        <v>52 Skilled metal, electrical and electronic trades</v>
      </c>
      <c r="X133" s="27">
        <f t="shared" si="303"/>
        <v>7.5436503781788344E-2</v>
      </c>
      <c r="Y133" s="27">
        <f t="shared" si="303"/>
        <v>-0.10167659021933062</v>
      </c>
      <c r="Z133" s="27">
        <f t="shared" si="303"/>
        <v>0.22901417825834525</v>
      </c>
      <c r="AA133" s="27">
        <f t="shared" si="303"/>
        <v>0.35246355782261474</v>
      </c>
      <c r="AB133" s="27">
        <f t="shared" si="304"/>
        <v>0.58147773608095998</v>
      </c>
      <c r="AH133" t="str">
        <f t="shared" si="319"/>
        <v>52 Skilled metal, electrical and electronic trades</v>
      </c>
      <c r="AI133" s="27">
        <f t="shared" si="305"/>
        <v>2.0494050544488218E-2</v>
      </c>
      <c r="AJ133" s="27">
        <f t="shared" si="305"/>
        <v>-1.2427278689449262E-2</v>
      </c>
      <c r="AK133" s="27">
        <f t="shared" si="305"/>
        <v>7.8145016195092287E-2</v>
      </c>
      <c r="AL133" s="27">
        <f t="shared" si="305"/>
        <v>0.22687963216724283</v>
      </c>
      <c r="AM133" s="27">
        <f t="shared" si="306"/>
        <v>0.30502464836233512</v>
      </c>
      <c r="AS133" t="str">
        <f t="shared" si="320"/>
        <v>52 Skilled metal, electrical and electronic trades</v>
      </c>
      <c r="AT133" s="27">
        <f t="shared" si="307"/>
        <v>1.2004152032965454E-2</v>
      </c>
      <c r="AU133" s="27">
        <f t="shared" si="307"/>
        <v>-2.427400439117755E-2</v>
      </c>
      <c r="AV133" s="27">
        <f t="shared" si="307"/>
        <v>0.19210935714065625</v>
      </c>
      <c r="AW133" s="27">
        <f t="shared" si="307"/>
        <v>0.47200734244390152</v>
      </c>
      <c r="AX133" s="27">
        <f t="shared" si="308"/>
        <v>0.66411669958455777</v>
      </c>
      <c r="BD133" t="str">
        <f t="shared" si="321"/>
        <v>52 Skilled metal, electrical and electronic trades</v>
      </c>
      <c r="BE133" s="27">
        <f t="shared" si="309"/>
        <v>0.48070189210889858</v>
      </c>
      <c r="BF133" s="27">
        <f t="shared" si="309"/>
        <v>-1.8208403935368445</v>
      </c>
      <c r="BG133" s="27">
        <f t="shared" si="309"/>
        <v>0.78194163049045073</v>
      </c>
      <c r="BH133" s="27">
        <f t="shared" si="309"/>
        <v>4.2288296013188287E-2</v>
      </c>
      <c r="BI133" s="27">
        <f t="shared" si="310"/>
        <v>0.82422992650363902</v>
      </c>
      <c r="BO133" t="str">
        <f t="shared" si="322"/>
        <v>52 Skilled metal, electrical and electronic trades</v>
      </c>
      <c r="BP133" s="27">
        <f t="shared" si="311"/>
        <v>-0.44807427564475422</v>
      </c>
      <c r="BQ133" s="27">
        <f t="shared" si="311"/>
        <v>3.4885571913665814E-2</v>
      </c>
      <c r="BR133" s="27">
        <f t="shared" si="311"/>
        <v>-0.5360182105735678</v>
      </c>
      <c r="BS133" s="27">
        <f t="shared" si="311"/>
        <v>-0.53577811398305997</v>
      </c>
      <c r="BT133" s="27">
        <f t="shared" si="312"/>
        <v>-1.0717963245566278</v>
      </c>
      <c r="BZ133" t="str">
        <f t="shared" si="323"/>
        <v>52 Skilled metal, electrical and electronic trades</v>
      </c>
      <c r="CA133" s="68">
        <f t="shared" si="313"/>
        <v>-0.32560787338083719</v>
      </c>
      <c r="CB133" s="68">
        <f t="shared" si="313"/>
        <v>-0.58917098532703971</v>
      </c>
      <c r="CC133" s="68">
        <f t="shared" si="313"/>
        <v>-0.1369201470075625</v>
      </c>
      <c r="CD133" s="68">
        <f t="shared" si="313"/>
        <v>-1.0743709747040768</v>
      </c>
      <c r="CE133" s="68">
        <f t="shared" si="314"/>
        <v>-1.2112911217116393</v>
      </c>
      <c r="CK133" t="str">
        <f t="shared" si="324"/>
        <v>52 Skilled metal, electrical and electronic trades</v>
      </c>
      <c r="CL133" s="68">
        <f t="shared" si="315"/>
        <v>0.13955878834347946</v>
      </c>
      <c r="CM133" s="68">
        <f t="shared" si="315"/>
        <v>-0.44972242533753981</v>
      </c>
      <c r="CN133" s="68">
        <f t="shared" si="315"/>
        <v>-5.860679529399615E-3</v>
      </c>
      <c r="CO133" s="68">
        <f t="shared" si="315"/>
        <v>-0.17112660487374765</v>
      </c>
      <c r="CP133" s="68">
        <f t="shared" si="316"/>
        <v>-0.17698728440314726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-5.2741959603969709E-3</v>
      </c>
      <c r="C134" s="27">
        <f t="shared" si="299"/>
        <v>-2.2812540740243942E-3</v>
      </c>
      <c r="D134" s="27">
        <f t="shared" si="299"/>
        <v>6.7729452676081291E-3</v>
      </c>
      <c r="E134" s="27">
        <f t="shared" si="299"/>
        <v>8.1756866517013194E-4</v>
      </c>
      <c r="F134" s="27">
        <f t="shared" si="300"/>
        <v>7.590513932778261E-3</v>
      </c>
      <c r="L134" t="str">
        <f t="shared" si="317"/>
        <v>53 Skilled construction and building trades</v>
      </c>
      <c r="M134" s="27">
        <f t="shared" si="301"/>
        <v>3.3035503181384485E-3</v>
      </c>
      <c r="N134" s="27">
        <f t="shared" si="301"/>
        <v>-4.103633110706939E-4</v>
      </c>
      <c r="O134" s="27">
        <f t="shared" si="301"/>
        <v>6.8122640341834573E-2</v>
      </c>
      <c r="P134" s="27">
        <f t="shared" si="301"/>
        <v>3.7760015580118156E-2</v>
      </c>
      <c r="Q134" s="27">
        <f t="shared" si="302"/>
        <v>0.10588265592195273</v>
      </c>
      <c r="W134" t="str">
        <f t="shared" si="318"/>
        <v>53 Skilled construction and building trades</v>
      </c>
      <c r="X134" s="27">
        <f t="shared" si="303"/>
        <v>-9.6710903222822608E-2</v>
      </c>
      <c r="Y134" s="27">
        <f t="shared" si="303"/>
        <v>3.4082040142017767E-2</v>
      </c>
      <c r="Z134" s="27">
        <f t="shared" si="303"/>
        <v>0.15624615786317519</v>
      </c>
      <c r="AA134" s="27">
        <f t="shared" si="303"/>
        <v>0.10715470790306847</v>
      </c>
      <c r="AB134" s="27">
        <f t="shared" si="304"/>
        <v>0.26340086576624366</v>
      </c>
      <c r="AH134" t="str">
        <f t="shared" si="319"/>
        <v>53 Skilled construction and building trades</v>
      </c>
      <c r="AI134" s="27">
        <f t="shared" si="305"/>
        <v>1.0807446202149573E-2</v>
      </c>
      <c r="AJ134" s="27">
        <f t="shared" si="305"/>
        <v>5.6574109447087351E-2</v>
      </c>
      <c r="AK134" s="27">
        <f t="shared" si="305"/>
        <v>0.11889945571378163</v>
      </c>
      <c r="AL134" s="27">
        <f t="shared" si="305"/>
        <v>9.8715247010929374E-2</v>
      </c>
      <c r="AM134" s="27">
        <f t="shared" si="306"/>
        <v>0.21761470272471101</v>
      </c>
      <c r="AS134" t="str">
        <f t="shared" si="320"/>
        <v>53 Skilled construction and building trades</v>
      </c>
      <c r="AT134" s="27">
        <f t="shared" si="307"/>
        <v>-7.4452198471888664E-2</v>
      </c>
      <c r="AU134" s="27">
        <f t="shared" si="307"/>
        <v>0.10744099493858172</v>
      </c>
      <c r="AV134" s="27">
        <f t="shared" si="307"/>
        <v>0.16180018931950169</v>
      </c>
      <c r="AW134" s="27">
        <f t="shared" si="307"/>
        <v>5.2376913202244135E-2</v>
      </c>
      <c r="AX134" s="27">
        <f t="shared" si="308"/>
        <v>0.21417710252174582</v>
      </c>
      <c r="BD134" t="str">
        <f t="shared" si="321"/>
        <v>53 Skilled construction and building trades</v>
      </c>
      <c r="BE134" s="27">
        <f t="shared" si="309"/>
        <v>-0.56429031573609123</v>
      </c>
      <c r="BF134" s="27">
        <f t="shared" si="309"/>
        <v>-0.40924780247617054</v>
      </c>
      <c r="BG134" s="27">
        <f t="shared" si="309"/>
        <v>0.49460954699609427</v>
      </c>
      <c r="BH134" s="27">
        <f t="shared" si="309"/>
        <v>-0.83979140141039554</v>
      </c>
      <c r="BI134" s="27">
        <f t="shared" si="310"/>
        <v>-0.34518185441430127</v>
      </c>
      <c r="BO134" t="str">
        <f t="shared" si="322"/>
        <v>53 Skilled construction and building trades</v>
      </c>
      <c r="BP134" s="27">
        <f t="shared" si="311"/>
        <v>-0.49509119842283944</v>
      </c>
      <c r="BQ134" s="27">
        <f t="shared" si="311"/>
        <v>0.87240011637692838</v>
      </c>
      <c r="BR134" s="27">
        <f t="shared" si="311"/>
        <v>-2.7077526469089896E-2</v>
      </c>
      <c r="BS134" s="27">
        <f t="shared" si="311"/>
        <v>-0.14359270809849622</v>
      </c>
      <c r="BT134" s="27">
        <f t="shared" si="312"/>
        <v>-0.17067023456758612</v>
      </c>
      <c r="BZ134" t="str">
        <f t="shared" si="323"/>
        <v>53 Skilled construction and building trades</v>
      </c>
      <c r="CA134" s="68">
        <f t="shared" si="313"/>
        <v>-0.59824392498240275</v>
      </c>
      <c r="CB134" s="68">
        <f t="shared" si="313"/>
        <v>-4.190651307721005E-3</v>
      </c>
      <c r="CC134" s="68">
        <f t="shared" si="313"/>
        <v>9.4443158599084143E-2</v>
      </c>
      <c r="CD134" s="68">
        <f t="shared" si="313"/>
        <v>-0.30052267825836143</v>
      </c>
      <c r="CE134" s="68">
        <f t="shared" si="314"/>
        <v>-0.20607951965927729</v>
      </c>
      <c r="CK134" t="str">
        <f t="shared" si="324"/>
        <v>53 Skilled construction and building trades</v>
      </c>
      <c r="CL134" s="68">
        <f t="shared" si="315"/>
        <v>-0.18573622844200899</v>
      </c>
      <c r="CM134" s="68">
        <f t="shared" si="315"/>
        <v>-0.40115724109998485</v>
      </c>
      <c r="CN134" s="68">
        <f t="shared" si="315"/>
        <v>-0.31980291946480166</v>
      </c>
      <c r="CO134" s="68">
        <f t="shared" si="315"/>
        <v>-0.73367802483471278</v>
      </c>
      <c r="CP134" s="68">
        <f t="shared" si="316"/>
        <v>-1.0534809442995146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1.7940262816126193E-3</v>
      </c>
      <c r="C135" s="27">
        <f t="shared" si="299"/>
        <v>-4.169106727025737E-4</v>
      </c>
      <c r="D135" s="27">
        <f t="shared" si="299"/>
        <v>2.2591593711328774E-2</v>
      </c>
      <c r="E135" s="27">
        <f t="shared" si="299"/>
        <v>3.1543164465336906E-2</v>
      </c>
      <c r="F135" s="27">
        <f t="shared" si="300"/>
        <v>5.413475817666568E-2</v>
      </c>
      <c r="L135" t="str">
        <f t="shared" si="317"/>
        <v>54 Textiles, printing and other skilled trades</v>
      </c>
      <c r="M135" s="27">
        <f t="shared" si="301"/>
        <v>7.1021557080555964E-2</v>
      </c>
      <c r="N135" s="27">
        <f t="shared" si="301"/>
        <v>-1.8048843731747755E-3</v>
      </c>
      <c r="O135" s="27">
        <f t="shared" si="301"/>
        <v>0.18083466146191152</v>
      </c>
      <c r="P135" s="27">
        <f t="shared" si="301"/>
        <v>0.33636235688158167</v>
      </c>
      <c r="Q135" s="27">
        <f t="shared" si="302"/>
        <v>0.51719701834349319</v>
      </c>
      <c r="W135" t="str">
        <f t="shared" si="318"/>
        <v>54 Textiles, printing and other skilled trades</v>
      </c>
      <c r="X135" s="27">
        <f t="shared" si="303"/>
        <v>-6.5697000548059492E-3</v>
      </c>
      <c r="Y135" s="27">
        <f t="shared" si="303"/>
        <v>9.3441326565710803E-2</v>
      </c>
      <c r="Z135" s="27">
        <f t="shared" si="303"/>
        <v>0.31465668575086059</v>
      </c>
      <c r="AA135" s="27">
        <f t="shared" si="303"/>
        <v>0.61802642508944139</v>
      </c>
      <c r="AB135" s="27">
        <f t="shared" si="304"/>
        <v>0.93268311084030198</v>
      </c>
      <c r="AH135" t="str">
        <f t="shared" si="319"/>
        <v>54 Textiles, printing and other skilled trades</v>
      </c>
      <c r="AI135" s="27">
        <f t="shared" si="305"/>
        <v>-4.231576001967885E-3</v>
      </c>
      <c r="AJ135" s="27">
        <f t="shared" si="305"/>
        <v>8.3074872519220411E-2</v>
      </c>
      <c r="AK135" s="27">
        <f t="shared" si="305"/>
        <v>2.5577704484448072E-2</v>
      </c>
      <c r="AL135" s="27">
        <f t="shared" si="305"/>
        <v>0.17210715151157063</v>
      </c>
      <c r="AM135" s="27">
        <f t="shared" si="306"/>
        <v>0.1976848559960187</v>
      </c>
      <c r="AS135" t="str">
        <f t="shared" si="320"/>
        <v>54 Textiles, printing and other skilled trades</v>
      </c>
      <c r="AT135" s="27">
        <f t="shared" si="307"/>
        <v>-1.3304940882267746E-3</v>
      </c>
      <c r="AU135" s="27">
        <f t="shared" si="307"/>
        <v>4.847445516000054E-2</v>
      </c>
      <c r="AV135" s="27">
        <f t="shared" si="307"/>
        <v>5.7748459222130677E-2</v>
      </c>
      <c r="AW135" s="27">
        <f t="shared" si="307"/>
        <v>0.1642763358200372</v>
      </c>
      <c r="AX135" s="27">
        <f t="shared" si="308"/>
        <v>0.22202479504216788</v>
      </c>
      <c r="BD135" t="str">
        <f t="shared" si="321"/>
        <v>54 Textiles, printing and other skilled trades</v>
      </c>
      <c r="BE135" s="27">
        <f t="shared" si="309"/>
        <v>-0.21385091073980966</v>
      </c>
      <c r="BF135" s="27">
        <f t="shared" si="309"/>
        <v>-0.21520483987540207</v>
      </c>
      <c r="BG135" s="27">
        <f t="shared" si="309"/>
        <v>0.69685129955676928</v>
      </c>
      <c r="BH135" s="27">
        <f t="shared" si="309"/>
        <v>0.49914773349750696</v>
      </c>
      <c r="BI135" s="27">
        <f t="shared" si="310"/>
        <v>1.1959990330542762</v>
      </c>
      <c r="BO135" t="str">
        <f t="shared" si="322"/>
        <v>54 Textiles, printing and other skilled trades</v>
      </c>
      <c r="BP135" s="27">
        <f t="shared" si="311"/>
        <v>-0.64793469362446743</v>
      </c>
      <c r="BQ135" s="27">
        <f t="shared" si="311"/>
        <v>0.1119754951019245</v>
      </c>
      <c r="BR135" s="27">
        <f t="shared" si="311"/>
        <v>-7.6630560838096162E-2</v>
      </c>
      <c r="BS135" s="27">
        <f t="shared" si="311"/>
        <v>-0.37589771071733136</v>
      </c>
      <c r="BT135" s="27">
        <f t="shared" si="312"/>
        <v>-0.45252827155542752</v>
      </c>
      <c r="BZ135" t="str">
        <f t="shared" si="323"/>
        <v>54 Textiles, printing and other skilled trades</v>
      </c>
      <c r="CA135" s="68">
        <f t="shared" si="313"/>
        <v>-0.45445572083928898</v>
      </c>
      <c r="CB135" s="68">
        <f t="shared" si="313"/>
        <v>-0.18871381815784316</v>
      </c>
      <c r="CC135" s="68">
        <f t="shared" si="313"/>
        <v>0.11075855539311608</v>
      </c>
      <c r="CD135" s="68">
        <f t="shared" si="313"/>
        <v>-0.45791754632752779</v>
      </c>
      <c r="CE135" s="68">
        <f t="shared" si="314"/>
        <v>-0.34715899093441172</v>
      </c>
      <c r="CK135" t="str">
        <f t="shared" si="324"/>
        <v>54 Textiles, printing and other skilled trades</v>
      </c>
      <c r="CL135" s="68">
        <f t="shared" si="315"/>
        <v>-0.16472723050582383</v>
      </c>
      <c r="CM135" s="68">
        <f t="shared" si="315"/>
        <v>-0.25099642823503043</v>
      </c>
      <c r="CN135" s="68">
        <f t="shared" si="315"/>
        <v>-0.25098899344574266</v>
      </c>
      <c r="CO135" s="68">
        <f t="shared" si="315"/>
        <v>-0.18492105537415232</v>
      </c>
      <c r="CP135" s="68">
        <f t="shared" si="316"/>
        <v>-0.43591004881989498</v>
      </c>
    </row>
    <row r="136" spans="1:94" x14ac:dyDescent="0.2">
      <c r="A136" t="str">
        <f t="shared" si="298"/>
        <v>61 Caring personal service occupations</v>
      </c>
      <c r="B136" s="27">
        <f t="shared" si="299"/>
        <v>7.1968699855613355E-3</v>
      </c>
      <c r="C136" s="27">
        <f t="shared" si="299"/>
        <v>-2.4546024729426297E-3</v>
      </c>
      <c r="D136" s="27">
        <f t="shared" si="299"/>
        <v>1.3849513628938298E-2</v>
      </c>
      <c r="E136" s="27">
        <f t="shared" si="299"/>
        <v>1.953416624163086E-2</v>
      </c>
      <c r="F136" s="27">
        <f t="shared" si="300"/>
        <v>3.3383679870569158E-2</v>
      </c>
      <c r="L136" t="str">
        <f t="shared" si="317"/>
        <v>61 Caring personal service occupations</v>
      </c>
      <c r="M136" s="27">
        <f t="shared" si="301"/>
        <v>0.70734931716584337</v>
      </c>
      <c r="N136" s="27">
        <f t="shared" si="301"/>
        <v>-0.18217155903247972</v>
      </c>
      <c r="O136" s="27">
        <f t="shared" si="301"/>
        <v>0.84958826439124224</v>
      </c>
      <c r="P136" s="27">
        <f t="shared" si="301"/>
        <v>1.2205598298950968</v>
      </c>
      <c r="Q136" s="27">
        <f t="shared" si="302"/>
        <v>2.0701480942863393</v>
      </c>
      <c r="W136" t="str">
        <f t="shared" si="318"/>
        <v>61 Caring personal service occupations</v>
      </c>
      <c r="X136" s="27">
        <f t="shared" si="303"/>
        <v>1.1994120295839998</v>
      </c>
      <c r="Y136" s="27">
        <f t="shared" si="303"/>
        <v>0.61931713378524123</v>
      </c>
      <c r="Z136" s="27">
        <f t="shared" si="303"/>
        <v>0.67140498644867019</v>
      </c>
      <c r="AA136" s="27">
        <f t="shared" si="303"/>
        <v>1.9942379131679084</v>
      </c>
      <c r="AB136" s="27">
        <f t="shared" si="304"/>
        <v>2.6656428996165786</v>
      </c>
      <c r="AH136" t="str">
        <f t="shared" si="319"/>
        <v>61 Caring personal service occupations</v>
      </c>
      <c r="AI136" s="27">
        <f t="shared" si="305"/>
        <v>0.68832816806514074</v>
      </c>
      <c r="AJ136" s="27">
        <f t="shared" si="305"/>
        <v>0.59858641219118702</v>
      </c>
      <c r="AK136" s="27">
        <f t="shared" si="305"/>
        <v>-0.2679860923688473</v>
      </c>
      <c r="AL136" s="27">
        <f t="shared" si="305"/>
        <v>0.689166871742108</v>
      </c>
      <c r="AM136" s="27">
        <f t="shared" si="306"/>
        <v>0.42118077937326071</v>
      </c>
      <c r="AS136" t="str">
        <f t="shared" si="320"/>
        <v>61 Caring personal service occupations</v>
      </c>
      <c r="AT136" s="27">
        <f t="shared" si="307"/>
        <v>0.47277889858753963</v>
      </c>
      <c r="AU136" s="27">
        <f t="shared" si="307"/>
        <v>0.31466091485021908</v>
      </c>
      <c r="AV136" s="27">
        <f t="shared" si="307"/>
        <v>-0.1054603125845035</v>
      </c>
      <c r="AW136" s="27">
        <f t="shared" si="307"/>
        <v>0.44385989067896947</v>
      </c>
      <c r="AX136" s="27">
        <f t="shared" si="308"/>
        <v>0.33839957809446597</v>
      </c>
      <c r="BD136" t="str">
        <f t="shared" si="321"/>
        <v>61 Caring personal service occupations</v>
      </c>
      <c r="BE136" s="27">
        <f t="shared" si="309"/>
        <v>1.9399548756799803</v>
      </c>
      <c r="BF136" s="27">
        <f t="shared" si="309"/>
        <v>-0.37367993781143305</v>
      </c>
      <c r="BG136" s="27">
        <f t="shared" si="309"/>
        <v>1.5128589706717204</v>
      </c>
      <c r="BH136" s="27">
        <f t="shared" si="309"/>
        <v>2.4228044144857215</v>
      </c>
      <c r="BI136" s="27">
        <f t="shared" si="310"/>
        <v>3.9356633851574419</v>
      </c>
      <c r="BO136" t="str">
        <f t="shared" si="322"/>
        <v>61 Caring personal service occupations</v>
      </c>
      <c r="BP136" s="27">
        <f t="shared" si="311"/>
        <v>1.530188851196467</v>
      </c>
      <c r="BQ136" s="27">
        <f t="shared" si="311"/>
        <v>-1.9123538735704297</v>
      </c>
      <c r="BR136" s="27">
        <f t="shared" si="311"/>
        <v>6.0887805155001473E-2</v>
      </c>
      <c r="BS136" s="27">
        <f t="shared" si="311"/>
        <v>-1.4454069617385645</v>
      </c>
      <c r="BT136" s="27">
        <f t="shared" si="312"/>
        <v>-1.3845191565835631</v>
      </c>
      <c r="BZ136" t="str">
        <f t="shared" si="323"/>
        <v>61 Caring personal service occupations</v>
      </c>
      <c r="CA136" s="68">
        <f t="shared" si="313"/>
        <v>-1.004558343495773</v>
      </c>
      <c r="CB136" s="68">
        <f t="shared" si="313"/>
        <v>-0.64948617259866737</v>
      </c>
      <c r="CC136" s="68">
        <f t="shared" si="313"/>
        <v>-0.54508937467238572</v>
      </c>
      <c r="CD136" s="68">
        <f t="shared" si="313"/>
        <v>-0.32523676842089499</v>
      </c>
      <c r="CE136" s="68">
        <f t="shared" si="314"/>
        <v>-0.87032614309328071</v>
      </c>
      <c r="CK136" t="str">
        <f t="shared" si="324"/>
        <v>61 Caring personal service occupations</v>
      </c>
      <c r="CL136" s="68">
        <f t="shared" si="315"/>
        <v>1.46074030255956E-2</v>
      </c>
      <c r="CM136" s="68">
        <f t="shared" si="315"/>
        <v>-0.19351055638345083</v>
      </c>
      <c r="CN136" s="68">
        <f t="shared" si="315"/>
        <v>1.3290893421074257E-2</v>
      </c>
      <c r="CO136" s="68">
        <f t="shared" si="315"/>
        <v>-6.4676450994457568E-2</v>
      </c>
      <c r="CP136" s="68">
        <f t="shared" si="316"/>
        <v>-5.1385557573383311E-2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2.7493853269353295E-3</v>
      </c>
      <c r="C137" s="27">
        <f t="shared" si="299"/>
        <v>-1.5263953855211877E-3</v>
      </c>
      <c r="D137" s="27">
        <f t="shared" si="299"/>
        <v>5.5768810580251911E-3</v>
      </c>
      <c r="E137" s="27">
        <f t="shared" si="299"/>
        <v>1.1473324332232034E-2</v>
      </c>
      <c r="F137" s="27">
        <f t="shared" si="300"/>
        <v>1.7050205390257225E-2</v>
      </c>
      <c r="L137" t="str">
        <f t="shared" si="317"/>
        <v>62 Leisure, travel and related personal service occupations</v>
      </c>
      <c r="M137" s="27">
        <f t="shared" si="301"/>
        <v>0.1025856826176676</v>
      </c>
      <c r="N137" s="27">
        <f t="shared" si="301"/>
        <v>-3.524243508933439E-2</v>
      </c>
      <c r="O137" s="27">
        <f t="shared" si="301"/>
        <v>8.315259954076154E-2</v>
      </c>
      <c r="P137" s="27">
        <f t="shared" si="301"/>
        <v>0.11635374990615982</v>
      </c>
      <c r="Q137" s="27">
        <f t="shared" si="302"/>
        <v>0.19950634944692136</v>
      </c>
      <c r="W137" t="str">
        <f t="shared" si="318"/>
        <v>62 Leisure, travel and related personal service occupations</v>
      </c>
      <c r="X137" s="27">
        <f t="shared" si="303"/>
        <v>0.45722390507825161</v>
      </c>
      <c r="Y137" s="27">
        <f t="shared" si="303"/>
        <v>0.28957913856680406</v>
      </c>
      <c r="Z137" s="27">
        <f t="shared" si="303"/>
        <v>0.34231332013006677</v>
      </c>
      <c r="AA137" s="27">
        <f t="shared" si="303"/>
        <v>1.0068778479647973</v>
      </c>
      <c r="AB137" s="27">
        <f t="shared" si="304"/>
        <v>1.3491911680948641</v>
      </c>
      <c r="AH137" t="str">
        <f t="shared" si="319"/>
        <v>62 Leisure, travel and related personal service occupations</v>
      </c>
      <c r="AI137" s="27">
        <f t="shared" si="305"/>
        <v>0.24898234080087778</v>
      </c>
      <c r="AJ137" s="27">
        <f t="shared" si="305"/>
        <v>0.16196324229656955</v>
      </c>
      <c r="AK137" s="27">
        <f t="shared" si="305"/>
        <v>-3.9508461992834309E-3</v>
      </c>
      <c r="AL137" s="27">
        <f t="shared" si="305"/>
        <v>0.36881636359699099</v>
      </c>
      <c r="AM137" s="27">
        <f t="shared" si="306"/>
        <v>0.36486551739770756</v>
      </c>
      <c r="AS137" t="str">
        <f t="shared" si="320"/>
        <v>62 Leisure, travel and related personal service occupations</v>
      </c>
      <c r="AT137" s="27">
        <f t="shared" si="307"/>
        <v>0.26453618733393924</v>
      </c>
      <c r="AU137" s="27">
        <f t="shared" si="307"/>
        <v>0.38021712609070524</v>
      </c>
      <c r="AV137" s="27">
        <f t="shared" si="307"/>
        <v>8.460754778328039E-2</v>
      </c>
      <c r="AW137" s="27">
        <f t="shared" si="307"/>
        <v>0.65514068874639708</v>
      </c>
      <c r="AX137" s="27">
        <f t="shared" si="308"/>
        <v>0.73974823652967747</v>
      </c>
      <c r="BD137" t="str">
        <f t="shared" si="321"/>
        <v>62 Leisure, travel and related personal service occupations</v>
      </c>
      <c r="BE137" s="27">
        <f t="shared" si="309"/>
        <v>0.22162933940506235</v>
      </c>
      <c r="BF137" s="27">
        <f t="shared" si="309"/>
        <v>0.13777068317581342</v>
      </c>
      <c r="BG137" s="27">
        <f t="shared" si="309"/>
        <v>-0.1009866932680028</v>
      </c>
      <c r="BH137" s="27">
        <f t="shared" si="309"/>
        <v>-0.25818347167074229</v>
      </c>
      <c r="BI137" s="27">
        <f t="shared" si="310"/>
        <v>-0.3591701649387451</v>
      </c>
      <c r="BO137" t="str">
        <f t="shared" si="322"/>
        <v>62 Leisure, travel and related personal service occupations</v>
      </c>
      <c r="BP137" s="27">
        <f t="shared" si="311"/>
        <v>0.52512093735086607</v>
      </c>
      <c r="BQ137" s="27">
        <f t="shared" si="311"/>
        <v>-0.17360137962516209</v>
      </c>
      <c r="BR137" s="27">
        <f t="shared" si="311"/>
        <v>-0.50242947180643327</v>
      </c>
      <c r="BS137" s="27">
        <f t="shared" si="311"/>
        <v>-0.89788192970685587</v>
      </c>
      <c r="BT137" s="27">
        <f t="shared" si="312"/>
        <v>-1.4003114015132891</v>
      </c>
      <c r="BZ137" t="str">
        <f t="shared" si="323"/>
        <v>62 Leisure, travel and related personal service occupations</v>
      </c>
      <c r="CA137" s="68">
        <f t="shared" si="313"/>
        <v>0.55897199725888713</v>
      </c>
      <c r="CB137" s="68">
        <f t="shared" si="313"/>
        <v>-0.20616187522308538</v>
      </c>
      <c r="CC137" s="68">
        <f t="shared" si="313"/>
        <v>-0.20423845448503286</v>
      </c>
      <c r="CD137" s="68">
        <f t="shared" si="313"/>
        <v>-0.67885370546282831</v>
      </c>
      <c r="CE137" s="68">
        <f t="shared" si="314"/>
        <v>-0.88309215994786117</v>
      </c>
      <c r="CK137" t="str">
        <f t="shared" si="324"/>
        <v>62 Leisure, travel and related personal service occupations</v>
      </c>
      <c r="CL137" s="68">
        <f t="shared" si="315"/>
        <v>6.84809118442683E-2</v>
      </c>
      <c r="CM137" s="68">
        <f t="shared" si="315"/>
        <v>-0.32773726105249446</v>
      </c>
      <c r="CN137" s="68">
        <f t="shared" si="315"/>
        <v>-0.22037673310196926</v>
      </c>
      <c r="CO137" s="68">
        <f t="shared" si="315"/>
        <v>-0.21117212062351115</v>
      </c>
      <c r="CP137" s="68">
        <f t="shared" si="316"/>
        <v>-0.43154885372548041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1.8756491201447228E-4</v>
      </c>
      <c r="C138" s="27">
        <f t="shared" si="299"/>
        <v>5.2691800269733403E-5</v>
      </c>
      <c r="D138" s="27">
        <f t="shared" si="299"/>
        <v>5.4219098147311687E-4</v>
      </c>
      <c r="E138" s="27">
        <f t="shared" si="299"/>
        <v>7.2795743098808766E-4</v>
      </c>
      <c r="F138" s="27">
        <f t="shared" si="300"/>
        <v>1.2701484124612045E-3</v>
      </c>
      <c r="L138" t="str">
        <f t="shared" si="317"/>
        <v>63 Community and civil enforcement occupations</v>
      </c>
      <c r="M138" s="27">
        <f t="shared" si="301"/>
        <v>-1.2088527944109292E-4</v>
      </c>
      <c r="N138" s="27">
        <f t="shared" si="301"/>
        <v>5.6591593840412506E-3</v>
      </c>
      <c r="O138" s="27">
        <f t="shared" si="301"/>
        <v>-1.8260945007233728E-3</v>
      </c>
      <c r="P138" s="27">
        <f t="shared" si="301"/>
        <v>9.4845010902619986E-3</v>
      </c>
      <c r="Q138" s="27">
        <f t="shared" si="302"/>
        <v>7.6584065895386258E-3</v>
      </c>
      <c r="W138" t="str">
        <f t="shared" si="318"/>
        <v>63 Community and civil enforcement occupations</v>
      </c>
      <c r="X138" s="27">
        <f t="shared" si="303"/>
        <v>-2.4075089027350699E-3</v>
      </c>
      <c r="Y138" s="27">
        <f t="shared" si="303"/>
        <v>1.7888911728986767E-2</v>
      </c>
      <c r="Z138" s="27">
        <f t="shared" si="303"/>
        <v>2.9041566978786904E-3</v>
      </c>
      <c r="AA138" s="27">
        <f t="shared" si="303"/>
        <v>3.2245885533580224E-2</v>
      </c>
      <c r="AB138" s="27">
        <f t="shared" si="304"/>
        <v>3.5150042231458914E-2</v>
      </c>
      <c r="AH138" t="str">
        <f t="shared" si="319"/>
        <v>63 Community and civil enforcement occupations</v>
      </c>
      <c r="AI138" s="27">
        <f t="shared" si="305"/>
        <v>-2.5481855673310065E-3</v>
      </c>
      <c r="AJ138" s="27">
        <f t="shared" si="305"/>
        <v>1.1612239942323237E-2</v>
      </c>
      <c r="AK138" s="27">
        <f t="shared" si="305"/>
        <v>-1.083684078840275E-2</v>
      </c>
      <c r="AL138" s="27">
        <f t="shared" si="305"/>
        <v>6.9609801442542842E-3</v>
      </c>
      <c r="AM138" s="27">
        <f t="shared" si="306"/>
        <v>-3.8758606441484655E-3</v>
      </c>
      <c r="AS138" t="str">
        <f t="shared" si="320"/>
        <v>63 Community and civil enforcement occupations</v>
      </c>
      <c r="AT138" s="27">
        <f t="shared" si="307"/>
        <v>-5.328100963433953E-3</v>
      </c>
      <c r="AU138" s="27">
        <f t="shared" si="307"/>
        <v>8.1808876792925991E-3</v>
      </c>
      <c r="AV138" s="27">
        <f t="shared" si="307"/>
        <v>-8.0989350528854996E-3</v>
      </c>
      <c r="AW138" s="27">
        <f t="shared" si="307"/>
        <v>3.421538639594001E-3</v>
      </c>
      <c r="AX138" s="27">
        <f t="shared" si="308"/>
        <v>-4.6773964132914986E-3</v>
      </c>
      <c r="BD138" t="str">
        <f t="shared" si="321"/>
        <v>63 Community and civil enforcement occupations</v>
      </c>
      <c r="BE138" s="27">
        <f t="shared" si="309"/>
        <v>-3.1765012735186254E-2</v>
      </c>
      <c r="BF138" s="27">
        <f t="shared" si="309"/>
        <v>2.7850068465963315E-2</v>
      </c>
      <c r="BG138" s="27">
        <f t="shared" si="309"/>
        <v>-3.7611876372273131E-2</v>
      </c>
      <c r="BH138" s="27">
        <f t="shared" si="309"/>
        <v>1.4591137492747777E-2</v>
      </c>
      <c r="BI138" s="27">
        <f t="shared" si="310"/>
        <v>-2.3020738879525354E-2</v>
      </c>
      <c r="BO138" t="str">
        <f t="shared" si="322"/>
        <v>63 Community and civil enforcement occupations</v>
      </c>
      <c r="BP138" s="27">
        <f t="shared" si="311"/>
        <v>-2.6505336190574991E-2</v>
      </c>
      <c r="BQ138" s="27">
        <f t="shared" si="311"/>
        <v>5.8537132170361522E-2</v>
      </c>
      <c r="BR138" s="27">
        <f t="shared" si="311"/>
        <v>-7.4259674106347512E-2</v>
      </c>
      <c r="BS138" s="27">
        <f t="shared" si="311"/>
        <v>8.5628657275743925E-3</v>
      </c>
      <c r="BT138" s="27">
        <f t="shared" si="312"/>
        <v>-6.5696808378773119E-2</v>
      </c>
      <c r="BZ138" t="str">
        <f t="shared" si="323"/>
        <v>63 Community and civil enforcement occupations</v>
      </c>
      <c r="CA138" s="68">
        <f t="shared" si="313"/>
        <v>-1.4049553617925981E-2</v>
      </c>
      <c r="CB138" s="68">
        <f t="shared" si="313"/>
        <v>4.2612887884856121E-2</v>
      </c>
      <c r="CC138" s="68">
        <f t="shared" si="313"/>
        <v>-7.4080445675490367E-2</v>
      </c>
      <c r="CD138" s="68">
        <f t="shared" si="313"/>
        <v>-6.1529475802030859E-3</v>
      </c>
      <c r="CE138" s="68">
        <f t="shared" si="314"/>
        <v>-8.0233393255693453E-2</v>
      </c>
      <c r="CK138" t="str">
        <f t="shared" si="324"/>
        <v>63 Community and civil enforcement occupations</v>
      </c>
      <c r="CL138" s="68">
        <f t="shared" si="315"/>
        <v>-1.283800126888459E-2</v>
      </c>
      <c r="CM138" s="68">
        <f t="shared" si="315"/>
        <v>3.3833546213688018E-3</v>
      </c>
      <c r="CN138" s="68">
        <f t="shared" si="315"/>
        <v>-2.3468776453114158E-2</v>
      </c>
      <c r="CO138" s="68">
        <f t="shared" si="315"/>
        <v>-6.4542315000189546E-3</v>
      </c>
      <c r="CP138" s="68">
        <f t="shared" si="316"/>
        <v>-2.9923007953133112E-2</v>
      </c>
    </row>
    <row r="139" spans="1:94" x14ac:dyDescent="0.2">
      <c r="A139" t="str">
        <f t="shared" si="298"/>
        <v>71 Sales occupations</v>
      </c>
      <c r="B139" s="27">
        <f t="shared" si="299"/>
        <v>1.302120523084585E-2</v>
      </c>
      <c r="C139" s="27">
        <f t="shared" si="299"/>
        <v>-1.5738286795573486E-2</v>
      </c>
      <c r="D139" s="27">
        <f t="shared" si="299"/>
        <v>3.3904998985387153E-2</v>
      </c>
      <c r="E139" s="27">
        <f t="shared" si="299"/>
        <v>4.8209254749910918E-2</v>
      </c>
      <c r="F139" s="27">
        <f t="shared" si="300"/>
        <v>8.2114253735298071E-2</v>
      </c>
      <c r="L139" t="str">
        <f t="shared" si="317"/>
        <v>71 Sales occupations</v>
      </c>
      <c r="M139" s="27">
        <f t="shared" si="301"/>
        <v>0.21759391276987006</v>
      </c>
      <c r="N139" s="27">
        <f t="shared" si="301"/>
        <v>2.1129948816552613E-2</v>
      </c>
      <c r="O139" s="27">
        <f t="shared" si="301"/>
        <v>0.48609053890808074</v>
      </c>
      <c r="P139" s="27">
        <f t="shared" si="301"/>
        <v>0.8324632972976036</v>
      </c>
      <c r="Q139" s="27">
        <f t="shared" si="302"/>
        <v>1.3185538362056843</v>
      </c>
      <c r="W139" t="str">
        <f t="shared" si="318"/>
        <v>71 Sales occupations</v>
      </c>
      <c r="X139" s="27">
        <f t="shared" si="303"/>
        <v>0.2036266265248674</v>
      </c>
      <c r="Y139" s="27">
        <f t="shared" si="303"/>
        <v>0.98078682158033192</v>
      </c>
      <c r="Z139" s="27">
        <f t="shared" si="303"/>
        <v>0.46867279631074599</v>
      </c>
      <c r="AA139" s="27">
        <f t="shared" si="303"/>
        <v>2.1734307495333267</v>
      </c>
      <c r="AB139" s="27">
        <f t="shared" si="304"/>
        <v>2.6421035458440727</v>
      </c>
      <c r="AH139" t="str">
        <f t="shared" si="319"/>
        <v>71 Sales occupations</v>
      </c>
      <c r="AI139" s="27">
        <f t="shared" si="305"/>
        <v>-2.1879423227211481E-2</v>
      </c>
      <c r="AJ139" s="27">
        <f t="shared" si="305"/>
        <v>0.33660544804658121</v>
      </c>
      <c r="AK139" s="27">
        <f t="shared" si="305"/>
        <v>-3.1555027203940877E-2</v>
      </c>
      <c r="AL139" s="27">
        <f t="shared" si="305"/>
        <v>0.52572354255694198</v>
      </c>
      <c r="AM139" s="27">
        <f t="shared" si="306"/>
        <v>0.4941685153530011</v>
      </c>
      <c r="AS139" t="str">
        <f t="shared" si="320"/>
        <v>71 Sales occupations</v>
      </c>
      <c r="AT139" s="27">
        <f t="shared" si="307"/>
        <v>-4.9393813571633638E-2</v>
      </c>
      <c r="AU139" s="27">
        <f t="shared" si="307"/>
        <v>0.22977925411097466</v>
      </c>
      <c r="AV139" s="27">
        <f t="shared" si="307"/>
        <v>-6.0101283717650444E-2</v>
      </c>
      <c r="AW139" s="27">
        <f t="shared" si="307"/>
        <v>0.33346822374037588</v>
      </c>
      <c r="AX139" s="27">
        <f t="shared" si="308"/>
        <v>0.27336694002272544</v>
      </c>
      <c r="BD139" t="str">
        <f t="shared" si="321"/>
        <v>71 Sales occupations</v>
      </c>
      <c r="BE139" s="27">
        <f t="shared" si="309"/>
        <v>-0.95748920614220978</v>
      </c>
      <c r="BF139" s="27">
        <f t="shared" si="309"/>
        <v>0.2434463512060443</v>
      </c>
      <c r="BG139" s="27">
        <f t="shared" si="309"/>
        <v>0.77164342835981969</v>
      </c>
      <c r="BH139" s="27">
        <f t="shared" si="309"/>
        <v>0.77685539078643018</v>
      </c>
      <c r="BI139" s="27">
        <f t="shared" si="310"/>
        <v>1.5484988191462499</v>
      </c>
      <c r="BO139" t="str">
        <f t="shared" si="322"/>
        <v>71 Sales occupations</v>
      </c>
      <c r="BP139" s="27">
        <f t="shared" si="311"/>
        <v>-1.4654358551886766</v>
      </c>
      <c r="BQ139" s="27">
        <f t="shared" si="311"/>
        <v>-0.38411821762775844</v>
      </c>
      <c r="BR139" s="27">
        <f t="shared" si="311"/>
        <v>-0.42871784843968896</v>
      </c>
      <c r="BS139" s="27">
        <f t="shared" si="311"/>
        <v>-2.0134346168508213</v>
      </c>
      <c r="BT139" s="27">
        <f t="shared" si="312"/>
        <v>-2.4421524652905102</v>
      </c>
      <c r="BZ139" t="str">
        <f t="shared" si="323"/>
        <v>71 Sales occupations</v>
      </c>
      <c r="CA139" s="68">
        <f t="shared" si="313"/>
        <v>-0.61347029664440811</v>
      </c>
      <c r="CB139" s="68">
        <f t="shared" si="313"/>
        <v>-0.93239868063248998</v>
      </c>
      <c r="CC139" s="68">
        <f t="shared" si="313"/>
        <v>-1.3410858396922443</v>
      </c>
      <c r="CD139" s="68">
        <f t="shared" si="313"/>
        <v>-3.6074129458539193</v>
      </c>
      <c r="CE139" s="68">
        <f t="shared" si="314"/>
        <v>-4.948498785546164</v>
      </c>
      <c r="CK139" t="str">
        <f t="shared" si="324"/>
        <v>71 Sales occupations</v>
      </c>
      <c r="CL139" s="68">
        <f t="shared" si="315"/>
        <v>-0.57902595583727434</v>
      </c>
      <c r="CM139" s="68">
        <f t="shared" si="315"/>
        <v>-0.93053818612182893</v>
      </c>
      <c r="CN139" s="68">
        <f t="shared" si="315"/>
        <v>-0.59417969881022747</v>
      </c>
      <c r="CO139" s="68">
        <f t="shared" si="315"/>
        <v>-0.76432461328037982</v>
      </c>
      <c r="CP139" s="68">
        <f t="shared" si="316"/>
        <v>-1.3585043120906073</v>
      </c>
    </row>
    <row r="140" spans="1:94" x14ac:dyDescent="0.2">
      <c r="A140" t="str">
        <f t="shared" si="298"/>
        <v>72 Customer service occupations</v>
      </c>
      <c r="B140" s="27">
        <f t="shared" si="299"/>
        <v>8.6136351524016622E-3</v>
      </c>
      <c r="C140" s="27">
        <f t="shared" si="299"/>
        <v>-5.416182226909011E-5</v>
      </c>
      <c r="D140" s="27">
        <f t="shared" si="299"/>
        <v>2.1285387554293073E-2</v>
      </c>
      <c r="E140" s="27">
        <f t="shared" si="299"/>
        <v>2.6110332680622489E-2</v>
      </c>
      <c r="F140" s="27">
        <f t="shared" si="300"/>
        <v>4.7395720234915562E-2</v>
      </c>
      <c r="L140" t="str">
        <f t="shared" si="317"/>
        <v>72 Customer service occupations</v>
      </c>
      <c r="M140" s="27">
        <f t="shared" si="301"/>
        <v>0.1509843478973979</v>
      </c>
      <c r="N140" s="27">
        <f t="shared" si="301"/>
        <v>-1.7344544703029152E-2</v>
      </c>
      <c r="O140" s="27">
        <f t="shared" si="301"/>
        <v>0.21716325274391979</v>
      </c>
      <c r="P140" s="27">
        <f t="shared" si="301"/>
        <v>0.30318779522331296</v>
      </c>
      <c r="Q140" s="27">
        <f t="shared" si="302"/>
        <v>0.52035104796723275</v>
      </c>
      <c r="W140" t="str">
        <f t="shared" si="318"/>
        <v>72 Customer service occupations</v>
      </c>
      <c r="X140" s="27">
        <f t="shared" si="303"/>
        <v>0.30536268215727058</v>
      </c>
      <c r="Y140" s="27">
        <f t="shared" si="303"/>
        <v>0.31539123455139562</v>
      </c>
      <c r="Z140" s="27">
        <f t="shared" si="303"/>
        <v>0.32946112876582401</v>
      </c>
      <c r="AA140" s="27">
        <f t="shared" si="303"/>
        <v>0.84055114188163182</v>
      </c>
      <c r="AB140" s="27">
        <f t="shared" si="304"/>
        <v>1.1700122706474558</v>
      </c>
      <c r="AH140" t="str">
        <f t="shared" si="319"/>
        <v>72 Customer service occupations</v>
      </c>
      <c r="AI140" s="27">
        <f t="shared" si="305"/>
        <v>0.11043502757831758</v>
      </c>
      <c r="AJ140" s="27">
        <f t="shared" si="305"/>
        <v>0.12803483043055763</v>
      </c>
      <c r="AK140" s="27">
        <f t="shared" si="305"/>
        <v>9.4725245342933362E-2</v>
      </c>
      <c r="AL140" s="27">
        <f t="shared" si="305"/>
        <v>0.27246430046413861</v>
      </c>
      <c r="AM140" s="27">
        <f t="shared" si="306"/>
        <v>0.36718954580707197</v>
      </c>
      <c r="AS140" t="str">
        <f t="shared" si="320"/>
        <v>72 Customer service occupations</v>
      </c>
      <c r="AT140" s="27">
        <f t="shared" si="307"/>
        <v>0.10852893273802833</v>
      </c>
      <c r="AU140" s="27">
        <f t="shared" si="307"/>
        <v>0.11851937594493744</v>
      </c>
      <c r="AV140" s="27">
        <f t="shared" si="307"/>
        <v>7.9528869350638076E-2</v>
      </c>
      <c r="AW140" s="27">
        <f t="shared" si="307"/>
        <v>0.17612540128874177</v>
      </c>
      <c r="AX140" s="27">
        <f t="shared" si="308"/>
        <v>0.25565427063937984</v>
      </c>
      <c r="BD140" t="str">
        <f t="shared" si="321"/>
        <v>72 Customer service occupations</v>
      </c>
      <c r="BE140" s="27">
        <f t="shared" si="309"/>
        <v>0.1559514833102873</v>
      </c>
      <c r="BF140" s="27">
        <f t="shared" si="309"/>
        <v>9.3493555220879099E-2</v>
      </c>
      <c r="BG140" s="27">
        <f t="shared" si="309"/>
        <v>0.30057915462939944</v>
      </c>
      <c r="BH140" s="27">
        <f t="shared" si="309"/>
        <v>0.22360192462308781</v>
      </c>
      <c r="BI140" s="27">
        <f t="shared" si="310"/>
        <v>0.52418107925248725</v>
      </c>
      <c r="BO140" t="str">
        <f t="shared" si="322"/>
        <v>72 Customer service occupations</v>
      </c>
      <c r="BP140" s="27">
        <f t="shared" si="311"/>
        <v>0.60428437460644968</v>
      </c>
      <c r="BQ140" s="27">
        <f t="shared" si="311"/>
        <v>-0.26288252108803167</v>
      </c>
      <c r="BR140" s="27">
        <f t="shared" si="311"/>
        <v>0.44206788866757885</v>
      </c>
      <c r="BS140" s="27">
        <f t="shared" si="311"/>
        <v>-5.0906466824482965E-2</v>
      </c>
      <c r="BT140" s="27">
        <f t="shared" si="312"/>
        <v>0.39116142184309588</v>
      </c>
      <c r="BZ140" t="str">
        <f t="shared" si="323"/>
        <v>72 Customer service occupations</v>
      </c>
      <c r="CA140" s="68">
        <f t="shared" si="313"/>
        <v>6.9423693911961681E-2</v>
      </c>
      <c r="CB140" s="68">
        <f t="shared" si="313"/>
        <v>-0.10765496361294824</v>
      </c>
      <c r="CC140" s="68">
        <f t="shared" si="313"/>
        <v>-6.9433732589225583E-2</v>
      </c>
      <c r="CD140" s="68">
        <f t="shared" si="313"/>
        <v>-5.5314944040292024E-2</v>
      </c>
      <c r="CE140" s="68">
        <f t="shared" si="314"/>
        <v>-0.12474867662951761</v>
      </c>
      <c r="CK140" t="str">
        <f t="shared" si="324"/>
        <v>72 Customer service occupations</v>
      </c>
      <c r="CL140" s="68">
        <f t="shared" si="315"/>
        <v>0.1179636886549984</v>
      </c>
      <c r="CM140" s="68">
        <f t="shared" si="315"/>
        <v>-9.6514151842361562E-2</v>
      </c>
      <c r="CN140" s="68">
        <f t="shared" si="315"/>
        <v>7.1231380422838053E-2</v>
      </c>
      <c r="CO140" s="68">
        <f t="shared" si="315"/>
        <v>6.579970328791096E-3</v>
      </c>
      <c r="CP140" s="68">
        <f t="shared" si="316"/>
        <v>7.7811350751629149E-2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9.8607494602551138E-3</v>
      </c>
      <c r="C141" s="27">
        <f t="shared" si="299"/>
        <v>-4.7502036369296563E-3</v>
      </c>
      <c r="D141" s="27">
        <f t="shared" si="299"/>
        <v>2.0325202910466827E-2</v>
      </c>
      <c r="E141" s="27">
        <f t="shared" si="299"/>
        <v>4.0206336840334533E-2</v>
      </c>
      <c r="F141" s="27">
        <f t="shared" si="300"/>
        <v>6.0531539750801361E-2</v>
      </c>
      <c r="L141" t="str">
        <f t="shared" si="317"/>
        <v>81 Process, plant and machine operatives</v>
      </c>
      <c r="M141" s="27">
        <f t="shared" si="301"/>
        <v>3.0503292666502452E-2</v>
      </c>
      <c r="N141" s="27">
        <f t="shared" si="301"/>
        <v>-1.764505203432909E-2</v>
      </c>
      <c r="O141" s="27">
        <f t="shared" si="301"/>
        <v>0.10104896164325772</v>
      </c>
      <c r="P141" s="27">
        <f t="shared" si="301"/>
        <v>0.13065190138268429</v>
      </c>
      <c r="Q141" s="27">
        <f t="shared" si="302"/>
        <v>0.23170086302594201</v>
      </c>
      <c r="W141" t="str">
        <f t="shared" si="318"/>
        <v>81 Process, plant and machine operatives</v>
      </c>
      <c r="X141" s="27">
        <f t="shared" si="303"/>
        <v>2.0312033277205876E-2</v>
      </c>
      <c r="Y141" s="27">
        <f t="shared" si="303"/>
        <v>5.6307308862676986E-2</v>
      </c>
      <c r="Z141" s="27">
        <f t="shared" si="303"/>
        <v>0.33382201557614444</v>
      </c>
      <c r="AA141" s="27">
        <f t="shared" si="303"/>
        <v>0.67326672820313305</v>
      </c>
      <c r="AB141" s="27">
        <f t="shared" si="304"/>
        <v>1.0070887437792775</v>
      </c>
      <c r="AH141" t="str">
        <f t="shared" si="319"/>
        <v>81 Process, plant and machine operatives</v>
      </c>
      <c r="AI141" s="27">
        <f t="shared" si="305"/>
        <v>6.4079370224425503E-3</v>
      </c>
      <c r="AJ141" s="27">
        <f t="shared" si="305"/>
        <v>3.5980039863439311E-2</v>
      </c>
      <c r="AK141" s="27">
        <f t="shared" si="305"/>
        <v>0.10153295666762846</v>
      </c>
      <c r="AL141" s="27">
        <f t="shared" si="305"/>
        <v>0.1509674501183747</v>
      </c>
      <c r="AM141" s="27">
        <f t="shared" si="306"/>
        <v>0.25250040678600316</v>
      </c>
      <c r="AS141" t="str">
        <f t="shared" si="320"/>
        <v>81 Process, plant and machine operatives</v>
      </c>
      <c r="AT141" s="27">
        <f t="shared" si="307"/>
        <v>2.1504319284416595E-2</v>
      </c>
      <c r="AU141" s="27">
        <f t="shared" si="307"/>
        <v>2.2391542428974065E-2</v>
      </c>
      <c r="AV141" s="27">
        <f t="shared" si="307"/>
        <v>0.14587320334848841</v>
      </c>
      <c r="AW141" s="27">
        <f t="shared" si="307"/>
        <v>0.23414566347962007</v>
      </c>
      <c r="AX141" s="27">
        <f t="shared" si="308"/>
        <v>0.38001886682810848</v>
      </c>
      <c r="BD141" t="str">
        <f t="shared" si="321"/>
        <v>81 Process, plant and machine operatives</v>
      </c>
      <c r="BE141" s="27">
        <f t="shared" si="309"/>
        <v>0.21626475239551857</v>
      </c>
      <c r="BF141" s="27">
        <f t="shared" si="309"/>
        <v>-0.45140890084654961</v>
      </c>
      <c r="BG141" s="27">
        <f t="shared" si="309"/>
        <v>0.8217363604454877</v>
      </c>
      <c r="BH141" s="27">
        <f t="shared" si="309"/>
        <v>0.63300071334482855</v>
      </c>
      <c r="BI141" s="27">
        <f t="shared" si="310"/>
        <v>1.4547370737903162</v>
      </c>
      <c r="BO141" t="str">
        <f t="shared" si="322"/>
        <v>81 Process, plant and machine operatives</v>
      </c>
      <c r="BP141" s="27">
        <f t="shared" si="311"/>
        <v>6.765962110340773E-2</v>
      </c>
      <c r="BQ141" s="27">
        <f t="shared" si="311"/>
        <v>-0.11163782373093589</v>
      </c>
      <c r="BR141" s="27">
        <f t="shared" si="311"/>
        <v>0.57848592036977031</v>
      </c>
      <c r="BS141" s="27">
        <f t="shared" si="311"/>
        <v>5.5267342617127291E-2</v>
      </c>
      <c r="BT141" s="27">
        <f t="shared" si="312"/>
        <v>0.6337532629868976</v>
      </c>
      <c r="BZ141" t="str">
        <f t="shared" si="323"/>
        <v>81 Process, plant and machine operatives</v>
      </c>
      <c r="CA141" s="68">
        <f t="shared" si="313"/>
        <v>-0.12169628407690603</v>
      </c>
      <c r="CB141" s="68">
        <f t="shared" si="313"/>
        <v>-0.60627187508510705</v>
      </c>
      <c r="CC141" s="68">
        <f t="shared" si="313"/>
        <v>6.3906580607523189E-2</v>
      </c>
      <c r="CD141" s="68">
        <f t="shared" si="313"/>
        <v>-1.8462626399958304</v>
      </c>
      <c r="CE141" s="68">
        <f t="shared" si="314"/>
        <v>-1.7823560593883072</v>
      </c>
      <c r="CK141" t="str">
        <f t="shared" si="324"/>
        <v>81 Process, plant and machine operatives</v>
      </c>
      <c r="CL141" s="68">
        <f t="shared" si="315"/>
        <v>-0.27037935521243406</v>
      </c>
      <c r="CM141" s="68">
        <f t="shared" si="315"/>
        <v>-0.45586208556042496</v>
      </c>
      <c r="CN141" s="68">
        <f t="shared" si="315"/>
        <v>-0.43237631267618926</v>
      </c>
      <c r="CO141" s="68">
        <f t="shared" si="315"/>
        <v>-0.33357024308263145</v>
      </c>
      <c r="CP141" s="68">
        <f t="shared" si="316"/>
        <v>-0.76594655575882076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1.882888613032447E-2</v>
      </c>
      <c r="C142" s="27">
        <f t="shared" si="299"/>
        <v>-1.278513515678259E-3</v>
      </c>
      <c r="D142" s="27">
        <f t="shared" si="299"/>
        <v>2.6686056993291615E-2</v>
      </c>
      <c r="E142" s="27">
        <f t="shared" si="299"/>
        <v>2.7845666265100433E-2</v>
      </c>
      <c r="F142" s="27">
        <f t="shared" si="300"/>
        <v>5.4531723258392048E-2</v>
      </c>
      <c r="L142" t="str">
        <f t="shared" si="317"/>
        <v>82 Transport and mobile machine drivers and operatives</v>
      </c>
      <c r="M142" s="27">
        <f t="shared" si="301"/>
        <v>0.11924732408331745</v>
      </c>
      <c r="N142" s="27">
        <f t="shared" si="301"/>
        <v>1.0097488044714109E-3</v>
      </c>
      <c r="O142" s="27">
        <f t="shared" si="301"/>
        <v>0.14307265860740498</v>
      </c>
      <c r="P142" s="27">
        <f t="shared" si="301"/>
        <v>0.20316909814993422</v>
      </c>
      <c r="Q142" s="27">
        <f t="shared" si="302"/>
        <v>0.3462417567573392</v>
      </c>
      <c r="W142" t="str">
        <f t="shared" si="318"/>
        <v>82 Transport and mobile machine drivers and operatives</v>
      </c>
      <c r="X142" s="27">
        <f t="shared" si="303"/>
        <v>0.28543947030900141</v>
      </c>
      <c r="Y142" s="27">
        <f t="shared" si="303"/>
        <v>8.3224869971390891E-2</v>
      </c>
      <c r="Z142" s="27">
        <f t="shared" si="303"/>
        <v>0.24620033059228574</v>
      </c>
      <c r="AA142" s="27">
        <f t="shared" si="303"/>
        <v>0.50763394040603194</v>
      </c>
      <c r="AB142" s="27">
        <f t="shared" si="304"/>
        <v>0.75383427099831768</v>
      </c>
      <c r="AH142" t="str">
        <f t="shared" si="319"/>
        <v>82 Transport and mobile machine drivers and operatives</v>
      </c>
      <c r="AI142" s="27">
        <f t="shared" si="305"/>
        <v>0.13915490629492855</v>
      </c>
      <c r="AJ142" s="27">
        <f t="shared" si="305"/>
        <v>4.1420413205963125E-2</v>
      </c>
      <c r="AK142" s="27">
        <f t="shared" si="305"/>
        <v>0.14360427503600037</v>
      </c>
      <c r="AL142" s="27">
        <f t="shared" si="305"/>
        <v>0.19805473172178079</v>
      </c>
      <c r="AM142" s="27">
        <f t="shared" si="306"/>
        <v>0.34165900675778116</v>
      </c>
      <c r="AS142" t="str">
        <f t="shared" si="320"/>
        <v>82 Transport and mobile machine drivers and operatives</v>
      </c>
      <c r="AT142" s="27">
        <f t="shared" si="307"/>
        <v>0.19079633500864024</v>
      </c>
      <c r="AU142" s="27">
        <f t="shared" si="307"/>
        <v>6.6840705755438545E-2</v>
      </c>
      <c r="AV142" s="27">
        <f t="shared" si="307"/>
        <v>0.16179689238549977</v>
      </c>
      <c r="AW142" s="27">
        <f t="shared" si="307"/>
        <v>0.21414396651215162</v>
      </c>
      <c r="AX142" s="27">
        <f t="shared" si="308"/>
        <v>0.37594085889765139</v>
      </c>
      <c r="BD142" t="str">
        <f t="shared" si="321"/>
        <v>82 Transport and mobile machine drivers and operatives</v>
      </c>
      <c r="BE142" s="27">
        <f t="shared" si="309"/>
        <v>1.2279341712444793</v>
      </c>
      <c r="BF142" s="27">
        <f t="shared" si="309"/>
        <v>-0.78330512913391548</v>
      </c>
      <c r="BG142" s="27">
        <f t="shared" si="309"/>
        <v>0.99350212974669461</v>
      </c>
      <c r="BH142" s="27">
        <f t="shared" si="309"/>
        <v>0.87626591036321244</v>
      </c>
      <c r="BI142" s="27">
        <f t="shared" si="310"/>
        <v>1.869768040109907</v>
      </c>
      <c r="BO142" t="str">
        <f t="shared" si="322"/>
        <v>82 Transport and mobile machine drivers and operatives</v>
      </c>
      <c r="BP142" s="27">
        <f t="shared" si="311"/>
        <v>1.3915507488964094</v>
      </c>
      <c r="BQ142" s="27">
        <f t="shared" si="311"/>
        <v>-0.17517663826215024</v>
      </c>
      <c r="BR142" s="27">
        <f t="shared" si="311"/>
        <v>0.21139815855039767</v>
      </c>
      <c r="BS142" s="27">
        <f t="shared" si="311"/>
        <v>0.1041008292822152</v>
      </c>
      <c r="BT142" s="27">
        <f t="shared" si="312"/>
        <v>0.31549898783261288</v>
      </c>
      <c r="BZ142" t="str">
        <f t="shared" si="323"/>
        <v>82 Transport and mobile machine drivers and operatives</v>
      </c>
      <c r="CA142" s="68">
        <f t="shared" si="313"/>
        <v>0.65600571767266835</v>
      </c>
      <c r="CB142" s="68">
        <f t="shared" si="313"/>
        <v>-1.2436109113931257</v>
      </c>
      <c r="CC142" s="68">
        <f t="shared" si="313"/>
        <v>-0.22675827066679943</v>
      </c>
      <c r="CD142" s="68">
        <f t="shared" si="313"/>
        <v>-0.96729702464833967</v>
      </c>
      <c r="CE142" s="68">
        <f t="shared" si="314"/>
        <v>-1.1940552953151391</v>
      </c>
      <c r="CK142" t="str">
        <f t="shared" si="324"/>
        <v>82 Transport and mobile machine drivers and operatives</v>
      </c>
      <c r="CL142" s="68">
        <f t="shared" si="315"/>
        <v>0.73630346828275428</v>
      </c>
      <c r="CM142" s="68">
        <f t="shared" si="315"/>
        <v>-0.85267554426500469</v>
      </c>
      <c r="CN142" s="68">
        <f t="shared" si="315"/>
        <v>-0.41273310125601315</v>
      </c>
      <c r="CO142" s="68">
        <f t="shared" si="315"/>
        <v>-0.88432719255132786</v>
      </c>
      <c r="CP142" s="68">
        <f t="shared" si="316"/>
        <v>-1.297060293807341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-9.8616745574947639E-5</v>
      </c>
      <c r="C143" s="27">
        <f t="shared" si="299"/>
        <v>7.4263116347474871E-5</v>
      </c>
      <c r="D143" s="27">
        <f t="shared" si="299"/>
        <v>2.9660940274041118E-3</v>
      </c>
      <c r="E143" s="27">
        <f t="shared" si="299"/>
        <v>4.0510638793659747E-3</v>
      </c>
      <c r="F143" s="27">
        <f t="shared" si="300"/>
        <v>7.0171579067700857E-3</v>
      </c>
      <c r="L143" t="str">
        <f t="shared" si="317"/>
        <v>91 Elementary trades and related occupations</v>
      </c>
      <c r="M143" s="27">
        <f t="shared" si="301"/>
        <v>1.2885391590089529E-2</v>
      </c>
      <c r="N143" s="27">
        <f t="shared" si="301"/>
        <v>-5.1675855683236543E-3</v>
      </c>
      <c r="O143" s="27">
        <f t="shared" si="301"/>
        <v>0.14778081854544217</v>
      </c>
      <c r="P143" s="27">
        <f t="shared" si="301"/>
        <v>0.21648578747463634</v>
      </c>
      <c r="Q143" s="27">
        <f t="shared" si="302"/>
        <v>0.36426660602007849</v>
      </c>
      <c r="W143" t="str">
        <f t="shared" si="318"/>
        <v>91 Elementary trades and related occupations</v>
      </c>
      <c r="X143" s="27">
        <f t="shared" si="303"/>
        <v>1.7665995692607517E-2</v>
      </c>
      <c r="Y143" s="27">
        <f t="shared" si="303"/>
        <v>-4.4399622202932476E-3</v>
      </c>
      <c r="Z143" s="27">
        <f t="shared" si="303"/>
        <v>0.67825131263620797</v>
      </c>
      <c r="AA143" s="27">
        <f t="shared" si="303"/>
        <v>0.63340204332489414</v>
      </c>
      <c r="AB143" s="27">
        <f t="shared" si="304"/>
        <v>1.3116533559611021</v>
      </c>
      <c r="AH143" t="str">
        <f t="shared" si="319"/>
        <v>91 Elementary trades and related occupations</v>
      </c>
      <c r="AI143" s="27">
        <f t="shared" si="305"/>
        <v>2.1627063382599232E-2</v>
      </c>
      <c r="AJ143" s="27">
        <f t="shared" si="305"/>
        <v>-1.0743446851048277E-2</v>
      </c>
      <c r="AK143" s="27">
        <f t="shared" si="305"/>
        <v>0.43069124867359687</v>
      </c>
      <c r="AL143" s="27">
        <f t="shared" si="305"/>
        <v>0.43001197403891755</v>
      </c>
      <c r="AM143" s="27">
        <f t="shared" si="306"/>
        <v>0.86070322271251443</v>
      </c>
      <c r="AS143" t="str">
        <f t="shared" si="320"/>
        <v>91 Elementary trades and related occupations</v>
      </c>
      <c r="AT143" s="27">
        <f t="shared" si="307"/>
        <v>-2.8267210064586989E-3</v>
      </c>
      <c r="AU143" s="27">
        <f t="shared" si="307"/>
        <v>5.9119493269792989E-2</v>
      </c>
      <c r="AV143" s="27">
        <f t="shared" si="307"/>
        <v>0.49659646588422257</v>
      </c>
      <c r="AW143" s="27">
        <f t="shared" si="307"/>
        <v>0.42464170777455601</v>
      </c>
      <c r="AX143" s="27">
        <f t="shared" si="308"/>
        <v>0.92123817365877858</v>
      </c>
      <c r="BD143" t="str">
        <f t="shared" si="321"/>
        <v>91 Elementary trades and related occupations</v>
      </c>
      <c r="BE143" s="27">
        <f t="shared" si="309"/>
        <v>-1.5360992819017039E-2</v>
      </c>
      <c r="BF143" s="27">
        <f t="shared" si="309"/>
        <v>-0.11245167085641805</v>
      </c>
      <c r="BG143" s="27">
        <f t="shared" si="309"/>
        <v>1.7901586822050941</v>
      </c>
      <c r="BH143" s="27">
        <f t="shared" si="309"/>
        <v>1.5612196602495212</v>
      </c>
      <c r="BI143" s="27">
        <f t="shared" si="310"/>
        <v>3.3513783424546153</v>
      </c>
      <c r="BO143" t="str">
        <f t="shared" si="322"/>
        <v>91 Elementary trades and related occupations</v>
      </c>
      <c r="BP143" s="27">
        <f t="shared" si="311"/>
        <v>-0.2272761882565173</v>
      </c>
      <c r="BQ143" s="27">
        <f t="shared" si="311"/>
        <v>4.8618781804336653E-2</v>
      </c>
      <c r="BR143" s="27">
        <f t="shared" si="311"/>
        <v>1.7864438200011468</v>
      </c>
      <c r="BS143" s="27">
        <f t="shared" si="311"/>
        <v>0.6259707177654894</v>
      </c>
      <c r="BT143" s="27">
        <f t="shared" si="312"/>
        <v>2.4124145377666362</v>
      </c>
      <c r="BZ143" t="str">
        <f t="shared" si="323"/>
        <v>91 Elementary trades and related occupations</v>
      </c>
      <c r="CA143" s="68">
        <f t="shared" si="313"/>
        <v>-0.18145480086701982</v>
      </c>
      <c r="CB143" s="68">
        <f t="shared" si="313"/>
        <v>-0.54986821338293845</v>
      </c>
      <c r="CC143" s="68">
        <f t="shared" si="313"/>
        <v>2.2187616425862018</v>
      </c>
      <c r="CD143" s="68">
        <f t="shared" si="313"/>
        <v>-0.18359594577697624</v>
      </c>
      <c r="CE143" s="68">
        <f t="shared" si="314"/>
        <v>2.0351656968092255</v>
      </c>
      <c r="CK143" t="str">
        <f t="shared" si="324"/>
        <v>91 Elementary trades and related occupations</v>
      </c>
      <c r="CL143" s="68">
        <f t="shared" si="315"/>
        <v>-0.12092266732967505</v>
      </c>
      <c r="CM143" s="68">
        <f t="shared" si="315"/>
        <v>-0.38218500398544575</v>
      </c>
      <c r="CN143" s="68">
        <f t="shared" si="315"/>
        <v>0.87035689560769058</v>
      </c>
      <c r="CO143" s="68">
        <f t="shared" si="315"/>
        <v>-0.21741760507075636</v>
      </c>
      <c r="CP143" s="68">
        <f t="shared" si="316"/>
        <v>0.65293929053693422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8.3215030678550905E-3</v>
      </c>
      <c r="C144" s="27">
        <f t="shared" si="299"/>
        <v>1.4261575470462251E-3</v>
      </c>
      <c r="D144" s="27">
        <f t="shared" si="299"/>
        <v>1.1611950443224432E-2</v>
      </c>
      <c r="E144" s="27">
        <f t="shared" si="299"/>
        <v>1.4250191478748293E-2</v>
      </c>
      <c r="F144" s="27">
        <f t="shared" si="300"/>
        <v>2.5862141921972726E-2</v>
      </c>
      <c r="L144" t="str">
        <f t="shared" ref="L144" si="325">A144</f>
        <v>92 Elementary administration and service occupations</v>
      </c>
      <c r="M144" s="27">
        <f t="shared" si="301"/>
        <v>0.38021161816913907</v>
      </c>
      <c r="N144" s="27">
        <f t="shared" si="301"/>
        <v>1.1145796114729212E-2</v>
      </c>
      <c r="O144" s="27">
        <f t="shared" si="301"/>
        <v>0.41906996168885469</v>
      </c>
      <c r="P144" s="27">
        <f t="shared" si="301"/>
        <v>0.57708038988319155</v>
      </c>
      <c r="Q144" s="27">
        <f t="shared" si="302"/>
        <v>0.99615035157204623</v>
      </c>
      <c r="W144" t="str">
        <f t="shared" ref="W144" si="326">A144</f>
        <v>92 Elementary administration and service occupations</v>
      </c>
      <c r="X144" s="27">
        <f t="shared" si="303"/>
        <v>0.78921292564148837</v>
      </c>
      <c r="Y144" s="27">
        <f t="shared" si="303"/>
        <v>0.72502747281786828</v>
      </c>
      <c r="Z144" s="27">
        <f t="shared" si="303"/>
        <v>0.15439369674112058</v>
      </c>
      <c r="AA144" s="27">
        <f t="shared" si="303"/>
        <v>1.4870365274771808</v>
      </c>
      <c r="AB144" s="27">
        <f t="shared" si="304"/>
        <v>1.6414302242183014</v>
      </c>
      <c r="AH144" t="str">
        <f t="shared" ref="AH144" si="327">L144</f>
        <v>92 Elementary administration and service occupations</v>
      </c>
      <c r="AI144" s="27">
        <f t="shared" si="305"/>
        <v>0.56226434415187043</v>
      </c>
      <c r="AJ144" s="27">
        <f t="shared" si="305"/>
        <v>0.40583100394527349</v>
      </c>
      <c r="AK144" s="27">
        <f t="shared" si="305"/>
        <v>5.5164383247563453E-2</v>
      </c>
      <c r="AL144" s="27">
        <f t="shared" si="305"/>
        <v>0.84963475105751485</v>
      </c>
      <c r="AM144" s="27">
        <f t="shared" si="306"/>
        <v>0.9047991343050783</v>
      </c>
      <c r="AS144" t="str">
        <f t="shared" ref="AS144" si="328">W144</f>
        <v>92 Elementary administration and service occupations</v>
      </c>
      <c r="AT144" s="27">
        <f t="shared" si="307"/>
        <v>0.21926419956339327</v>
      </c>
      <c r="AU144" s="27">
        <f t="shared" si="307"/>
        <v>0.44619380075179649</v>
      </c>
      <c r="AV144" s="27">
        <f t="shared" si="307"/>
        <v>-8.4320489715641767E-2</v>
      </c>
      <c r="AW144" s="27">
        <f t="shared" si="307"/>
        <v>0.76549741609766242</v>
      </c>
      <c r="AX144" s="27">
        <f t="shared" si="308"/>
        <v>0.68117692638202065</v>
      </c>
      <c r="BD144" t="str">
        <f t="shared" ref="BD144" si="329">AH144</f>
        <v>92 Elementary administration and service occupations</v>
      </c>
      <c r="BE144" s="27">
        <f t="shared" si="309"/>
        <v>-0.35505300920652871</v>
      </c>
      <c r="BF144" s="27">
        <f t="shared" si="309"/>
        <v>-0.49784176537074565</v>
      </c>
      <c r="BG144" s="27">
        <f t="shared" si="309"/>
        <v>-1.3712442738379629</v>
      </c>
      <c r="BH144" s="27">
        <f t="shared" si="309"/>
        <v>-0.64313466946356534</v>
      </c>
      <c r="BI144" s="27">
        <f t="shared" si="310"/>
        <v>-2.0143789433015282</v>
      </c>
      <c r="BO144" t="str">
        <f t="shared" ref="BO144" si="330">AS144</f>
        <v>92 Elementary administration and service occupations</v>
      </c>
      <c r="BP144" s="27">
        <f t="shared" si="311"/>
        <v>1.9067170828414355</v>
      </c>
      <c r="BQ144" s="27">
        <f t="shared" si="311"/>
        <v>-1.1206173387615728</v>
      </c>
      <c r="BR144" s="27">
        <f t="shared" si="311"/>
        <v>-1.6401231561864194</v>
      </c>
      <c r="BS144" s="27">
        <f t="shared" si="311"/>
        <v>-1.9510531126968047</v>
      </c>
      <c r="BT144" s="27">
        <f t="shared" si="312"/>
        <v>-3.5911762688832241</v>
      </c>
      <c r="BZ144" t="str">
        <f t="shared" ref="BZ144" si="331">BD144</f>
        <v>92 Elementary administration and service occupations</v>
      </c>
      <c r="CA144" s="68">
        <f t="shared" si="313"/>
        <v>3.6864948036377214</v>
      </c>
      <c r="CB144" s="68">
        <f t="shared" si="313"/>
        <v>-3.3904246484199376</v>
      </c>
      <c r="CC144" s="68">
        <f t="shared" si="313"/>
        <v>-1.7847482605714085</v>
      </c>
      <c r="CD144" s="68">
        <f t="shared" si="313"/>
        <v>-4.4210919354395894</v>
      </c>
      <c r="CE144" s="68">
        <f t="shared" si="314"/>
        <v>-6.2058401960109979</v>
      </c>
      <c r="CK144" t="str">
        <f t="shared" ref="CK144" si="332">BO144</f>
        <v>92 Elementary administration and service occupations</v>
      </c>
      <c r="CL144" s="68">
        <f t="shared" si="315"/>
        <v>-0.44316660297645249</v>
      </c>
      <c r="CM144" s="68">
        <f t="shared" si="315"/>
        <v>-3.3820097345365046</v>
      </c>
      <c r="CN144" s="68">
        <f t="shared" si="315"/>
        <v>-2.935352844787535</v>
      </c>
      <c r="CO144" s="68">
        <f t="shared" si="315"/>
        <v>-2.1734891988064726</v>
      </c>
      <c r="CP144" s="68">
        <f t="shared" si="316"/>
        <v>-5.1088420435940076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2.3750080373296267</v>
      </c>
      <c r="C146" s="29">
        <f>D35-C35</f>
        <v>-0.16723737727615884</v>
      </c>
      <c r="D146" s="29">
        <f>E35-D35</f>
        <v>2.900047931288551</v>
      </c>
      <c r="E146" s="29">
        <f>F35-E35</f>
        <v>3.9461381123313419</v>
      </c>
      <c r="F146" s="29">
        <f t="shared" ref="F146" si="334">F35-D35</f>
        <v>6.8461860436198929</v>
      </c>
      <c r="L146" s="24" t="str">
        <f t="shared" ref="L146" si="335">L35</f>
        <v>All occupations</v>
      </c>
      <c r="M146" s="29">
        <f>N35-M35</f>
        <v>18.010486608986646</v>
      </c>
      <c r="N146" s="29">
        <f t="shared" ref="N146" si="336">O35-N35</f>
        <v>-0.15525928859555904</v>
      </c>
      <c r="O146" s="29">
        <f>P35-O35</f>
        <v>20.592599394330151</v>
      </c>
      <c r="P146" s="29">
        <f>Q35-P35</f>
        <v>28.846300804544171</v>
      </c>
      <c r="Q146" s="29">
        <f>Q35-O35</f>
        <v>49.438900198874322</v>
      </c>
      <c r="W146" s="24" t="str">
        <f t="shared" ref="W146" si="337">W35</f>
        <v>All occupations</v>
      </c>
      <c r="X146" s="29">
        <f>Y35-X35</f>
        <v>18.145724917791071</v>
      </c>
      <c r="Y146" s="29">
        <f t="shared" ref="Y146" si="338">Z35-Y35</f>
        <v>16.479448029680952</v>
      </c>
      <c r="Z146" s="29">
        <f>AA35-Z35</f>
        <v>6.4828944942722444</v>
      </c>
      <c r="AA146" s="29">
        <f>AB35-AA35</f>
        <v>30.843453745030899</v>
      </c>
      <c r="AB146" s="29">
        <f>AB35-Z35</f>
        <v>37.326348239303144</v>
      </c>
      <c r="AH146" s="24" t="str">
        <f t="shared" ref="AH146" si="339">AH35</f>
        <v>All occupations</v>
      </c>
      <c r="AI146" s="29">
        <f>AJ35-AI35</f>
        <v>2.7486020295182954</v>
      </c>
      <c r="AJ146" s="29">
        <f t="shared" ref="AJ146" si="340">AK35-AJ35</f>
        <v>4.9432106763887447</v>
      </c>
      <c r="AK146" s="29">
        <f>AL35-AK35</f>
        <v>-0.42985832926093792</v>
      </c>
      <c r="AL146" s="29">
        <f>AM35-AL35</f>
        <v>7.304229150430622</v>
      </c>
      <c r="AM146" s="29">
        <f>AM35-AK35</f>
        <v>6.8743708211696841</v>
      </c>
      <c r="AS146" s="24" t="str">
        <f t="shared" ref="AS146" si="341">AS35</f>
        <v>All occupations</v>
      </c>
      <c r="AT146" s="29">
        <f>AU35-AT35</f>
        <v>3.7486614828997205</v>
      </c>
      <c r="AU146" s="29">
        <f t="shared" ref="AU146" si="342">AV35-AU35</f>
        <v>5.0229639823200856</v>
      </c>
      <c r="AV146" s="29">
        <f>AW35-AV35</f>
        <v>0.88709640503603993</v>
      </c>
      <c r="AW146" s="29">
        <f>AX35-AW35</f>
        <v>8.2608293076253503</v>
      </c>
      <c r="AX146" s="29">
        <f>AX35-AV35</f>
        <v>9.1479257126613902</v>
      </c>
      <c r="BD146" s="24" t="str">
        <f t="shared" ref="BD146" si="343">BD35</f>
        <v>All occupations</v>
      </c>
      <c r="BE146" s="29">
        <f>BF35-BE35</f>
        <v>6.6168027163526233</v>
      </c>
      <c r="BF146" s="29">
        <f t="shared" ref="BF146" si="344">BG35-BF35</f>
        <v>-4.8718272200232775</v>
      </c>
      <c r="BG146" s="29">
        <f>BH35-BG35</f>
        <v>10.130390969096538</v>
      </c>
      <c r="BH146" s="29">
        <f>BI35-BH35</f>
        <v>6.7750969755937547</v>
      </c>
      <c r="BI146" s="29">
        <f>BI35-BG35</f>
        <v>16.905487944690293</v>
      </c>
      <c r="BO146" s="24" t="str">
        <f t="shared" ref="BO146" si="345">BO35</f>
        <v>All occupations</v>
      </c>
      <c r="BP146" s="29">
        <f>BQ35-BP35</f>
        <v>5.6819316501600099</v>
      </c>
      <c r="BQ146" s="29">
        <f t="shared" ref="BQ146" si="346">BR35-BQ35</f>
        <v>-3.0979992559002199</v>
      </c>
      <c r="BR146" s="29">
        <f>BS35-BR35</f>
        <v>-3.6620843577596531</v>
      </c>
      <c r="BS146" s="29">
        <f>BT35-BS35</f>
        <v>-16.198114618271347</v>
      </c>
      <c r="BT146" s="29">
        <f>BT35-BR35</f>
        <v>-19.860198976031</v>
      </c>
      <c r="BZ146" s="24" t="str">
        <f t="shared" ref="BZ146" si="347">BZ35</f>
        <v>All occupations</v>
      </c>
      <c r="CA146" s="70">
        <f>CB35-CA35</f>
        <v>4.4708186698963317</v>
      </c>
      <c r="CB146" s="70">
        <f t="shared" ref="CB146" si="348">CC35-CB35</f>
        <v>-12.522568730499088</v>
      </c>
      <c r="CC146" s="70">
        <f>CD35-CC35</f>
        <v>-6.30970006585855</v>
      </c>
      <c r="CD146" s="70">
        <f>CE35-CD35</f>
        <v>-24.292539779083796</v>
      </c>
      <c r="CE146" s="70">
        <f>CE35-CC35</f>
        <v>-30.602239844942346</v>
      </c>
      <c r="CK146" s="24" t="str">
        <f t="shared" ref="CK146" si="349">CK35</f>
        <v>All occupations</v>
      </c>
      <c r="CL146" s="70">
        <f>CM35-CL35</f>
        <v>1.0929638870652241</v>
      </c>
      <c r="CM146" s="70">
        <f t="shared" ref="CM146" si="350">CN35-CM35</f>
        <v>-10.266730816094995</v>
      </c>
      <c r="CN146" s="70">
        <f>CO35-CN35</f>
        <v>-4.464386441144935</v>
      </c>
      <c r="CO146" s="70">
        <f>CP35-CO35</f>
        <v>-6.6283936982002327</v>
      </c>
      <c r="CP146" s="70">
        <f>CP35-CN35</f>
        <v>-11.092780139345168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Hertfordshire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0.91918908652191356</v>
      </c>
      <c r="C8" s="69">
        <f>'Basic T2'!O8</f>
        <v>6.7168756862340739</v>
      </c>
      <c r="D8" s="69">
        <f>'Basic T2'!Z8</f>
        <v>17.372215859510739</v>
      </c>
      <c r="E8" s="69">
        <f>'Basic T2'!AK8</f>
        <v>2.9901455502283638</v>
      </c>
      <c r="F8" s="69">
        <f>'Basic T2'!AV8</f>
        <v>5.1046418002089764</v>
      </c>
      <c r="G8" s="69">
        <f>'Basic T2'!BG8</f>
        <v>11.172240620303636</v>
      </c>
      <c r="H8" s="69">
        <f>'Basic T2'!BR8</f>
        <v>9.5576138725323698</v>
      </c>
      <c r="I8" s="69">
        <f>'Basic T2'!CC8</f>
        <v>6.6843485495586163</v>
      </c>
      <c r="J8" s="69">
        <f>'Basic T2'!CN8</f>
        <v>1.08824961728868</v>
      </c>
      <c r="K8" s="309">
        <f>SUM(B8:J8)</f>
        <v>61.605520642387368</v>
      </c>
      <c r="L8" s="97"/>
      <c r="M8" s="97">
        <f t="shared" ref="M8:M33" si="0">B8/B$35*100</f>
        <v>8.6405552862128108</v>
      </c>
      <c r="N8" s="97">
        <f t="shared" ref="N8:N33" si="1">C8/C$35*100</f>
        <v>9.2948117168955307</v>
      </c>
      <c r="O8" s="97">
        <f t="shared" ref="O8:O33" si="2">D8/D$35*100</f>
        <v>11.190582341248506</v>
      </c>
      <c r="P8" s="97">
        <f t="shared" ref="P8:P33" si="3">E8/E$35*100</f>
        <v>7.4830790009980177</v>
      </c>
      <c r="Q8" s="97">
        <f t="shared" ref="Q8:Q33" si="4">F8/F$35*100</f>
        <v>12.082674602408316</v>
      </c>
      <c r="R8" s="97">
        <f t="shared" ref="R8:R33" si="5">G8/G$35*100</f>
        <v>8.2247972496680362</v>
      </c>
      <c r="S8" s="97">
        <f t="shared" ref="S8:S33" si="6">H8/H$35*100</f>
        <v>6.4680775174031622</v>
      </c>
      <c r="T8" s="97">
        <f t="shared" ref="T8:T33" si="7">I8/I$35*100</f>
        <v>6.7622243895835261</v>
      </c>
      <c r="U8" s="97">
        <f t="shared" ref="U8:U33" si="8">J8/J$35*100</f>
        <v>4.0597524817660071</v>
      </c>
      <c r="V8" s="97">
        <f t="shared" ref="V8:V33" si="9">K8/K$35*100</f>
        <v>8.4436812579940348</v>
      </c>
      <c r="W8" s="97"/>
      <c r="X8" s="97">
        <f t="shared" ref="X8:X32" si="10">IF($K8&gt;0,B8/$K8*100,0)</f>
        <v>1.4920563562114759</v>
      </c>
      <c r="Y8" s="97">
        <f t="shared" ref="Y8:AG23" si="11">IF($K8&gt;0,C8/$K8*100,0)</f>
        <v>10.903041831631825</v>
      </c>
      <c r="Z8" s="97">
        <f t="shared" si="11"/>
        <v>28.199121894211981</v>
      </c>
      <c r="AA8" s="97">
        <f t="shared" si="11"/>
        <v>4.8536973944036585</v>
      </c>
      <c r="AB8" s="97">
        <f t="shared" si="11"/>
        <v>8.2860135698565198</v>
      </c>
      <c r="AC8" s="97">
        <f t="shared" si="11"/>
        <v>18.135128968647386</v>
      </c>
      <c r="AD8" s="97">
        <f t="shared" si="11"/>
        <v>15.514216539152665</v>
      </c>
      <c r="AE8" s="97">
        <f t="shared" si="11"/>
        <v>10.850242770222582</v>
      </c>
      <c r="AF8" s="97">
        <f>IF($K8&gt;0,J8/$K8*100,0)</f>
        <v>1.7664806756619071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0.29671269712955145</v>
      </c>
      <c r="C9" s="69">
        <f>'Basic T2'!O9</f>
        <v>2.5088395776449302</v>
      </c>
      <c r="D9" s="69">
        <f>'Basic T2'!Z9</f>
        <v>5.9524397778798441</v>
      </c>
      <c r="E9" s="69">
        <f>'Basic T2'!AK9</f>
        <v>1.7817473830698956</v>
      </c>
      <c r="F9" s="69">
        <f>'Basic T2'!AV9</f>
        <v>1.9259869625419337</v>
      </c>
      <c r="G9" s="69">
        <f>'Basic T2'!BG9</f>
        <v>4.3585233805026311</v>
      </c>
      <c r="H9" s="69">
        <f>'Basic T2'!BR9</f>
        <v>4.9110371257754259</v>
      </c>
      <c r="I9" s="69">
        <f>'Basic T2'!CC9</f>
        <v>2.9835713280348526</v>
      </c>
      <c r="J9" s="69">
        <f>'Basic T2'!CN9</f>
        <v>0.8645671068917693</v>
      </c>
      <c r="K9" s="309">
        <f>SUM(B9:J9)</f>
        <v>25.583425339470832</v>
      </c>
      <c r="L9" s="97"/>
      <c r="M9" s="97">
        <f t="shared" si="0"/>
        <v>2.7891567700940993</v>
      </c>
      <c r="N9" s="97">
        <f t="shared" si="1"/>
        <v>3.4717318871773881</v>
      </c>
      <c r="O9" s="97">
        <f t="shared" si="2"/>
        <v>3.8343564231744107</v>
      </c>
      <c r="P9" s="97">
        <f t="shared" si="3"/>
        <v>4.4589656935981727</v>
      </c>
      <c r="Q9" s="97">
        <f t="shared" si="4"/>
        <v>4.5588064094766212</v>
      </c>
      <c r="R9" s="97">
        <f t="shared" si="5"/>
        <v>3.208664432757053</v>
      </c>
      <c r="S9" s="97">
        <f t="shared" si="6"/>
        <v>3.3235250182736125</v>
      </c>
      <c r="T9" s="97">
        <f t="shared" si="7"/>
        <v>3.0183313531475906</v>
      </c>
      <c r="U9" s="97">
        <f t="shared" si="8"/>
        <v>3.2252972131540285</v>
      </c>
      <c r="V9" s="97">
        <f t="shared" si="9"/>
        <v>3.5064761534626046</v>
      </c>
      <c r="W9" s="97"/>
      <c r="X9" s="97">
        <f t="shared" si="10"/>
        <v>1.1597848731841811</v>
      </c>
      <c r="Y9" s="97">
        <f t="shared" si="11"/>
        <v>9.8065037982784169</v>
      </c>
      <c r="Z9" s="97">
        <f t="shared" si="11"/>
        <v>23.266781906237753</v>
      </c>
      <c r="AA9" s="97">
        <f t="shared" si="11"/>
        <v>6.9644598384601979</v>
      </c>
      <c r="AB9" s="97">
        <f t="shared" si="11"/>
        <v>7.5282607273486031</v>
      </c>
      <c r="AC9" s="97">
        <f t="shared" si="11"/>
        <v>17.036512205338582</v>
      </c>
      <c r="AD9" s="97">
        <f t="shared" si="11"/>
        <v>19.196167286475667</v>
      </c>
      <c r="AE9" s="97">
        <f t="shared" si="11"/>
        <v>11.662126116598289</v>
      </c>
      <c r="AF9" s="97">
        <f t="shared" si="11"/>
        <v>3.37940324807832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2.7077519248998669</v>
      </c>
      <c r="C10" s="69">
        <f>'Basic T2'!O10</f>
        <v>10.592251205141798</v>
      </c>
      <c r="D10" s="69">
        <f>'Basic T2'!Z10</f>
        <v>19.922343579004387</v>
      </c>
      <c r="E10" s="69">
        <f>'Basic T2'!AK10</f>
        <v>1.9367566573963446</v>
      </c>
      <c r="F10" s="69">
        <f>'Basic T2'!AV10</f>
        <v>4.4093360354723332</v>
      </c>
      <c r="G10" s="69">
        <f>'Basic T2'!BG10</f>
        <v>6.5283733866006193</v>
      </c>
      <c r="H10" s="69">
        <f>'Basic T2'!BR10</f>
        <v>5.922382320242936</v>
      </c>
      <c r="I10" s="69">
        <f>'Basic T2'!CC10</f>
        <v>3.3165141099964686</v>
      </c>
      <c r="J10" s="69">
        <f>'Basic T2'!CN10</f>
        <v>0.64741026405586166</v>
      </c>
      <c r="K10" s="309">
        <f t="shared" ref="K10:K32" si="12">SUM(B10:J10)</f>
        <v>55.983119482810622</v>
      </c>
      <c r="L10" s="97"/>
      <c r="M10" s="97">
        <f t="shared" si="0"/>
        <v>25.453392072979842</v>
      </c>
      <c r="N10" s="97">
        <f t="shared" si="1"/>
        <v>14.657555865091803</v>
      </c>
      <c r="O10" s="97">
        <f t="shared" si="2"/>
        <v>12.833286671915145</v>
      </c>
      <c r="P10" s="97">
        <f t="shared" si="3"/>
        <v>4.8468888318492871</v>
      </c>
      <c r="Q10" s="97">
        <f t="shared" si="4"/>
        <v>10.436887565177301</v>
      </c>
      <c r="R10" s="97">
        <f t="shared" si="5"/>
        <v>4.8060679410482905</v>
      </c>
      <c r="S10" s="97">
        <f t="shared" si="6"/>
        <v>4.0079488924655315</v>
      </c>
      <c r="T10" s="97">
        <f t="shared" si="7"/>
        <v>3.3551530768838997</v>
      </c>
      <c r="U10" s="97">
        <f t="shared" si="8"/>
        <v>2.4151861709539704</v>
      </c>
      <c r="V10" s="97">
        <f t="shared" si="9"/>
        <v>7.6730723450100573</v>
      </c>
      <c r="W10" s="97"/>
      <c r="X10" s="97">
        <f t="shared" si="10"/>
        <v>4.8367292675272777</v>
      </c>
      <c r="Y10" s="97">
        <f t="shared" si="11"/>
        <v>18.920437630121885</v>
      </c>
      <c r="Z10" s="97">
        <f t="shared" si="11"/>
        <v>35.58634060240508</v>
      </c>
      <c r="AA10" s="97">
        <f t="shared" si="11"/>
        <v>3.4595368662709438</v>
      </c>
      <c r="AB10" s="97">
        <f t="shared" si="11"/>
        <v>7.876188530055388</v>
      </c>
      <c r="AC10" s="97">
        <f t="shared" si="11"/>
        <v>11.661324783098463</v>
      </c>
      <c r="AD10" s="97">
        <f t="shared" si="11"/>
        <v>10.578871586570623</v>
      </c>
      <c r="AE10" s="97">
        <f t="shared" si="11"/>
        <v>5.9241323824671648</v>
      </c>
      <c r="AF10" s="97">
        <f t="shared" si="11"/>
        <v>1.1564383514831578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1.2629236391849541</v>
      </c>
      <c r="C11" s="69">
        <f>'Basic T2'!O11</f>
        <v>4.0689730566938227</v>
      </c>
      <c r="D11" s="69">
        <f>'Basic T2'!Z11</f>
        <v>9.0945896135328947</v>
      </c>
      <c r="E11" s="69">
        <f>'Basic T2'!AK11</f>
        <v>2.8271722413283835</v>
      </c>
      <c r="F11" s="69">
        <f>'Basic T2'!AV11</f>
        <v>0.86567311085718812</v>
      </c>
      <c r="G11" s="69">
        <f>'Basic T2'!BG11</f>
        <v>2.5389294996395044</v>
      </c>
      <c r="H11" s="69">
        <f>'Basic T2'!BR11</f>
        <v>2.0792050430713052</v>
      </c>
      <c r="I11" s="69">
        <f>'Basic T2'!CC11</f>
        <v>1.2140762718510791</v>
      </c>
      <c r="J11" s="69">
        <f>'Basic T2'!CN11</f>
        <v>0.17088030773451468</v>
      </c>
      <c r="K11" s="309">
        <f t="shared" si="12"/>
        <v>24.122422783893647</v>
      </c>
      <c r="L11" s="97"/>
      <c r="M11" s="97">
        <f t="shared" si="0"/>
        <v>11.87172659755303</v>
      </c>
      <c r="N11" s="97">
        <f t="shared" si="1"/>
        <v>5.6306443962631318</v>
      </c>
      <c r="O11" s="97">
        <f t="shared" si="2"/>
        <v>5.858420984009669</v>
      </c>
      <c r="P11" s="97">
        <f t="shared" si="3"/>
        <v>7.0752252276392369</v>
      </c>
      <c r="Q11" s="97">
        <f t="shared" si="4"/>
        <v>2.0490461270198712</v>
      </c>
      <c r="R11" s="97">
        <f t="shared" si="5"/>
        <v>1.8691130163976462</v>
      </c>
      <c r="S11" s="97">
        <f t="shared" si="6"/>
        <v>1.4070938178210268</v>
      </c>
      <c r="T11" s="97">
        <f t="shared" si="7"/>
        <v>1.2282208378957322</v>
      </c>
      <c r="U11" s="97">
        <f t="shared" si="8"/>
        <v>0.63747484252604958</v>
      </c>
      <c r="V11" s="97">
        <f t="shared" si="9"/>
        <v>3.3062304649630483</v>
      </c>
      <c r="W11" s="97"/>
      <c r="X11" s="97">
        <f t="shared" si="10"/>
        <v>5.2354759324929763</v>
      </c>
      <c r="Y11" s="97">
        <f t="shared" si="11"/>
        <v>16.868011530793016</v>
      </c>
      <c r="Z11" s="97">
        <f t="shared" si="11"/>
        <v>37.701808375588548</v>
      </c>
      <c r="AA11" s="97">
        <f t="shared" si="11"/>
        <v>11.720100699072667</v>
      </c>
      <c r="AB11" s="97">
        <f t="shared" si="11"/>
        <v>3.5886656933779939</v>
      </c>
      <c r="AC11" s="97">
        <f t="shared" si="11"/>
        <v>10.525184482442318</v>
      </c>
      <c r="AD11" s="97">
        <f t="shared" si="11"/>
        <v>8.6193872883265037</v>
      </c>
      <c r="AE11" s="97">
        <f t="shared" si="11"/>
        <v>5.0329781661140123</v>
      </c>
      <c r="AF11" s="97">
        <f t="shared" si="11"/>
        <v>0.70838783179196296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2.563773467702076</v>
      </c>
      <c r="C12" s="69">
        <f>'Basic T2'!O12</f>
        <v>14.561925718123026</v>
      </c>
      <c r="D12" s="69">
        <f>'Basic T2'!Z12</f>
        <v>9.6151828812433333</v>
      </c>
      <c r="E12" s="69">
        <f>'Basic T2'!AK12</f>
        <v>0.77219022464804987</v>
      </c>
      <c r="F12" s="69">
        <f>'Basic T2'!AV12</f>
        <v>0.38158586489649771</v>
      </c>
      <c r="G12" s="69">
        <f>'Basic T2'!BG12</f>
        <v>1.3827293855690312</v>
      </c>
      <c r="H12" s="69">
        <f>'Basic T2'!BR12</f>
        <v>1.2213738807326158</v>
      </c>
      <c r="I12" s="69">
        <f>'Basic T2'!CC12</f>
        <v>0.92061464056429254</v>
      </c>
      <c r="J12" s="69">
        <f>'Basic T2'!CN12</f>
        <v>0.14395490894416516</v>
      </c>
      <c r="K12" s="309">
        <f t="shared" si="12"/>
        <v>31.563330972423085</v>
      </c>
      <c r="L12" s="97"/>
      <c r="M12" s="97">
        <f t="shared" si="0"/>
        <v>24.099966713951193</v>
      </c>
      <c r="N12" s="97">
        <f t="shared" si="1"/>
        <v>20.15079094924543</v>
      </c>
      <c r="O12" s="97">
        <f t="shared" si="2"/>
        <v>6.1937692133735061</v>
      </c>
      <c r="P12" s="97">
        <f t="shared" si="3"/>
        <v>1.9324679544105998</v>
      </c>
      <c r="Q12" s="97">
        <f t="shared" si="4"/>
        <v>0.90321280490908762</v>
      </c>
      <c r="R12" s="97">
        <f t="shared" si="5"/>
        <v>1.0179398416102372</v>
      </c>
      <c r="S12" s="97">
        <f t="shared" si="6"/>
        <v>0.82655995980479258</v>
      </c>
      <c r="T12" s="97">
        <f t="shared" si="7"/>
        <v>0.93134023901889573</v>
      </c>
      <c r="U12" s="97">
        <f t="shared" si="8"/>
        <v>0.53702871984878875</v>
      </c>
      <c r="V12" s="97">
        <f t="shared" si="9"/>
        <v>4.3260847955295114</v>
      </c>
      <c r="W12" s="97"/>
      <c r="X12" s="97">
        <f t="shared" si="10"/>
        <v>8.1226327789739532</v>
      </c>
      <c r="Y12" s="97">
        <f t="shared" si="11"/>
        <v>46.135579704327775</v>
      </c>
      <c r="Z12" s="97">
        <f t="shared" si="11"/>
        <v>30.46314373360698</v>
      </c>
      <c r="AA12" s="97">
        <f t="shared" si="11"/>
        <v>2.4464788755113118</v>
      </c>
      <c r="AB12" s="97">
        <f t="shared" si="11"/>
        <v>1.2089530893614797</v>
      </c>
      <c r="AC12" s="97">
        <f t="shared" si="11"/>
        <v>4.3808094487147873</v>
      </c>
      <c r="AD12" s="97">
        <f t="shared" si="11"/>
        <v>3.8695975459615823</v>
      </c>
      <c r="AE12" s="97">
        <f t="shared" si="11"/>
        <v>2.9167220702042966</v>
      </c>
      <c r="AF12" s="97">
        <f t="shared" si="11"/>
        <v>0.45608275333784865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0.8537912855708556</v>
      </c>
      <c r="C13" s="69">
        <f>'Basic T2'!O13</f>
        <v>10.427674842184064</v>
      </c>
      <c r="D13" s="69">
        <f>'Basic T2'!Z13</f>
        <v>20.612249410351417</v>
      </c>
      <c r="E13" s="69">
        <f>'Basic T2'!AK13</f>
        <v>1.8355009025214706</v>
      </c>
      <c r="F13" s="69">
        <f>'Basic T2'!AV13</f>
        <v>3.2744396179140507</v>
      </c>
      <c r="G13" s="69">
        <f>'Basic T2'!BG13</f>
        <v>6.739069997377733</v>
      </c>
      <c r="H13" s="69">
        <f>'Basic T2'!BR13</f>
        <v>5.3535121806697319</v>
      </c>
      <c r="I13" s="69">
        <f>'Basic T2'!CC13</f>
        <v>3.4279206008624987</v>
      </c>
      <c r="J13" s="69">
        <f>'Basic T2'!CN13</f>
        <v>0.67064749434889914</v>
      </c>
      <c r="K13" s="309">
        <f t="shared" si="12"/>
        <v>53.19480633180072</v>
      </c>
      <c r="L13" s="97"/>
      <c r="M13" s="97">
        <f t="shared" si="0"/>
        <v>8.0258033020998152</v>
      </c>
      <c r="N13" s="97">
        <f t="shared" si="1"/>
        <v>14.429815115046562</v>
      </c>
      <c r="O13" s="97">
        <f t="shared" si="2"/>
        <v>13.27770021569285</v>
      </c>
      <c r="P13" s="97">
        <f t="shared" si="3"/>
        <v>4.5934881861929222</v>
      </c>
      <c r="Q13" s="97">
        <f t="shared" si="4"/>
        <v>7.7505905324973048</v>
      </c>
      <c r="R13" s="97">
        <f t="shared" si="5"/>
        <v>4.9611788953974711</v>
      </c>
      <c r="S13" s="97">
        <f t="shared" si="6"/>
        <v>3.6229682676811441</v>
      </c>
      <c r="T13" s="97">
        <f t="shared" si="7"/>
        <v>3.467857506359219</v>
      </c>
      <c r="U13" s="97">
        <f t="shared" si="8"/>
        <v>2.5018734546918355</v>
      </c>
      <c r="V13" s="97">
        <f t="shared" si="9"/>
        <v>7.2909048501313354</v>
      </c>
      <c r="W13" s="97"/>
      <c r="X13" s="97">
        <f t="shared" si="10"/>
        <v>1.6050275289007778</v>
      </c>
      <c r="Y13" s="97">
        <f t="shared" si="11"/>
        <v>19.602806291166495</v>
      </c>
      <c r="Z13" s="97">
        <f t="shared" si="11"/>
        <v>38.748612565262938</v>
      </c>
      <c r="AA13" s="97">
        <f t="shared" si="11"/>
        <v>3.4505265252261634</v>
      </c>
      <c r="AB13" s="97">
        <f t="shared" si="11"/>
        <v>6.1555626267155663</v>
      </c>
      <c r="AC13" s="97">
        <f t="shared" si="11"/>
        <v>12.668661589522523</v>
      </c>
      <c r="AD13" s="97">
        <f t="shared" si="11"/>
        <v>10.06397531984117</v>
      </c>
      <c r="AE13" s="97">
        <f t="shared" si="11"/>
        <v>6.4440888824389457</v>
      </c>
      <c r="AF13" s="97">
        <f t="shared" si="11"/>
        <v>1.2607386709254269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0.36816103964563673</v>
      </c>
      <c r="C14" s="69">
        <f>'Basic T2'!O14</f>
        <v>1.821694769944626</v>
      </c>
      <c r="D14" s="69">
        <f>'Basic T2'!Z14</f>
        <v>4.6503939419831894</v>
      </c>
      <c r="E14" s="69">
        <f>'Basic T2'!AK14</f>
        <v>0.7701776033517197</v>
      </c>
      <c r="F14" s="69">
        <f>'Basic T2'!AV14</f>
        <v>1.8230260139607695</v>
      </c>
      <c r="G14" s="69">
        <f>'Basic T2'!BG14</f>
        <v>2.4151449324506484</v>
      </c>
      <c r="H14" s="69">
        <f>'Basic T2'!BR14</f>
        <v>2.1448905712222377</v>
      </c>
      <c r="I14" s="69">
        <f>'Basic T2'!CC14</f>
        <v>1.9496881975454066</v>
      </c>
      <c r="J14" s="69">
        <f>'Basic T2'!CN14</f>
        <v>0.34131994213317762</v>
      </c>
      <c r="K14" s="309">
        <f t="shared" si="12"/>
        <v>16.284497012237413</v>
      </c>
      <c r="L14" s="97"/>
      <c r="M14" s="97">
        <f t="shared" si="0"/>
        <v>3.4607850157627738</v>
      </c>
      <c r="N14" s="97">
        <f t="shared" si="1"/>
        <v>2.5208609900270456</v>
      </c>
      <c r="O14" s="97">
        <f t="shared" si="2"/>
        <v>2.9956233993325334</v>
      </c>
      <c r="P14" s="97">
        <f t="shared" si="3"/>
        <v>1.9274312082366956</v>
      </c>
      <c r="Q14" s="97">
        <f t="shared" si="4"/>
        <v>4.315098097091103</v>
      </c>
      <c r="R14" s="97">
        <f t="shared" si="5"/>
        <v>1.777985103710551</v>
      </c>
      <c r="S14" s="97">
        <f t="shared" si="6"/>
        <v>1.4515462401011112</v>
      </c>
      <c r="T14" s="97">
        <f t="shared" si="7"/>
        <v>1.9724029924195499</v>
      </c>
      <c r="U14" s="97">
        <f t="shared" si="8"/>
        <v>1.2733057380748152</v>
      </c>
      <c r="V14" s="97">
        <f t="shared" si="9"/>
        <v>2.2319607201482192</v>
      </c>
      <c r="W14" s="97"/>
      <c r="X14" s="97">
        <f t="shared" si="10"/>
        <v>2.2608069464409764</v>
      </c>
      <c r="Y14" s="97">
        <f t="shared" si="11"/>
        <v>11.186681225558674</v>
      </c>
      <c r="Z14" s="97">
        <f t="shared" si="11"/>
        <v>28.557185023820686</v>
      </c>
      <c r="AA14" s="97">
        <f t="shared" si="11"/>
        <v>4.7295142292264201</v>
      </c>
      <c r="AB14" s="97">
        <f t="shared" si="11"/>
        <v>11.194856141953963</v>
      </c>
      <c r="AC14" s="97">
        <f t="shared" si="11"/>
        <v>14.830945841530902</v>
      </c>
      <c r="AD14" s="97">
        <f t="shared" si="11"/>
        <v>13.17136519236918</v>
      </c>
      <c r="AE14" s="97">
        <f t="shared" si="11"/>
        <v>11.972664529216113</v>
      </c>
      <c r="AF14" s="97">
        <f t="shared" si="11"/>
        <v>2.095980869883078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4.4889327396615789E-2</v>
      </c>
      <c r="C15" s="69">
        <f>'Basic T2'!O15</f>
        <v>0.99048845167996702</v>
      </c>
      <c r="D15" s="69">
        <f>'Basic T2'!Z15</f>
        <v>3.1822085466572543</v>
      </c>
      <c r="E15" s="69">
        <f>'Basic T2'!AK15</f>
        <v>1.4925168489755205</v>
      </c>
      <c r="F15" s="69">
        <f>'Basic T2'!AV15</f>
        <v>0.58774267407185821</v>
      </c>
      <c r="G15" s="69">
        <f>'Basic T2'!BG15</f>
        <v>1.9373500463837361</v>
      </c>
      <c r="H15" s="69">
        <f>'Basic T2'!BR15</f>
        <v>1.5681241920173892</v>
      </c>
      <c r="I15" s="69">
        <f>'Basic T2'!CC15</f>
        <v>0.55280745282916921</v>
      </c>
      <c r="J15" s="69">
        <f>'Basic T2'!CN15</f>
        <v>9.3125110536992989E-2</v>
      </c>
      <c r="K15" s="309">
        <f t="shared" si="12"/>
        <v>10.449252650548503</v>
      </c>
      <c r="L15" s="97"/>
      <c r="M15" s="97">
        <f t="shared" si="0"/>
        <v>0.4219683640925378</v>
      </c>
      <c r="N15" s="97">
        <f t="shared" si="1"/>
        <v>1.3706377929537641</v>
      </c>
      <c r="O15" s="97">
        <f t="shared" si="2"/>
        <v>2.0498690009597693</v>
      </c>
      <c r="P15" s="97">
        <f t="shared" si="3"/>
        <v>3.735143090392866</v>
      </c>
      <c r="Q15" s="97">
        <f t="shared" si="4"/>
        <v>1.3911854658379488</v>
      </c>
      <c r="R15" s="97">
        <f t="shared" si="5"/>
        <v>1.4262413310525472</v>
      </c>
      <c r="S15" s="97">
        <f t="shared" si="6"/>
        <v>1.0612218662686221</v>
      </c>
      <c r="T15" s="97">
        <f t="shared" si="7"/>
        <v>0.55924792259849998</v>
      </c>
      <c r="U15" s="97">
        <f t="shared" si="8"/>
        <v>0.34740641541342415</v>
      </c>
      <c r="V15" s="97">
        <f t="shared" si="9"/>
        <v>1.4321794190758705</v>
      </c>
      <c r="W15" s="97"/>
      <c r="X15" s="97">
        <f t="shared" si="10"/>
        <v>0.42959366471304006</v>
      </c>
      <c r="Y15" s="97">
        <f t="shared" si="11"/>
        <v>9.4790362986196346</v>
      </c>
      <c r="Z15" s="97">
        <f t="shared" si="11"/>
        <v>30.453934392046815</v>
      </c>
      <c r="AA15" s="97">
        <f t="shared" si="11"/>
        <v>14.283479392157055</v>
      </c>
      <c r="AB15" s="97">
        <f t="shared" si="11"/>
        <v>5.624734071685082</v>
      </c>
      <c r="AC15" s="97">
        <f t="shared" si="11"/>
        <v>18.540560853239974</v>
      </c>
      <c r="AD15" s="97">
        <f t="shared" si="11"/>
        <v>15.007046383695918</v>
      </c>
      <c r="AE15" s="97">
        <f t="shared" si="11"/>
        <v>5.29040182409745</v>
      </c>
      <c r="AF15" s="97">
        <f t="shared" si="11"/>
        <v>0.8912131197450246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2.7530787375043459E-2</v>
      </c>
      <c r="C16" s="69">
        <f>'Basic T2'!O16</f>
        <v>0.34416002158041226</v>
      </c>
      <c r="D16" s="69">
        <f>'Basic T2'!Z16</f>
        <v>1.5665349790143728</v>
      </c>
      <c r="E16" s="69">
        <f>'Basic T2'!AK16</f>
        <v>0.41587968997248681</v>
      </c>
      <c r="F16" s="69">
        <f>'Basic T2'!AV16</f>
        <v>0.3195718645633458</v>
      </c>
      <c r="G16" s="69">
        <f>'Basic T2'!BG16</f>
        <v>1.2388295613914402</v>
      </c>
      <c r="H16" s="69">
        <f>'Basic T2'!BR16</f>
        <v>1.6096791348743662</v>
      </c>
      <c r="I16" s="69">
        <f>'Basic T2'!CC16</f>
        <v>0.89344194065527083</v>
      </c>
      <c r="J16" s="69">
        <f>'Basic T2'!CN16</f>
        <v>0.10537881293278734</v>
      </c>
      <c r="K16" s="309">
        <f t="shared" si="12"/>
        <v>6.5210067923595263</v>
      </c>
      <c r="L16" s="97"/>
      <c r="M16" s="97">
        <f t="shared" si="0"/>
        <v>0.25879472882684351</v>
      </c>
      <c r="N16" s="97">
        <f t="shared" si="1"/>
        <v>0.47624859391526891</v>
      </c>
      <c r="O16" s="97">
        <f t="shared" si="2"/>
        <v>1.0091078084036686</v>
      </c>
      <c r="P16" s="97">
        <f t="shared" si="3"/>
        <v>1.0407722710143683</v>
      </c>
      <c r="Q16" s="97">
        <f t="shared" si="4"/>
        <v>0.75642581844738521</v>
      </c>
      <c r="R16" s="97">
        <f t="shared" si="5"/>
        <v>0.91200344815549272</v>
      </c>
      <c r="S16" s="97">
        <f t="shared" si="6"/>
        <v>1.0893440100604566</v>
      </c>
      <c r="T16" s="97">
        <f t="shared" si="7"/>
        <v>0.90385096423118982</v>
      </c>
      <c r="U16" s="97">
        <f t="shared" si="8"/>
        <v>0.39311927202447483</v>
      </c>
      <c r="V16" s="97">
        <f t="shared" si="9"/>
        <v>0.89377221816729968</v>
      </c>
      <c r="W16" s="97"/>
      <c r="X16" s="97">
        <f t="shared" si="10"/>
        <v>0.422186147809269</v>
      </c>
      <c r="Y16" s="97">
        <f t="shared" si="11"/>
        <v>5.2777129749911396</v>
      </c>
      <c r="Z16" s="97">
        <f t="shared" si="11"/>
        <v>24.022900587219695</v>
      </c>
      <c r="AA16" s="97">
        <f t="shared" si="11"/>
        <v>6.3775380583832684</v>
      </c>
      <c r="AB16" s="97">
        <f t="shared" si="11"/>
        <v>4.9006522265515633</v>
      </c>
      <c r="AC16" s="97">
        <f t="shared" si="11"/>
        <v>18.997519874430139</v>
      </c>
      <c r="AD16" s="97">
        <f t="shared" si="11"/>
        <v>24.684518604709634</v>
      </c>
      <c r="AE16" s="97">
        <f t="shared" si="11"/>
        <v>13.700981598456401</v>
      </c>
      <c r="AF16" s="97">
        <f t="shared" si="11"/>
        <v>1.6159899274488816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0.25213155113370594</v>
      </c>
      <c r="C17" s="69">
        <f>'Basic T2'!O17</f>
        <v>3.2340892746134084</v>
      </c>
      <c r="D17" s="69">
        <f>'Basic T2'!Z17</f>
        <v>7.4464180488607239</v>
      </c>
      <c r="E17" s="69">
        <f>'Basic T2'!AK17</f>
        <v>1.0035731332475837</v>
      </c>
      <c r="F17" s="69">
        <f>'Basic T2'!AV17</f>
        <v>0.97334750967557937</v>
      </c>
      <c r="G17" s="69">
        <f>'Basic T2'!BG17</f>
        <v>2.4849969754300854</v>
      </c>
      <c r="H17" s="69">
        <f>'Basic T2'!BR17</f>
        <v>1.3584245923990077</v>
      </c>
      <c r="I17" s="69">
        <f>'Basic T2'!CC17</f>
        <v>1.1699542315196145</v>
      </c>
      <c r="J17" s="69">
        <f>'Basic T2'!CN17</f>
        <v>0.38580241166254825</v>
      </c>
      <c r="K17" s="309">
        <f t="shared" si="12"/>
        <v>18.308737728542258</v>
      </c>
      <c r="L17" s="97"/>
      <c r="M17" s="97">
        <f t="shared" si="0"/>
        <v>2.370085370805195</v>
      </c>
      <c r="N17" s="97">
        <f t="shared" si="1"/>
        <v>4.4753323252312045</v>
      </c>
      <c r="O17" s="97">
        <f t="shared" si="2"/>
        <v>4.796725702525424</v>
      </c>
      <c r="P17" s="97">
        <f t="shared" si="3"/>
        <v>2.5115222363664662</v>
      </c>
      <c r="Q17" s="97">
        <f t="shared" si="4"/>
        <v>2.3039111645391146</v>
      </c>
      <c r="R17" s="97">
        <f t="shared" si="5"/>
        <v>1.8294088879366868</v>
      </c>
      <c r="S17" s="97">
        <f t="shared" si="6"/>
        <v>0.91930848874684101</v>
      </c>
      <c r="T17" s="97">
        <f t="shared" si="7"/>
        <v>1.1835847548076774</v>
      </c>
      <c r="U17" s="97">
        <f t="shared" si="8"/>
        <v>1.4392491146659954</v>
      </c>
      <c r="V17" s="97">
        <f t="shared" si="9"/>
        <v>2.5094040924256635</v>
      </c>
      <c r="W17" s="97"/>
      <c r="X17" s="97">
        <f t="shared" si="10"/>
        <v>1.377110507955158</v>
      </c>
      <c r="Y17" s="97">
        <f t="shared" si="11"/>
        <v>17.664184842036658</v>
      </c>
      <c r="Z17" s="97">
        <f t="shared" si="11"/>
        <v>40.671389580572722</v>
      </c>
      <c r="AA17" s="97">
        <f t="shared" si="11"/>
        <v>5.4813889855610931</v>
      </c>
      <c r="AB17" s="97">
        <f t="shared" si="11"/>
        <v>5.3163004687001827</v>
      </c>
      <c r="AC17" s="97">
        <f t="shared" si="11"/>
        <v>13.572737849404657</v>
      </c>
      <c r="AD17" s="97">
        <f t="shared" si="11"/>
        <v>7.4195425842017642</v>
      </c>
      <c r="AE17" s="97">
        <f t="shared" si="11"/>
        <v>6.3901414115279165</v>
      </c>
      <c r="AF17" s="97">
        <f t="shared" si="11"/>
        <v>2.1072037700398356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0.58782212110785614</v>
      </c>
      <c r="C18" s="69">
        <f>'Basic T2'!O18</f>
        <v>5.7390077778598405</v>
      </c>
      <c r="D18" s="69">
        <f>'Basic T2'!Z18</f>
        <v>13.301953643884678</v>
      </c>
      <c r="E18" s="69">
        <f>'Basic T2'!AK18</f>
        <v>3.5198634296188196</v>
      </c>
      <c r="F18" s="69">
        <f>'Basic T2'!AV18</f>
        <v>3.1517338494829925</v>
      </c>
      <c r="G18" s="69">
        <f>'Basic T2'!BG18</f>
        <v>8.350230554743856</v>
      </c>
      <c r="H18" s="69">
        <f>'Basic T2'!BR18</f>
        <v>7.8532867292759754</v>
      </c>
      <c r="I18" s="69">
        <f>'Basic T2'!CC18</f>
        <v>5.0261527789181546</v>
      </c>
      <c r="J18" s="69">
        <f>'Basic T2'!CN18</f>
        <v>0.83835556206030226</v>
      </c>
      <c r="K18" s="309">
        <f t="shared" si="12"/>
        <v>48.36840644695247</v>
      </c>
      <c r="L18" s="97"/>
      <c r="M18" s="97">
        <f t="shared" si="0"/>
        <v>5.5256416882732715</v>
      </c>
      <c r="N18" s="97">
        <f t="shared" si="1"/>
        <v>7.9416382301566539</v>
      </c>
      <c r="O18" s="97">
        <f t="shared" si="2"/>
        <v>8.5686597930377317</v>
      </c>
      <c r="P18" s="97">
        <f t="shared" si="3"/>
        <v>8.8087404690216022</v>
      </c>
      <c r="Q18" s="97">
        <f t="shared" si="4"/>
        <v>7.460146280026887</v>
      </c>
      <c r="R18" s="97">
        <f t="shared" si="5"/>
        <v>6.1472855477118005</v>
      </c>
      <c r="S18" s="97">
        <f t="shared" si="6"/>
        <v>5.3146808407203219</v>
      </c>
      <c r="T18" s="97">
        <f t="shared" si="7"/>
        <v>5.0847098494912677</v>
      </c>
      <c r="U18" s="97">
        <f t="shared" si="8"/>
        <v>3.1275141471276959</v>
      </c>
      <c r="V18" s="97">
        <f t="shared" si="9"/>
        <v>6.6293962413843763</v>
      </c>
      <c r="W18" s="97"/>
      <c r="X18" s="97">
        <f t="shared" si="10"/>
        <v>1.215301814320767</v>
      </c>
      <c r="Y18" s="97">
        <f t="shared" si="11"/>
        <v>11.865199206333241</v>
      </c>
      <c r="Z18" s="97">
        <f t="shared" si="11"/>
        <v>27.501327045937419</v>
      </c>
      <c r="AA18" s="97">
        <f t="shared" si="11"/>
        <v>7.2771953599074886</v>
      </c>
      <c r="AB18" s="97">
        <f t="shared" si="11"/>
        <v>6.516100241879216</v>
      </c>
      <c r="AC18" s="97">
        <f t="shared" si="11"/>
        <v>17.26381158308757</v>
      </c>
      <c r="AD18" s="97">
        <f t="shared" si="11"/>
        <v>16.236397487870484</v>
      </c>
      <c r="AE18" s="97">
        <f t="shared" si="11"/>
        <v>10.391396260760697</v>
      </c>
      <c r="AF18" s="97">
        <f t="shared" si="11"/>
        <v>1.7332709999031284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0.31059520742452018</v>
      </c>
      <c r="C19" s="69">
        <f>'Basic T2'!O19</f>
        <v>3.5545879186034002</v>
      </c>
      <c r="D19" s="69">
        <f>'Basic T2'!Z19</f>
        <v>12.081391449556037</v>
      </c>
      <c r="E19" s="69">
        <f>'Basic T2'!AK19</f>
        <v>4.7199614673576713</v>
      </c>
      <c r="F19" s="69">
        <f>'Basic T2'!AV19</f>
        <v>4.3252080790279335</v>
      </c>
      <c r="G19" s="69">
        <f>'Basic T2'!BG19</f>
        <v>11.462263517328344</v>
      </c>
      <c r="H19" s="69">
        <f>'Basic T2'!BR19</f>
        <v>14.478337368062824</v>
      </c>
      <c r="I19" s="69">
        <f>'Basic T2'!CC19</f>
        <v>7.4270475780200567</v>
      </c>
      <c r="J19" s="69">
        <f>'Basic T2'!CN19</f>
        <v>1.7223464361815175</v>
      </c>
      <c r="K19" s="309">
        <f t="shared" si="12"/>
        <v>60.081739021562306</v>
      </c>
      <c r="L19" s="97"/>
      <c r="M19" s="97">
        <f t="shared" si="0"/>
        <v>2.9196550532808376</v>
      </c>
      <c r="N19" s="97">
        <f t="shared" si="1"/>
        <v>4.9188383078583016</v>
      </c>
      <c r="O19" s="97">
        <f t="shared" si="2"/>
        <v>7.7824157209683733</v>
      </c>
      <c r="P19" s="97">
        <f t="shared" si="3"/>
        <v>11.812082037012054</v>
      </c>
      <c r="Q19" s="97">
        <f t="shared" si="4"/>
        <v>10.237756898919455</v>
      </c>
      <c r="R19" s="97">
        <f t="shared" si="5"/>
        <v>8.4383067511958281</v>
      </c>
      <c r="S19" s="97">
        <f t="shared" si="6"/>
        <v>9.7981577482301727</v>
      </c>
      <c r="T19" s="97">
        <f t="shared" si="7"/>
        <v>7.5135762149926872</v>
      </c>
      <c r="U19" s="97">
        <f t="shared" si="8"/>
        <v>6.4252723894079766</v>
      </c>
      <c r="V19" s="97">
        <f t="shared" si="9"/>
        <v>8.2348310416680679</v>
      </c>
      <c r="W19" s="97"/>
      <c r="X19" s="97">
        <f t="shared" si="10"/>
        <v>0.516954423228417</v>
      </c>
      <c r="Y19" s="97">
        <f t="shared" si="11"/>
        <v>5.9162533849556516</v>
      </c>
      <c r="Z19" s="97">
        <f t="shared" si="11"/>
        <v>20.108258592881661</v>
      </c>
      <c r="AA19" s="97">
        <f t="shared" si="11"/>
        <v>7.8559002189729528</v>
      </c>
      <c r="AB19" s="97">
        <f t="shared" si="11"/>
        <v>7.1988729844781805</v>
      </c>
      <c r="AC19" s="97">
        <f t="shared" si="11"/>
        <v>19.077782540906039</v>
      </c>
      <c r="AD19" s="97">
        <f t="shared" si="11"/>
        <v>24.097733527431352</v>
      </c>
      <c r="AE19" s="97">
        <f t="shared" si="11"/>
        <v>12.361572249689072</v>
      </c>
      <c r="AF19" s="97">
        <f t="shared" si="11"/>
        <v>2.8666720774566743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3.0029945062870964E-2</v>
      </c>
      <c r="C20" s="69">
        <f>'Basic T2'!O20</f>
        <v>0.64788629390364672</v>
      </c>
      <c r="D20" s="69">
        <f>'Basic T2'!Z20</f>
        <v>2.4785054939139544</v>
      </c>
      <c r="E20" s="69">
        <f>'Basic T2'!AK20</f>
        <v>1.202925240396898</v>
      </c>
      <c r="F20" s="69">
        <f>'Basic T2'!AV20</f>
        <v>0.91744474823420796</v>
      </c>
      <c r="G20" s="69">
        <f>'Basic T2'!BG20</f>
        <v>2.7421149504144346</v>
      </c>
      <c r="H20" s="69">
        <f>'Basic T2'!BR20</f>
        <v>3.5716733800451892</v>
      </c>
      <c r="I20" s="69">
        <f>'Basic T2'!CC20</f>
        <v>3.3555496076525748</v>
      </c>
      <c r="J20" s="69">
        <f>'Basic T2'!CN20</f>
        <v>0.82715676834890495</v>
      </c>
      <c r="K20" s="309">
        <f t="shared" si="12"/>
        <v>15.773286427972682</v>
      </c>
      <c r="L20" s="97"/>
      <c r="M20" s="97">
        <f t="shared" si="0"/>
        <v>0.28228729470613012</v>
      </c>
      <c r="N20" s="97">
        <f t="shared" si="1"/>
        <v>0.89654497077166528</v>
      </c>
      <c r="O20" s="97">
        <f t="shared" si="2"/>
        <v>1.5965677629832329</v>
      </c>
      <c r="P20" s="97">
        <f t="shared" si="3"/>
        <v>3.0104168693383668</v>
      </c>
      <c r="Q20" s="97">
        <f t="shared" si="4"/>
        <v>2.1715894655230357</v>
      </c>
      <c r="R20" s="97">
        <f t="shared" si="5"/>
        <v>2.0186943934465043</v>
      </c>
      <c r="S20" s="97">
        <f t="shared" si="6"/>
        <v>2.4171158823825363</v>
      </c>
      <c r="T20" s="97">
        <f t="shared" si="7"/>
        <v>3.3946433566550049</v>
      </c>
      <c r="U20" s="97">
        <f t="shared" si="8"/>
        <v>3.0857366635059673</v>
      </c>
      <c r="V20" s="97">
        <f t="shared" si="9"/>
        <v>2.1618939601527791</v>
      </c>
      <c r="W20" s="97"/>
      <c r="X20" s="97">
        <f t="shared" si="10"/>
        <v>0.19038483324321823</v>
      </c>
      <c r="Y20" s="97">
        <f t="shared" si="11"/>
        <v>4.1074908318070698</v>
      </c>
      <c r="Z20" s="97">
        <f t="shared" si="11"/>
        <v>15.713310635876871</v>
      </c>
      <c r="AA20" s="97">
        <f t="shared" si="11"/>
        <v>7.6263449972201398</v>
      </c>
      <c r="AB20" s="97">
        <f t="shared" si="11"/>
        <v>5.8164463849917283</v>
      </c>
      <c r="AC20" s="97">
        <f t="shared" si="11"/>
        <v>17.38455053698581</v>
      </c>
      <c r="AD20" s="97">
        <f t="shared" si="11"/>
        <v>22.643812349157038</v>
      </c>
      <c r="AE20" s="97">
        <f t="shared" si="11"/>
        <v>21.273623749720109</v>
      </c>
      <c r="AF20" s="97">
        <f t="shared" si="11"/>
        <v>5.2440356809980164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1.4512580313844692E-2</v>
      </c>
      <c r="C21" s="69">
        <f>'Basic T2'!O21</f>
        <v>7.6437172299747433E-2</v>
      </c>
      <c r="D21" s="69">
        <f>'Basic T2'!Z21</f>
        <v>0.78113177240356146</v>
      </c>
      <c r="E21" s="69">
        <f>'Basic T2'!AK21</f>
        <v>0.36113930451290799</v>
      </c>
      <c r="F21" s="69">
        <f>'Basic T2'!AV21</f>
        <v>0.50485868021898217</v>
      </c>
      <c r="G21" s="69">
        <f>'Basic T2'!BG21</f>
        <v>0.6371413957142037</v>
      </c>
      <c r="H21" s="69">
        <f>'Basic T2'!BR21</f>
        <v>1.3222655581713965</v>
      </c>
      <c r="I21" s="69">
        <f>'Basic T2'!CC21</f>
        <v>1.1407636640226062</v>
      </c>
      <c r="J21" s="69">
        <f>'Basic T2'!CN21</f>
        <v>0.48196351172148949</v>
      </c>
      <c r="K21" s="309">
        <f t="shared" si="12"/>
        <v>5.32021363937874</v>
      </c>
      <c r="L21" s="97"/>
      <c r="M21" s="97">
        <f t="shared" si="0"/>
        <v>0.13642106328945108</v>
      </c>
      <c r="N21" s="97">
        <f t="shared" si="1"/>
        <v>0.10577374926770322</v>
      </c>
      <c r="O21" s="97">
        <f t="shared" si="2"/>
        <v>0.50317814889813528</v>
      </c>
      <c r="P21" s="97">
        <f t="shared" si="3"/>
        <v>0.90378006710381698</v>
      </c>
      <c r="Q21" s="97">
        <f t="shared" si="4"/>
        <v>1.1949992559786566</v>
      </c>
      <c r="R21" s="97">
        <f t="shared" si="5"/>
        <v>0.46905173073307971</v>
      </c>
      <c r="S21" s="97">
        <f t="shared" si="6"/>
        <v>0.89483800485223952</v>
      </c>
      <c r="T21" s="97">
        <f t="shared" si="7"/>
        <v>1.1540541033147824</v>
      </c>
      <c r="U21" s="97">
        <f t="shared" si="8"/>
        <v>1.7979813930069464</v>
      </c>
      <c r="V21" s="97">
        <f t="shared" si="9"/>
        <v>0.72919095118300181</v>
      </c>
      <c r="W21" s="97"/>
      <c r="X21" s="97">
        <f t="shared" si="10"/>
        <v>0.27278190872687169</v>
      </c>
      <c r="Y21" s="97">
        <f t="shared" si="11"/>
        <v>1.4367312570679638</v>
      </c>
      <c r="Z21" s="97">
        <f t="shared" si="11"/>
        <v>14.682338442611432</v>
      </c>
      <c r="AA21" s="97">
        <f t="shared" si="11"/>
        <v>6.7880601981818058</v>
      </c>
      <c r="AB21" s="97">
        <f t="shared" si="11"/>
        <v>9.4894437411715735</v>
      </c>
      <c r="AC21" s="97">
        <f t="shared" si="11"/>
        <v>11.97586110073213</v>
      </c>
      <c r="AD21" s="97">
        <f t="shared" si="11"/>
        <v>24.85361768904081</v>
      </c>
      <c r="AE21" s="97">
        <f t="shared" si="11"/>
        <v>21.442064949779294</v>
      </c>
      <c r="AF21" s="97">
        <f t="shared" si="11"/>
        <v>9.0591007126881102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1.968464531624485E-2</v>
      </c>
      <c r="C22" s="69">
        <f>'Basic T2'!O22</f>
        <v>0.37176382713882183</v>
      </c>
      <c r="D22" s="69">
        <f>'Basic T2'!Z22</f>
        <v>1.228905795895334</v>
      </c>
      <c r="E22" s="69">
        <f>'Basic T2'!AK22</f>
        <v>0.44848094512619197</v>
      </c>
      <c r="F22" s="69">
        <f>'Basic T2'!AV22</f>
        <v>1.784437789525374</v>
      </c>
      <c r="G22" s="69">
        <f>'Basic T2'!BG22</f>
        <v>8.8168892045819263</v>
      </c>
      <c r="H22" s="69">
        <f>'Basic T2'!BR22</f>
        <v>6.3485281256129262</v>
      </c>
      <c r="I22" s="69">
        <f>'Basic T2'!CC22</f>
        <v>2.8483697051510348</v>
      </c>
      <c r="J22" s="69">
        <f>'Basic T2'!CN22</f>
        <v>0.85058381183773624</v>
      </c>
      <c r="K22" s="309">
        <f t="shared" si="12"/>
        <v>22.717643850185592</v>
      </c>
      <c r="L22" s="97"/>
      <c r="M22" s="97">
        <f t="shared" si="0"/>
        <v>0.18503947516183744</v>
      </c>
      <c r="N22" s="97">
        <f t="shared" si="1"/>
        <v>0.5144467365221127</v>
      </c>
      <c r="O22" s="97">
        <f t="shared" si="2"/>
        <v>0.79161873245291192</v>
      </c>
      <c r="P22" s="97">
        <f t="shared" si="3"/>
        <v>1.1223595261325139</v>
      </c>
      <c r="Q22" s="97">
        <f t="shared" si="4"/>
        <v>4.2237598646379473</v>
      </c>
      <c r="R22" s="97">
        <f t="shared" si="5"/>
        <v>6.4908310288883104</v>
      </c>
      <c r="S22" s="97">
        <f t="shared" si="6"/>
        <v>4.2963413866183613</v>
      </c>
      <c r="T22" s="97">
        <f t="shared" si="7"/>
        <v>2.8815545670482781</v>
      </c>
      <c r="U22" s="97">
        <f t="shared" si="8"/>
        <v>3.1731320518739228</v>
      </c>
      <c r="V22" s="97">
        <f t="shared" si="9"/>
        <v>3.1136908121772184</v>
      </c>
      <c r="W22" s="97"/>
      <c r="X22" s="97">
        <f t="shared" si="10"/>
        <v>8.6649150088177113E-2</v>
      </c>
      <c r="Y22" s="97">
        <f t="shared" si="11"/>
        <v>1.6364541569119841</v>
      </c>
      <c r="Z22" s="97">
        <f t="shared" si="11"/>
        <v>5.4094773384049439</v>
      </c>
      <c r="AA22" s="97">
        <f t="shared" si="11"/>
        <v>1.9741525489340221</v>
      </c>
      <c r="AB22" s="97">
        <f t="shared" si="11"/>
        <v>7.8548541446158655</v>
      </c>
      <c r="AC22" s="97">
        <f t="shared" si="11"/>
        <v>38.810755475902475</v>
      </c>
      <c r="AD22" s="97">
        <f t="shared" si="11"/>
        <v>27.945363381339661</v>
      </c>
      <c r="AE22" s="97">
        <f t="shared" si="11"/>
        <v>12.538138743326435</v>
      </c>
      <c r="AF22" s="97">
        <f t="shared" si="11"/>
        <v>3.7441550604764298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7.313855991582666E-3</v>
      </c>
      <c r="C23" s="69">
        <f>'Basic T2'!O23</f>
        <v>0.18338564230659476</v>
      </c>
      <c r="D23" s="69">
        <f>'Basic T2'!Z23</f>
        <v>0.69244605369610324</v>
      </c>
      <c r="E23" s="69">
        <f>'Basic T2'!AK23</f>
        <v>0.48562488846870605</v>
      </c>
      <c r="F23" s="69">
        <f>'Basic T2'!AV23</f>
        <v>0.68140102563277627</v>
      </c>
      <c r="G23" s="69">
        <f>'Basic T2'!BG23</f>
        <v>6.0218648865491167</v>
      </c>
      <c r="H23" s="69">
        <f>'Basic T2'!BR23</f>
        <v>7.0492088640942905</v>
      </c>
      <c r="I23" s="69">
        <f>'Basic T2'!CC23</f>
        <v>3.2962722401160494</v>
      </c>
      <c r="J23" s="69">
        <f>'Basic T2'!CN23</f>
        <v>1.2425488436033199</v>
      </c>
      <c r="K23" s="309">
        <f t="shared" si="12"/>
        <v>19.660066300458539</v>
      </c>
      <c r="L23" s="97"/>
      <c r="M23" s="97">
        <f t="shared" si="0"/>
        <v>6.8751661630136462E-2</v>
      </c>
      <c r="N23" s="97">
        <f t="shared" si="1"/>
        <v>0.25376902840633414</v>
      </c>
      <c r="O23" s="97">
        <f t="shared" si="2"/>
        <v>0.44604986741035474</v>
      </c>
      <c r="P23" s="97">
        <f t="shared" si="3"/>
        <v>1.2153152226936395</v>
      </c>
      <c r="Q23" s="97">
        <f t="shared" si="4"/>
        <v>1.612874553926795</v>
      </c>
      <c r="R23" s="97">
        <f t="shared" si="5"/>
        <v>4.4331857359706257</v>
      </c>
      <c r="S23" s="97">
        <f t="shared" si="6"/>
        <v>4.7705243146892933</v>
      </c>
      <c r="T23" s="97">
        <f t="shared" si="7"/>
        <v>3.3346753795912911</v>
      </c>
      <c r="U23" s="97">
        <f t="shared" si="8"/>
        <v>4.6353710319715375</v>
      </c>
      <c r="V23" s="97">
        <f t="shared" si="9"/>
        <v>2.6946178138113832</v>
      </c>
      <c r="W23" s="97"/>
      <c r="X23" s="97">
        <f t="shared" si="10"/>
        <v>3.7201583554232892E-2</v>
      </c>
      <c r="Y23" s="97">
        <f t="shared" si="11"/>
        <v>0.93278242048612825</v>
      </c>
      <c r="Z23" s="97">
        <f t="shared" si="11"/>
        <v>3.522094193954743</v>
      </c>
      <c r="AA23" s="97">
        <f t="shared" si="11"/>
        <v>2.4701080914329352</v>
      </c>
      <c r="AB23" s="97">
        <f t="shared" si="11"/>
        <v>3.4659141796326685</v>
      </c>
      <c r="AC23" s="97">
        <f t="shared" si="11"/>
        <v>30.629931733285492</v>
      </c>
      <c r="AD23" s="97">
        <f t="shared" si="11"/>
        <v>35.855468421944636</v>
      </c>
      <c r="AE23" s="97">
        <f t="shared" si="11"/>
        <v>16.766333285657176</v>
      </c>
      <c r="AF23" s="97">
        <f t="shared" si="11"/>
        <v>6.3201660900519929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4.2771228228940632E-2</v>
      </c>
      <c r="C24" s="69">
        <f>'Basic T2'!O24</f>
        <v>0.42994031988039394</v>
      </c>
      <c r="D24" s="69">
        <f>'Basic T2'!Z24</f>
        <v>1.2383477905370774</v>
      </c>
      <c r="E24" s="69">
        <f>'Basic T2'!AK24</f>
        <v>0.4667855029853476</v>
      </c>
      <c r="F24" s="69">
        <f>'Basic T2'!AV24</f>
        <v>0.54075836229753993</v>
      </c>
      <c r="G24" s="69">
        <f>'Basic T2'!BG24</f>
        <v>3.1032159072018262</v>
      </c>
      <c r="H24" s="69">
        <f>'Basic T2'!BR24</f>
        <v>3.3355261533011289</v>
      </c>
      <c r="I24" s="69">
        <f>'Basic T2'!CC24</f>
        <v>2.7816358026458703</v>
      </c>
      <c r="J24" s="69">
        <f>'Basic T2'!CN24</f>
        <v>0.9160348846644214</v>
      </c>
      <c r="K24" s="309">
        <f t="shared" si="12"/>
        <v>12.855015951742546</v>
      </c>
      <c r="L24" s="97"/>
      <c r="M24" s="97">
        <f t="shared" si="0"/>
        <v>0.40205782204157725</v>
      </c>
      <c r="N24" s="97">
        <f t="shared" si="1"/>
        <v>0.59495135974902058</v>
      </c>
      <c r="O24" s="97">
        <f t="shared" si="2"/>
        <v>0.79770093977514089</v>
      </c>
      <c r="P24" s="97">
        <f t="shared" si="3"/>
        <v>1.1681681499060086</v>
      </c>
      <c r="Q24" s="97">
        <f t="shared" si="4"/>
        <v>1.2799737152771262</v>
      </c>
      <c r="R24" s="97">
        <f t="shared" si="5"/>
        <v>2.2845302501179048</v>
      </c>
      <c r="S24" s="97">
        <f t="shared" si="6"/>
        <v>2.2573041774453855</v>
      </c>
      <c r="T24" s="97">
        <f t="shared" si="7"/>
        <v>2.8140431828368264</v>
      </c>
      <c r="U24" s="97">
        <f t="shared" si="8"/>
        <v>3.4172995214700976</v>
      </c>
      <c r="V24" s="97">
        <f t="shared" si="9"/>
        <v>1.7619144539500891</v>
      </c>
      <c r="W24" s="97"/>
      <c r="X24" s="97">
        <f t="shared" si="10"/>
        <v>0.33272014900255986</v>
      </c>
      <c r="Y24" s="97">
        <f t="shared" ref="Y24:AG32" si="13">IF($K24&gt;0,C24/$K24*100,0)</f>
        <v>3.344533538459856</v>
      </c>
      <c r="Z24" s="97">
        <f t="shared" si="13"/>
        <v>9.6331875058405867</v>
      </c>
      <c r="AA24" s="97">
        <f t="shared" si="13"/>
        <v>3.6311545994003458</v>
      </c>
      <c r="AB24" s="97">
        <f t="shared" si="13"/>
        <v>4.2065942533835452</v>
      </c>
      <c r="AC24" s="97">
        <f t="shared" si="13"/>
        <v>24.140117125106901</v>
      </c>
      <c r="AD24" s="97">
        <f t="shared" si="13"/>
        <v>25.947273545381993</v>
      </c>
      <c r="AE24" s="97">
        <f t="shared" si="13"/>
        <v>21.638524705749656</v>
      </c>
      <c r="AF24" s="97">
        <f t="shared" si="13"/>
        <v>7.1258945776745559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2.9867686744955671E-2</v>
      </c>
      <c r="C25" s="69">
        <f>'Basic T2'!O25</f>
        <v>1.7717226048778369</v>
      </c>
      <c r="D25" s="69">
        <f>'Basic T2'!Z25</f>
        <v>6.0426046897068062</v>
      </c>
      <c r="E25" s="69">
        <f>'Basic T2'!AK25</f>
        <v>5.0995940979484828</v>
      </c>
      <c r="F25" s="69">
        <f>'Basic T2'!AV25</f>
        <v>2.7477019021469959</v>
      </c>
      <c r="G25" s="69">
        <f>'Basic T2'!BG25</f>
        <v>15.16784389093055</v>
      </c>
      <c r="H25" s="69">
        <f>'Basic T2'!BR25</f>
        <v>11.267113550266508</v>
      </c>
      <c r="I25" s="69">
        <f>'Basic T2'!CC25</f>
        <v>2.2526929670737958</v>
      </c>
      <c r="J25" s="69">
        <f>'Basic T2'!CN25</f>
        <v>0.39670480454288382</v>
      </c>
      <c r="K25" s="309">
        <f t="shared" si="12"/>
        <v>44.775846194238817</v>
      </c>
      <c r="L25" s="97"/>
      <c r="M25" s="97">
        <f t="shared" si="0"/>
        <v>0.28076203511900866</v>
      </c>
      <c r="N25" s="97">
        <f t="shared" si="1"/>
        <v>2.4517095143888463</v>
      </c>
      <c r="O25" s="97">
        <f t="shared" si="2"/>
        <v>3.8924375498568557</v>
      </c>
      <c r="P25" s="97">
        <f t="shared" si="3"/>
        <v>12.762143135492957</v>
      </c>
      <c r="Q25" s="97">
        <f t="shared" si="4"/>
        <v>6.5038036531184975</v>
      </c>
      <c r="R25" s="97">
        <f t="shared" si="5"/>
        <v>11.166286598840657</v>
      </c>
      <c r="S25" s="97">
        <f t="shared" si="6"/>
        <v>7.6249746864065422</v>
      </c>
      <c r="T25" s="97">
        <f t="shared" si="7"/>
        <v>2.2789379116377151</v>
      </c>
      <c r="U25" s="97">
        <f t="shared" si="8"/>
        <v>1.4799208648324731</v>
      </c>
      <c r="V25" s="97">
        <f t="shared" si="9"/>
        <v>6.1369982653954978</v>
      </c>
      <c r="W25" s="97"/>
      <c r="X25" s="97">
        <f t="shared" si="10"/>
        <v>6.6704907407866401E-2</v>
      </c>
      <c r="Y25" s="97">
        <f t="shared" si="13"/>
        <v>3.956871294385051</v>
      </c>
      <c r="Z25" s="97">
        <f t="shared" si="13"/>
        <v>13.495232817027791</v>
      </c>
      <c r="AA25" s="97">
        <f t="shared" si="13"/>
        <v>11.389162978241233</v>
      </c>
      <c r="AB25" s="97">
        <f t="shared" si="13"/>
        <v>6.1365716914145896</v>
      </c>
      <c r="AC25" s="97">
        <f t="shared" si="13"/>
        <v>33.875058050566011</v>
      </c>
      <c r="AD25" s="97">
        <f t="shared" si="13"/>
        <v>25.163373800663575</v>
      </c>
      <c r="AE25" s="97">
        <f t="shared" si="13"/>
        <v>5.0310449908675174</v>
      </c>
      <c r="AF25" s="97">
        <f t="shared" si="13"/>
        <v>0.8859794694263684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1.5525427347981156E-2</v>
      </c>
      <c r="C26" s="69">
        <f>'Basic T2'!O26</f>
        <v>0.3416690390917505</v>
      </c>
      <c r="D26" s="69">
        <f>'Basic T2'!Z26</f>
        <v>2.0916834408271066</v>
      </c>
      <c r="E26" s="69">
        <f>'Basic T2'!AK26</f>
        <v>1.129921424035218</v>
      </c>
      <c r="F26" s="69">
        <f>'Basic T2'!AV26</f>
        <v>1.4709757052665273</v>
      </c>
      <c r="G26" s="69">
        <f>'Basic T2'!BG26</f>
        <v>4.1125385008362922</v>
      </c>
      <c r="H26" s="69">
        <f>'Basic T2'!BR26</f>
        <v>4.2472514851020318</v>
      </c>
      <c r="I26" s="69">
        <f>'Basic T2'!CC26</f>
        <v>2.9238533157051387</v>
      </c>
      <c r="J26" s="69">
        <f>'Basic T2'!CN26</f>
        <v>0.73452640269570546</v>
      </c>
      <c r="K26" s="309">
        <f t="shared" si="12"/>
        <v>17.067944740907752</v>
      </c>
      <c r="L26" s="97"/>
      <c r="M26" s="97">
        <f t="shared" si="0"/>
        <v>0.14594202140705398</v>
      </c>
      <c r="N26" s="97">
        <f t="shared" si="1"/>
        <v>0.47280157266554618</v>
      </c>
      <c r="O26" s="97">
        <f t="shared" si="2"/>
        <v>1.3473903367132671</v>
      </c>
      <c r="P26" s="97">
        <f t="shared" si="3"/>
        <v>2.8277189651620698</v>
      </c>
      <c r="Q26" s="97">
        <f t="shared" si="4"/>
        <v>3.4817958811636731</v>
      </c>
      <c r="R26" s="97">
        <f t="shared" si="5"/>
        <v>3.0275749064481716</v>
      </c>
      <c r="S26" s="97">
        <f t="shared" si="6"/>
        <v>2.8743107022241343</v>
      </c>
      <c r="T26" s="97">
        <f t="shared" si="7"/>
        <v>2.9579175975692542</v>
      </c>
      <c r="U26" s="97">
        <f t="shared" si="8"/>
        <v>2.7401759108319665</v>
      </c>
      <c r="V26" s="97">
        <f t="shared" si="9"/>
        <v>2.3393404295348517</v>
      </c>
      <c r="W26" s="97"/>
      <c r="X26" s="97">
        <f t="shared" si="10"/>
        <v>9.0962488944380318E-2</v>
      </c>
      <c r="Y26" s="97">
        <f t="shared" si="13"/>
        <v>2.0018171155244726</v>
      </c>
      <c r="Z26" s="97">
        <f t="shared" si="13"/>
        <v>12.25503991592992</v>
      </c>
      <c r="AA26" s="97">
        <f t="shared" si="13"/>
        <v>6.6201375806371612</v>
      </c>
      <c r="AB26" s="97">
        <f t="shared" si="13"/>
        <v>8.618352869053723</v>
      </c>
      <c r="AC26" s="97">
        <f t="shared" si="13"/>
        <v>24.095100864602216</v>
      </c>
      <c r="AD26" s="97">
        <f t="shared" si="13"/>
        <v>24.884375650235103</v>
      </c>
      <c r="AE26" s="97">
        <f t="shared" si="13"/>
        <v>17.130670154429119</v>
      </c>
      <c r="AF26" s="97">
        <f t="shared" si="13"/>
        <v>4.3035433606439017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1.6635337357598285E-3</v>
      </c>
      <c r="C27" s="69">
        <f>'Basic T2'!O27</f>
        <v>2.5747799322328249E-2</v>
      </c>
      <c r="D27" s="69">
        <f>'Basic T2'!Z27</f>
        <v>0.10657434304788647</v>
      </c>
      <c r="E27" s="69">
        <f>'Basic T2'!AK27</f>
        <v>3.5644333089762996E-2</v>
      </c>
      <c r="F27" s="69">
        <f>'Basic T2'!AV27</f>
        <v>2.8449295346169887E-2</v>
      </c>
      <c r="G27" s="69">
        <f>'Basic T2'!BG27</f>
        <v>0.1124511051740352</v>
      </c>
      <c r="H27" s="69">
        <f>'Basic T2'!BR27</f>
        <v>0.20894437111529884</v>
      </c>
      <c r="I27" s="69">
        <f>'Basic T2'!CC27</f>
        <v>0.19708757119130579</v>
      </c>
      <c r="J27" s="69">
        <f>'Basic T2'!CN27</f>
        <v>4.0026797305654289E-2</v>
      </c>
      <c r="K27" s="309">
        <f t="shared" si="12"/>
        <v>0.75658914932820154</v>
      </c>
      <c r="L27" s="97"/>
      <c r="M27" s="97">
        <f t="shared" si="0"/>
        <v>1.563753902768977E-2</v>
      </c>
      <c r="N27" s="97">
        <f t="shared" si="1"/>
        <v>3.5629801414358266E-2</v>
      </c>
      <c r="O27" s="97">
        <f t="shared" si="2"/>
        <v>6.8651516363061549E-2</v>
      </c>
      <c r="P27" s="97">
        <f t="shared" si="3"/>
        <v>8.9202801659007389E-2</v>
      </c>
      <c r="Q27" s="97">
        <f t="shared" si="4"/>
        <v>6.7339412203517912E-2</v>
      </c>
      <c r="R27" s="97">
        <f t="shared" si="5"/>
        <v>8.2784427223730833E-2</v>
      </c>
      <c r="S27" s="97">
        <f t="shared" si="6"/>
        <v>0.14140227960901336</v>
      </c>
      <c r="T27" s="97">
        <f t="shared" si="7"/>
        <v>0.19938373514074645</v>
      </c>
      <c r="U27" s="97">
        <f t="shared" si="8"/>
        <v>0.14932133870502326</v>
      </c>
      <c r="V27" s="97">
        <f t="shared" si="9"/>
        <v>0.10369846003360746</v>
      </c>
      <c r="W27" s="97"/>
      <c r="X27" s="97">
        <f t="shared" si="10"/>
        <v>0.21987279849796029</v>
      </c>
      <c r="Y27" s="97">
        <f t="shared" si="13"/>
        <v>3.4031414996092004</v>
      </c>
      <c r="Z27" s="97">
        <f t="shared" si="13"/>
        <v>14.086158008281915</v>
      </c>
      <c r="AA27" s="97">
        <f t="shared" si="13"/>
        <v>4.7111874550953683</v>
      </c>
      <c r="AB27" s="97">
        <f t="shared" si="13"/>
        <v>3.7602039854035549</v>
      </c>
      <c r="AC27" s="97">
        <f t="shared" si="13"/>
        <v>14.862902180646383</v>
      </c>
      <c r="AD27" s="97">
        <f t="shared" si="13"/>
        <v>27.616622747078367</v>
      </c>
      <c r="AE27" s="97">
        <f t="shared" si="13"/>
        <v>26.049484236762559</v>
      </c>
      <c r="AF27" s="97">
        <f t="shared" si="13"/>
        <v>5.2904270886246909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0.11032524459255086</v>
      </c>
      <c r="C28" s="69">
        <f>'Basic T2'!O28</f>
        <v>1.3957757839668861</v>
      </c>
      <c r="D28" s="69">
        <f>'Basic T2'!Z28</f>
        <v>6.3198980928821875</v>
      </c>
      <c r="E28" s="69">
        <f>'Basic T2'!AK28</f>
        <v>1.9883495121162291</v>
      </c>
      <c r="F28" s="69">
        <f>'Basic T2'!AV28</f>
        <v>1.6122626629393744</v>
      </c>
      <c r="G28" s="69">
        <f>'Basic T2'!BG28</f>
        <v>11.628261118444833</v>
      </c>
      <c r="H28" s="69">
        <f>'Basic T2'!BR28</f>
        <v>12.073243191575726</v>
      </c>
      <c r="I28" s="69">
        <f>'Basic T2'!CC28</f>
        <v>8.2634157779404092</v>
      </c>
      <c r="J28" s="69">
        <f>'Basic T2'!CN28</f>
        <v>2.4834323332335093</v>
      </c>
      <c r="K28" s="309">
        <f t="shared" si="12"/>
        <v>45.874963717691706</v>
      </c>
      <c r="L28" s="97"/>
      <c r="M28" s="97">
        <f t="shared" si="0"/>
        <v>1.0370786482832772</v>
      </c>
      <c r="N28" s="97">
        <f t="shared" si="1"/>
        <v>1.9314743516190109</v>
      </c>
      <c r="O28" s="97">
        <f t="shared" si="2"/>
        <v>4.0710603971673951</v>
      </c>
      <c r="P28" s="97">
        <f t="shared" si="3"/>
        <v>4.9760040877024423</v>
      </c>
      <c r="Q28" s="97">
        <f t="shared" si="4"/>
        <v>3.8162217629278667</v>
      </c>
      <c r="R28" s="97">
        <f t="shared" si="5"/>
        <v>8.5605111199983757</v>
      </c>
      <c r="S28" s="97">
        <f t="shared" si="6"/>
        <v>8.1705197438449115</v>
      </c>
      <c r="T28" s="97">
        <f t="shared" si="7"/>
        <v>8.3596885022621681</v>
      </c>
      <c r="U28" s="97">
        <f t="shared" si="8"/>
        <v>9.2645294038896964</v>
      </c>
      <c r="V28" s="97">
        <f t="shared" si="9"/>
        <v>6.287643823396456</v>
      </c>
      <c r="W28" s="97"/>
      <c r="X28" s="97">
        <f t="shared" si="10"/>
        <v>0.24049118659030974</v>
      </c>
      <c r="Y28" s="97">
        <f t="shared" si="13"/>
        <v>3.0425654231713417</v>
      </c>
      <c r="Z28" s="97">
        <f t="shared" si="13"/>
        <v>13.776355512287664</v>
      </c>
      <c r="AA28" s="97">
        <f t="shared" si="13"/>
        <v>4.3342802936090843</v>
      </c>
      <c r="AB28" s="97">
        <f t="shared" si="13"/>
        <v>3.5144717996095207</v>
      </c>
      <c r="AC28" s="97">
        <f t="shared" si="13"/>
        <v>25.347728207489322</v>
      </c>
      <c r="AD28" s="97">
        <f t="shared" si="13"/>
        <v>26.3177171449613</v>
      </c>
      <c r="AE28" s="97">
        <f t="shared" si="13"/>
        <v>18.0129096750732</v>
      </c>
      <c r="AF28" s="97">
        <f t="shared" si="13"/>
        <v>5.4134807572082551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3.9794972376683599E-2</v>
      </c>
      <c r="C29" s="69">
        <f>'Basic T2'!O29</f>
        <v>0.45922880118222953</v>
      </c>
      <c r="D29" s="69">
        <f>'Basic T2'!Z29</f>
        <v>2.085071838983398</v>
      </c>
      <c r="E29" s="69">
        <f>'Basic T2'!AK29</f>
        <v>0.67254345779506997</v>
      </c>
      <c r="F29" s="69">
        <f>'Basic T2'!AV29</f>
        <v>0.78448289432352092</v>
      </c>
      <c r="G29" s="69">
        <f>'Basic T2'!BG29</f>
        <v>2.7287721116316019</v>
      </c>
      <c r="H29" s="69">
        <f>'Basic T2'!BR29</f>
        <v>3.371415916808528</v>
      </c>
      <c r="I29" s="69">
        <f>'Basic T2'!CC29</f>
        <v>1.5814079734449578</v>
      </c>
      <c r="J29" s="69">
        <f>'Basic T2'!CN29</f>
        <v>0.46299530110517273</v>
      </c>
      <c r="K29" s="309">
        <f t="shared" si="12"/>
        <v>12.185713267651161</v>
      </c>
      <c r="L29" s="97"/>
      <c r="M29" s="97">
        <f t="shared" si="0"/>
        <v>0.37408044109306204</v>
      </c>
      <c r="N29" s="97">
        <f t="shared" si="1"/>
        <v>0.63548075643449176</v>
      </c>
      <c r="O29" s="97">
        <f t="shared" si="2"/>
        <v>1.3431313708198018</v>
      </c>
      <c r="P29" s="97">
        <f t="shared" si="3"/>
        <v>1.6830939302939707</v>
      </c>
      <c r="Q29" s="97">
        <f t="shared" si="4"/>
        <v>1.85686908391467</v>
      </c>
      <c r="R29" s="97">
        <f t="shared" si="5"/>
        <v>2.0088716419095953</v>
      </c>
      <c r="S29" s="97">
        <f t="shared" si="6"/>
        <v>2.2815924334413999</v>
      </c>
      <c r="T29" s="97">
        <f t="shared" si="7"/>
        <v>1.599832128535172</v>
      </c>
      <c r="U29" s="97">
        <f t="shared" si="8"/>
        <v>1.7272198334337765</v>
      </c>
      <c r="V29" s="97">
        <f t="shared" si="9"/>
        <v>1.6701795173622938</v>
      </c>
      <c r="W29" s="97"/>
      <c r="X29" s="97">
        <f>IF($K29&gt;0,B29/$K29*100,0)</f>
        <v>0.32657072674051374</v>
      </c>
      <c r="Y29" s="97">
        <f t="shared" si="13"/>
        <v>3.7685836774226633</v>
      </c>
      <c r="Z29" s="97">
        <f t="shared" si="13"/>
        <v>17.110790260579492</v>
      </c>
      <c r="AA29" s="97">
        <f t="shared" si="13"/>
        <v>5.5191144172121582</v>
      </c>
      <c r="AB29" s="97">
        <f t="shared" si="13"/>
        <v>6.43772651705215</v>
      </c>
      <c r="AC29" s="97">
        <f t="shared" si="13"/>
        <v>22.393207945205347</v>
      </c>
      <c r="AD29" s="97">
        <f t="shared" si="13"/>
        <v>27.666955907771662</v>
      </c>
      <c r="AE29" s="97">
        <f t="shared" si="13"/>
        <v>12.977557724446436</v>
      </c>
      <c r="AF29" s="97">
        <f t="shared" si="13"/>
        <v>3.7994928235695857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3.2608786882263263E-2</v>
      </c>
      <c r="C30" s="69">
        <f>'Basic T2'!O30</f>
        <v>0.15277502340537091</v>
      </c>
      <c r="D30" s="69">
        <f>'Basic T2'!Z30</f>
        <v>0.62805799594870226</v>
      </c>
      <c r="E30" s="69">
        <f>'Basic T2'!AK30</f>
        <v>0.25208433623178284</v>
      </c>
      <c r="F30" s="69">
        <f>'Basic T2'!AV30</f>
        <v>0.5129446264513523</v>
      </c>
      <c r="G30" s="69">
        <f>'Basic T2'!BG30</f>
        <v>2.8873516150081273</v>
      </c>
      <c r="H30" s="69">
        <f>'Basic T2'!BR30</f>
        <v>4.6478878970787578</v>
      </c>
      <c r="I30" s="69">
        <f>'Basic T2'!CC30</f>
        <v>3.5349498850209562</v>
      </c>
      <c r="J30" s="69">
        <f>'Basic T2'!CN30</f>
        <v>0.97783866041462919</v>
      </c>
      <c r="K30" s="309">
        <f t="shared" si="12"/>
        <v>13.626498826441942</v>
      </c>
      <c r="L30" s="97"/>
      <c r="M30" s="97">
        <f t="shared" si="0"/>
        <v>0.30652890684185641</v>
      </c>
      <c r="N30" s="97">
        <f t="shared" si="1"/>
        <v>0.21141005787966061</v>
      </c>
      <c r="O30" s="97">
        <f t="shared" si="2"/>
        <v>0.40457330115983342</v>
      </c>
      <c r="P30" s="97">
        <f t="shared" si="3"/>
        <v>0.63086126452690972</v>
      </c>
      <c r="Q30" s="97">
        <f t="shared" si="4"/>
        <v>1.2141386708489221</v>
      </c>
      <c r="R30" s="97">
        <f t="shared" si="5"/>
        <v>2.1256149441308754</v>
      </c>
      <c r="S30" s="97">
        <f t="shared" si="6"/>
        <v>3.1454398149420069</v>
      </c>
      <c r="T30" s="97">
        <f t="shared" si="7"/>
        <v>3.5761337325867961</v>
      </c>
      <c r="U30" s="97">
        <f t="shared" si="8"/>
        <v>3.6478606243625942</v>
      </c>
      <c r="V30" s="97">
        <f t="shared" si="9"/>
        <v>1.8676542548970942</v>
      </c>
      <c r="W30" s="97"/>
      <c r="X30" s="97">
        <f t="shared" si="10"/>
        <v>0.23930422111794833</v>
      </c>
      <c r="Y30" s="97">
        <f t="shared" si="13"/>
        <v>1.1211612414255239</v>
      </c>
      <c r="Z30" s="97">
        <f t="shared" si="13"/>
        <v>4.6090929441829074</v>
      </c>
      <c r="AA30" s="97">
        <f t="shared" si="13"/>
        <v>1.8499567602986786</v>
      </c>
      <c r="AB30" s="97">
        <f t="shared" si="13"/>
        <v>3.7643171073114816</v>
      </c>
      <c r="AC30" s="97">
        <f t="shared" si="13"/>
        <v>21.189240550957084</v>
      </c>
      <c r="AD30" s="97">
        <f t="shared" si="13"/>
        <v>34.109186492275086</v>
      </c>
      <c r="AE30" s="97">
        <f t="shared" si="13"/>
        <v>25.941732575953104</v>
      </c>
      <c r="AF30" s="97">
        <f t="shared" si="13"/>
        <v>7.1760081064781902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5.1783284213478747E-2</v>
      </c>
      <c r="C31" s="69">
        <f>'Basic T2'!O31</f>
        <v>0.38695838641618935</v>
      </c>
      <c r="D31" s="69">
        <f>'Basic T2'!Z31</f>
        <v>1.1722592817002184</v>
      </c>
      <c r="E31" s="69">
        <f>'Basic T2'!AK31</f>
        <v>0.56218250514123025</v>
      </c>
      <c r="F31" s="69">
        <f>'Basic T2'!AV31</f>
        <v>0.8568694268498942</v>
      </c>
      <c r="G31" s="69">
        <f>'Basic T2'!BG31</f>
        <v>4.4609921432683031</v>
      </c>
      <c r="H31" s="69">
        <f>'Basic T2'!BR31</f>
        <v>7.8113324406859315</v>
      </c>
      <c r="I31" s="69">
        <f>'Basic T2'!CC31</f>
        <v>6.075623202040668</v>
      </c>
      <c r="J31" s="69">
        <f>'Basic T2'!CN31</f>
        <v>2.4218294603173525</v>
      </c>
      <c r="K31" s="309">
        <f t="shared" si="12"/>
        <v>23.799830130633264</v>
      </c>
      <c r="L31" s="97"/>
      <c r="M31" s="97">
        <f t="shared" si="0"/>
        <v>0.48677289222533343</v>
      </c>
      <c r="N31" s="97">
        <f t="shared" si="1"/>
        <v>0.53547296570985625</v>
      </c>
      <c r="O31" s="97">
        <f t="shared" si="2"/>
        <v>0.75512900157623175</v>
      </c>
      <c r="P31" s="97">
        <f t="shared" si="3"/>
        <v>1.4069067971054163</v>
      </c>
      <c r="Q31" s="97">
        <f t="shared" si="4"/>
        <v>2.0282078285993621</v>
      </c>
      <c r="R31" s="97">
        <f t="shared" si="5"/>
        <v>3.284100043823321</v>
      </c>
      <c r="S31" s="97">
        <f t="shared" si="6"/>
        <v>5.2862884412776356</v>
      </c>
      <c r="T31" s="97">
        <f t="shared" si="7"/>
        <v>6.146407102225675</v>
      </c>
      <c r="U31" s="97">
        <f t="shared" si="8"/>
        <v>9.0347177759027488</v>
      </c>
      <c r="V31" s="97">
        <f t="shared" si="9"/>
        <v>3.2620157661519955</v>
      </c>
      <c r="W31" s="97"/>
      <c r="X31" s="97">
        <f t="shared" si="10"/>
        <v>0.21757837736340557</v>
      </c>
      <c r="Y31" s="97">
        <f t="shared" si="13"/>
        <v>1.6258871777329498</v>
      </c>
      <c r="Z31" s="97">
        <f t="shared" si="13"/>
        <v>4.9254943218749228</v>
      </c>
      <c r="AA31" s="97">
        <f t="shared" si="13"/>
        <v>2.3621282255188589</v>
      </c>
      <c r="AB31" s="97">
        <f t="shared" si="13"/>
        <v>3.6003174062448435</v>
      </c>
      <c r="AC31" s="97">
        <f t="shared" si="13"/>
        <v>18.743798248906263</v>
      </c>
      <c r="AD31" s="97">
        <f t="shared" si="13"/>
        <v>32.820958795969723</v>
      </c>
      <c r="AE31" s="97">
        <f t="shared" si="13"/>
        <v>25.52801078281901</v>
      </c>
      <c r="AF31" s="97">
        <f t="shared" si="13"/>
        <v>10.175826663570026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4.7041688332306674E-4</v>
      </c>
      <c r="C32" s="69">
        <f>'Basic T2'!O32</f>
        <v>9.1818330257181155E-2</v>
      </c>
      <c r="D32" s="69">
        <f>'Basic T2'!Z32</f>
        <v>0.38387008290183383</v>
      </c>
      <c r="E32" s="69">
        <f>'Basic T2'!AK32</f>
        <v>0.29880615249287557</v>
      </c>
      <c r="F32" s="69">
        <f>'Basic T2'!AV32</f>
        <v>0.33202666020635119</v>
      </c>
      <c r="G32" s="69">
        <f>'Basic T2'!BG32</f>
        <v>1.5350561977108601</v>
      </c>
      <c r="H32" s="69">
        <f>'Basic T2'!BR32</f>
        <v>2.6339442777013349</v>
      </c>
      <c r="I32" s="69">
        <f>'Basic T2'!CC32</f>
        <v>3.1331528080856996</v>
      </c>
      <c r="J32" s="69">
        <f>'Basic T2'!CN32</f>
        <v>1.1314577157288348</v>
      </c>
      <c r="K32" s="309">
        <f t="shared" si="12"/>
        <v>9.5406026419682952</v>
      </c>
      <c r="L32" s="97"/>
      <c r="M32" s="97">
        <f t="shared" si="0"/>
        <v>4.4220097339286429E-3</v>
      </c>
      <c r="N32" s="97">
        <f t="shared" si="1"/>
        <v>0.12705819368509447</v>
      </c>
      <c r="O32" s="97">
        <f t="shared" si="2"/>
        <v>0.24727586888134856</v>
      </c>
      <c r="P32" s="97">
        <f t="shared" si="3"/>
        <v>0.74778635605804578</v>
      </c>
      <c r="Q32" s="97">
        <f t="shared" si="4"/>
        <v>0.78590628914128702</v>
      </c>
      <c r="R32" s="97">
        <f t="shared" si="5"/>
        <v>1.1300800280002403</v>
      </c>
      <c r="S32" s="97">
        <f t="shared" si="6"/>
        <v>1.7825114083813407</v>
      </c>
      <c r="T32" s="97">
        <f t="shared" si="7"/>
        <v>3.169655528589733</v>
      </c>
      <c r="U32" s="97">
        <f t="shared" si="8"/>
        <v>4.2209417733476977</v>
      </c>
      <c r="V32" s="97">
        <f t="shared" si="9"/>
        <v>1.3076394270829141</v>
      </c>
      <c r="W32" s="97"/>
      <c r="X32" s="97">
        <f t="shared" si="10"/>
        <v>4.9306831127600165E-3</v>
      </c>
      <c r="Y32" s="97">
        <f t="shared" si="13"/>
        <v>0.96239549746344288</v>
      </c>
      <c r="Z32" s="97">
        <f t="shared" si="13"/>
        <v>4.0235412510864057</v>
      </c>
      <c r="AA32" s="97">
        <f t="shared" si="13"/>
        <v>3.1319421183988192</v>
      </c>
      <c r="AB32" s="97">
        <f t="shared" si="13"/>
        <v>3.4801434738073498</v>
      </c>
      <c r="AC32" s="97">
        <f t="shared" si="13"/>
        <v>16.089719437200738</v>
      </c>
      <c r="AD32" s="97">
        <f t="shared" si="13"/>
        <v>27.607734820805124</v>
      </c>
      <c r="AE32" s="97">
        <f t="shared" si="13"/>
        <v>32.840198105549732</v>
      </c>
      <c r="AF32" s="97">
        <f t="shared" si="13"/>
        <v>11.859394612575615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4.645513148332639E-2</v>
      </c>
      <c r="C33" s="69">
        <f>'Basic T2'!O33</f>
        <v>1.369107491294371</v>
      </c>
      <c r="D33" s="69">
        <f>'Basic T2'!Z33</f>
        <v>5.1923269156028402</v>
      </c>
      <c r="E33" s="69">
        <f>'Basic T2'!AK33</f>
        <v>2.889192788542593</v>
      </c>
      <c r="F33" s="69">
        <f>'Basic T2'!AV33</f>
        <v>2.330707444603108</v>
      </c>
      <c r="G33" s="69">
        <f>'Basic T2'!BG33</f>
        <v>11.27288624999213</v>
      </c>
      <c r="H33" s="69">
        <f>'Basic T2'!BR33</f>
        <v>21.819711943194797</v>
      </c>
      <c r="I33" s="69">
        <f>'Basic T2'!CC33</f>
        <v>21.897457277725906</v>
      </c>
      <c r="J33" s="69">
        <f>'Basic T2'!CN33</f>
        <v>6.7666747139729893</v>
      </c>
      <c r="K33" s="309">
        <f t="shared" ref="K33" si="14">SUM(B33:J33)</f>
        <v>73.584519956412052</v>
      </c>
      <c r="L33" s="97"/>
      <c r="M33" s="97">
        <f t="shared" si="0"/>
        <v>0.43668722550743383</v>
      </c>
      <c r="N33" s="97">
        <f t="shared" si="1"/>
        <v>1.8945707716242071</v>
      </c>
      <c r="O33" s="97">
        <f t="shared" si="2"/>
        <v>3.3447179313008433</v>
      </c>
      <c r="P33" s="97">
        <f t="shared" si="3"/>
        <v>7.2304366200925614</v>
      </c>
      <c r="Q33" s="97">
        <f t="shared" si="4"/>
        <v>5.5167787963882375</v>
      </c>
      <c r="R33" s="97">
        <f t="shared" si="5"/>
        <v>8.2988907038269684</v>
      </c>
      <c r="S33" s="97">
        <f t="shared" si="6"/>
        <v>14.76640405630841</v>
      </c>
      <c r="T33" s="97">
        <f t="shared" si="7"/>
        <v>22.152573070576818</v>
      </c>
      <c r="U33" s="97">
        <f t="shared" si="8"/>
        <v>25.243311853210503</v>
      </c>
      <c r="V33" s="97">
        <f t="shared" si="9"/>
        <v>10.085528464910748</v>
      </c>
      <c r="W33" s="97"/>
      <c r="X33" s="97">
        <f t="shared" ref="X33" si="15">IF($K33&gt;0,B33/$K33*100,0)</f>
        <v>6.3131663440685881E-2</v>
      </c>
      <c r="Y33" s="97">
        <f t="shared" ref="Y33" si="16">IF($K33&gt;0,C33/$K33*100,0)</f>
        <v>1.8605917278598334</v>
      </c>
      <c r="Z33" s="97">
        <f t="shared" ref="Z33" si="17">IF($K33&gt;0,D33/$K33*100,0)</f>
        <v>7.0562761280205759</v>
      </c>
      <c r="AA33" s="97">
        <f t="shared" ref="AA33" si="18">IF($K33&gt;0,E33/$K33*100,0)</f>
        <v>3.9263594982395928</v>
      </c>
      <c r="AB33" s="97">
        <f t="shared" ref="AB33" si="19">IF($K33&gt;0,F33/$K33*100,0)</f>
        <v>3.1673882577255479</v>
      </c>
      <c r="AC33" s="97">
        <f t="shared" ref="AC33" si="20">IF($K33&gt;0,G33/$K33*100,0)</f>
        <v>15.319643665093757</v>
      </c>
      <c r="AD33" s="97">
        <f t="shared" ref="AD33" si="21">IF($K33&gt;0,H33/$K33*100,0)</f>
        <v>29.652584478528571</v>
      </c>
      <c r="AE33" s="97">
        <f t="shared" ref="AE33" si="22">IF($K33&gt;0,I33/$K33*100,0)</f>
        <v>29.7582389484866</v>
      </c>
      <c r="AF33" s="97">
        <f>IF($K33&gt;0,J33/$K33*100,0)</f>
        <v>9.195785632604851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10.6380788742664</v>
      </c>
      <c r="C35" s="310">
        <f t="shared" ref="C35:K35" si="24">SUM(C8:C33)</f>
        <v>72.264784815646721</v>
      </c>
      <c r="D35" s="310">
        <f t="shared" si="24"/>
        <v>155.23960531952588</v>
      </c>
      <c r="E35" s="310">
        <f t="shared" si="24"/>
        <v>39.958759620599601</v>
      </c>
      <c r="F35" s="310">
        <f t="shared" si="24"/>
        <v>42.247614606715636</v>
      </c>
      <c r="G35" s="310">
        <f t="shared" si="24"/>
        <v>135.83606113517951</v>
      </c>
      <c r="H35" s="310">
        <f t="shared" si="24"/>
        <v>147.76591416563002</v>
      </c>
      <c r="I35" s="310">
        <f t="shared" si="24"/>
        <v>98.848369478172458</v>
      </c>
      <c r="J35" s="310">
        <f t="shared" si="24"/>
        <v>26.805811984263816</v>
      </c>
      <c r="K35" s="310">
        <f t="shared" si="24"/>
        <v>729.6049999999999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1.4580600289562711</v>
      </c>
      <c r="Y35" s="98">
        <f t="shared" ref="Y35:AG35" si="26">IF($K35&gt;0,C35/$K35*100,0)</f>
        <v>9.9046449538649988</v>
      </c>
      <c r="Z35" s="98">
        <f t="shared" si="26"/>
        <v>21.277212371012521</v>
      </c>
      <c r="AA35" s="98">
        <f t="shared" si="26"/>
        <v>5.4767661434063104</v>
      </c>
      <c r="AB35" s="98">
        <f t="shared" si="26"/>
        <v>5.7904776703443153</v>
      </c>
      <c r="AC35" s="98">
        <f t="shared" si="26"/>
        <v>18.61775359751914</v>
      </c>
      <c r="AD35" s="98">
        <f t="shared" si="26"/>
        <v>20.252864791994305</v>
      </c>
      <c r="AE35" s="98">
        <f t="shared" si="26"/>
        <v>13.548203408443262</v>
      </c>
      <c r="AF35" s="98">
        <f t="shared" si="26"/>
        <v>3.6740170344588949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automation\Data\Results\Workbooks\LSIPs\HE_LSIP\[HE_LSIP_MainTables.Main.xlsm]Manager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automation\Data\Results\Workbooks\LSIPs\HE_LSIP\[HE_LSIP_MainTables.Main.xlsm]Manager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automation\Data\Results\Workbooks\LSIPs\HE_LSIP\[HE_LSIP_MainTables.Main.xlsm]Manager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automation\Data\Results\Workbooks\LSIPs\HE_LSIP\[HE_LSIP_MainTables.Main.xlsm]Manager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automation\Data\Results\Workbooks\LSIPs\HE_LSIP\[HE_LSIP_MainTables.Main.xlsm]Manager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automation\Data\Results\Workbooks\LSIPs\HE_LSIP\[HE_LSIP_MainTables.Main.xlsm]Manager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automation\Data\Results\Workbooks\LSIPs\HE_LSIP\[HE_LSIP_MainTables.Main.xlsm]Manager</v>
      </c>
      <c r="Y79" s="91" t="str">
        <f ca="1">CELL("filename")</f>
        <v>M:\IE\Projects\Nuffield via NFER AI and automation\Data\Results\Workbooks\LSIPs\HE_LSIP\[HE_LSIP_MainTables.Main.xlsm]Manager</v>
      </c>
      <c r="AW79" s="91" t="str">
        <f ca="1">CELL("filename")</f>
        <v>M:\IE\Projects\Nuffield via NFER AI and automation\Data\Results\Workbooks\LSIPs\HE_LSIP\[HE_LSIP_MainTables.Main.xlsm]Manager</v>
      </c>
      <c r="BU79" s="91" t="str">
        <f ca="1">CELL("filename")</f>
        <v>M:\IE\Projects\Nuffield via NFER AI and automation\Data\Results\Workbooks\LSIPs\HE_LSIP\[HE_LSIP_MainTables.Main.xlsm]Manager</v>
      </c>
      <c r="CS79" s="91" t="str">
        <f ca="1">CELL("filename")</f>
        <v>M:\IE\Projects\Nuffield via NFER AI and automation\Data\Results\Workbooks\LSIPs\HE_LSIP\[HE_LSIP_MainTables.Main.xlsm]Manager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automation\Data\Results\Workbooks\LSIPs\HE_LSIP\[HE_LSIP_MainTables.Main.xlsm]Manager</v>
      </c>
      <c r="Y96" s="91" t="str">
        <f ca="1">CELL("filename")</f>
        <v>M:\IE\Projects\Nuffield via NFER AI and automation\Data\Results\Workbooks\LSIPs\HE_LSIP\[HE_LSIP_MainTables.Main.xlsm]Manager</v>
      </c>
      <c r="AW96" s="91" t="str">
        <f ca="1">CELL("filename")</f>
        <v>M:\IE\Projects\Nuffield via NFER AI and automation\Data\Results\Workbooks\LSIPs\HE_LSIP\[HE_LSIP_MainTables.Main.xlsm]Manager</v>
      </c>
      <c r="BU96" s="91" t="str">
        <f ca="1">CELL("filename")</f>
        <v>M:\IE\Projects\Nuffield via NFER AI and automation\Data\Results\Workbooks\LSIPs\HE_LSIP\[HE_LSIP_MainTables.Main.xlsm]Manager</v>
      </c>
      <c r="CS96" s="91" t="str">
        <f ca="1">CELL("filename")</f>
        <v>M:\IE\Projects\Nuffield via NFER AI and automation\Data\Results\Workbooks\LSIPs\HE_LSIP\[HE_LSIP_MainTables.Main.xlsm]Manager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C7AC024-0D29-44ED-8DA8-764AF16528C7}"/>
</file>

<file path=customXml/itemProps2.xml><?xml version="1.0" encoding="utf-8"?>
<ds:datastoreItem xmlns:ds="http://schemas.openxmlformats.org/officeDocument/2006/customXml" ds:itemID="{41AA4C54-6ACA-4C8D-81F3-D2AAB83AAD4B}"/>
</file>

<file path=customXml/itemProps3.xml><?xml version="1.0" encoding="utf-8"?>
<ds:datastoreItem xmlns:ds="http://schemas.openxmlformats.org/officeDocument/2006/customXml" ds:itemID="{7BFD98CA-FE94-440A-A66C-AD474939AA0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