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HS_LEP\"/>
    </mc:Choice>
  </mc:AlternateContent>
  <xr:revisionPtr revIDLastSave="0" documentId="13_ncr:1_{016E7B86-9748-46EC-9D61-8F9E2803AFD0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AG1" i="109" s="1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Q89" i="71" l="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A1" i="75" l="1"/>
  <c r="T160" i="7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AU54" i="109" s="1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W1" i="16" s="1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79" i="108" l="1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E6" i="16"/>
  <c r="F6" i="16"/>
  <c r="B6" i="16"/>
  <c r="A477" i="76" l="1"/>
  <c r="L1" i="16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A1" i="18" l="1"/>
  <c r="A505" i="76"/>
  <c r="F59" i="18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<sst xmlns="http://schemas.openxmlformats.org/spreadsheetml/2006/main" count="2354" uniqueCount="530">
  <si>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</si>
  <si>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</si>
  <si>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</si>
  <si>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</si>
  <si>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</si>
  <si>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</si>
  <si>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</si>
  <si>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</si>
  <si>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</si>
  <si>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</si>
  <si>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</si>
  <si>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</si>
  <si>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</si>
  <si>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</si>
  <si>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</si>
  <si>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</si>
  <si>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</si>
  <si>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</si>
  <si>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</si>
  <si>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</si>
  <si>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</si>
  <si>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</si>
  <si>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</si>
  <si>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</si>
  <si>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</si>
  <si>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</si>
  <si>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</si>
  <si>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</si>
  <si>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</si>
  <si>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</si>
  <si>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</si>
  <si>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</si>
  <si>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</si>
  <si>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</si>
  <si>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</si>
  <si>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</si>
  <si>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</si>
  <si>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</si>
  <si>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</si>
  <si>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</si>
  <si>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</si>
  <si>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</si>
  <si>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</si>
  <si>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</si>
  <si>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</si>
  <si>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</si>
  <si>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</si>
  <si>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</si>
  <si>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</si>
  <si>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</si>
  <si>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</si>
  <si>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</si>
  <si>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</si>
  <si>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</si>
  <si>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</si>
  <si>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</si>
  <si>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</si>
  <si>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</si>
  <si>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</si>
  <si>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</si>
  <si>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</si>
  <si>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</si>
  <si>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</si>
  <si>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</si>
  <si>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</si>
  <si>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</si>
  <si>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</si>
  <si>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</si>
  <si>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</si>
  <si>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</si>
  <si>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</si>
  <si>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</si>
  <si>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</si>
  <si>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</si>
  <si>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</si>
  <si>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</si>
  <si>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</si>
  <si>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</si>
  <si>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</si>
  <si>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</si>
  <si>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</si>
  <si>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</si>
  <si>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</si>
  <si>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</si>
  <si>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</si>
  <si>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</si>
  <si>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</si>
  <si>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</si>
  <si>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</si>
  <si>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</si>
  <si>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</si>
  <si>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</si>
  <si>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</si>
  <si>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</si>
  <si>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</si>
  <si>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</si>
  <si>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</si>
  <si>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</si>
  <si>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</si>
  <si>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</si>
  <si>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</si>
  <si>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</si>
  <si>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</si>
  <si>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</si>
  <si>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</si>
  <si>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</si>
  <si>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</si>
  <si>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</si>
  <si>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</si>
  <si>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</si>
  <si>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</si>
  <si>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</si>
  <si>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</si>
  <si>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</si>
  <si>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</si>
  <si>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</si>
  <si>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</si>
  <si>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</si>
  <si>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</si>
  <si>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</si>
  <si>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</si>
  <si>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</si>
  <si>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</si>
  <si>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</si>
  <si>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</si>
  <si>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</si>
  <si>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</si>
  <si>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</si>
  <si>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</si>
  <si>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</si>
  <si>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</si>
  <si>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</si>
  <si>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</si>
  <si>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</si>
  <si>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</si>
  <si>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</si>
  <si>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</si>
  <si>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</si>
  <si>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</si>
  <si>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</si>
  <si>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</si>
  <si>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</si>
  <si>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</si>
  <si>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</si>
  <si>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</si>
  <si>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</si>
  <si>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</si>
  <si>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</si>
  <si>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</si>
  <si>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</si>
  <si>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</si>
  <si>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</si>
  <si>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</si>
  <si>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</si>
  <si>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</si>
  <si>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</si>
  <si>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</si>
  <si>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</si>
  <si>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</si>
  <si>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</si>
  <si>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</si>
  <si>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</si>
  <si>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</si>
  <si>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</si>
  <si>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</si>
  <si>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</si>
  <si>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</si>
  <si>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</si>
  <si>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</si>
  <si>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</si>
  <si>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</si>
  <si>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</si>
  <si>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</si>
  <si>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</si>
  <si>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</si>
  <si>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</si>
  <si>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</si>
  <si>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</si>
  <si>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</si>
  <si>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</si>
  <si>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</si>
  <si>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</si>
  <si>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</si>
  <si>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</si>
  <si>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</si>
  <si>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</si>
  <si>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</si>
  <si>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</si>
  <si>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</si>
  <si>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</si>
  <si>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</si>
  <si>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</si>
  <si>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</si>
  <si>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</si>
  <si>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</si>
  <si>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</si>
  <si>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</si>
  <si>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</si>
  <si>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</si>
  <si>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</si>
  <si>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</si>
  <si>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</si>
  <si>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</si>
  <si>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</si>
  <si>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</si>
  <si>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</si>
  <si>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</si>
  <si>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</si>
  <si>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</si>
  <si>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</si>
  <si>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</si>
  <si>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</si>
  <si>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</si>
  <si>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</si>
  <si>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</si>
  <si>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</si>
  <si>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</si>
  <si>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</si>
  <si>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</si>
  <si>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</si>
  <si>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</si>
  <si>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</si>
  <si>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</si>
  <si>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</si>
  <si>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</si>
  <si>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</si>
  <si>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</si>
  <si>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</si>
  <si>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</si>
  <si>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</si>
  <si>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</si>
  <si>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</si>
  <si>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</si>
  <si>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</si>
  <si>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</si>
  <si>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</si>
  <si>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</si>
  <si>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</si>
  <si>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</si>
  <si>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</si>
  <si>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</si>
  <si>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</si>
  <si>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</si>
  <si>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</si>
  <si>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</si>
  <si>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</si>
  <si>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</si>
  <si>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</si>
  <si>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</si>
  <si>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</si>
  <si>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</si>
  <si>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</si>
  <si>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</si>
  <si>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</si>
  <si>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</si>
  <si>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</si>
  <si>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</si>
  <si>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</si>
  <si>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</si>
  <si>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</si>
  <si>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</si>
  <si>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</si>
  <si>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</si>
  <si>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</si>
  <si>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</si>
  <si>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</si>
  <si>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</si>
  <si>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</si>
  <si>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</si>
  <si>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</si>
  <si>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</si>
  <si>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</si>
  <si>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</si>
  <si>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</si>
  <si>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</si>
  <si>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</si>
  <si>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</si>
  <si>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</si>
  <si>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</si>
  <si>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</si>
  <si>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</si>
  <si>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</si>
  <si>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</si>
  <si>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</si>
  <si>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</si>
  <si>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</si>
  <si>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</si>
  <si>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</si>
  <si>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</si>
  <si>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</si>
  <si>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</si>
  <si>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</si>
  <si>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</si>
  <si>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</si>
  <si>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</si>
  <si>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</si>
  <si>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</si>
  <si>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</si>
  <si>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</si>
  <si>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</si>
  <si>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</si>
  <si>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</si>
  <si>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</si>
  <si>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</si>
  <si>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</si>
  <si>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</si>
  <si>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</si>
  <si>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</si>
  <si>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</si>
  <si>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</si>
  <si>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</si>
  <si>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</si>
  <si>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</si>
  <si>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</si>
  <si>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</si>
  <si>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</si>
  <si>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</si>
  <si>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</si>
  <si>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</si>
  <si>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</si>
  <si>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</si>
  <si>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</si>
  <si>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</si>
  <si>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</si>
  <si>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</si>
  <si>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</si>
  <si>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</si>
  <si>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</si>
  <si>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</si>
  <si>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</si>
  <si>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</si>
  <si>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</si>
  <si>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</si>
  <si>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</si>
  <si>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</si>
  <si>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</si>
  <si>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</si>
  <si>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</si>
  <si>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</si>
  <si>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</si>
  <si>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</si>
  <si>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</si>
  <si>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</si>
  <si>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</si>
  <si>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</si>
  <si>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</si>
  <si>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</si>
  <si>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</si>
  <si>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</si>
  <si>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</si>
  <si>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</si>
  <si>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</si>
  <si>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</si>
  <si>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</si>
  <si>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</si>
  <si>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</si>
  <si>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</si>
  <si>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</si>
  <si>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</si>
  <si>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</si>
  <si>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</si>
  <si>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</si>
  <si>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</si>
  <si>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</si>
  <si>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</si>
  <si>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</si>
  <si>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</si>
  <si>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</si>
  <si>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</si>
  <si>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</si>
  <si>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</si>
  <si>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</si>
  <si>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</si>
  <si>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</si>
  <si>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</si>
  <si>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</si>
  <si>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</si>
  <si>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</si>
  <si>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</si>
  <si>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</si>
  <si>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</si>
  <si>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</si>
  <si>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</si>
  <si>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</si>
  <si>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</si>
  <si>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</si>
  <si>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</si>
  <si>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</si>
  <si>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</si>
  <si>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</si>
  <si>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</si>
  <si>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</si>
  <si>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</si>
  <si>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</si>
  <si>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</si>
  <si>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</si>
  <si>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</si>
  <si>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</si>
  <si>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</si>
  <si>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</si>
  <si>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</si>
  <si>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</si>
  <si>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</si>
  <si>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</si>
  <si>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</si>
  <si>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</si>
  <si>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</si>
  <si>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</si>
  <si>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</si>
  <si>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</si>
  <si>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</si>
  <si>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</si>
  <si>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</si>
  <si>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</si>
  <si>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</si>
  <si>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</si>
  <si>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</si>
  <si>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</si>
  <si>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</si>
  <si>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</si>
  <si>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</si>
  <si>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</si>
  <si>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</si>
  <si>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</si>
  <si>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</si>
  <si>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</si>
  <si>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</si>
  <si>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</si>
  <si>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</si>
  <si>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</si>
  <si>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</si>
  <si>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</si>
  <si>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</si>
  <si>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</si>
  <si>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</si>
  <si>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</si>
  <si>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</si>
  <si>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</si>
  <si>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</si>
  <si>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</si>
  <si>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</si>
  <si>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</si>
  <si>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</si>
  <si>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</si>
  <si>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</si>
  <si>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</si>
  <si>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</si>
  <si>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</si>
  <si>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</si>
  <si>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</si>
  <si>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</si>
  <si>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</si>
  <si>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</si>
  <si>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</si>
  <si>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</si>
  <si>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</si>
  <si>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</si>
  <si>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</si>
  <si>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</si>
  <si>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</si>
  <si>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</si>
  <si>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</si>
  <si>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</si>
  <si>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</si>
  <si>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</si>
  <si>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</si>
  <si>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</si>
  <si>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</si>
  <si>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</si>
  <si>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</si>
  <si>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</si>
  <si>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</si>
  <si>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</si>
  <si>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</si>
  <si>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</si>
  <si>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</si>
  <si>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</si>
  <si>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</si>
  <si>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</si>
  <si>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</si>
  <si>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</si>
  <si>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</si>
  <si>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</si>
  <si>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</si>
  <si>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</si>
  <si>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</si>
  <si>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</si>
  <si>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</si>
  <si>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</si>
  <si>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</si>
  <si>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</si>
  <si>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</si>
  <si>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</si>
  <si>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</si>
  <si>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</si>
  <si>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</si>
  <si>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</si>
  <si>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</si>
  <si>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</si>
  <si>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</si>
  <si>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</si>
  <si>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</si>
  <si>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</si>
  <si>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</si>
  <si>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</si>
  <si>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</si>
  <si>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</si>
  <si>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</si>
  <si>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</si>
  <si>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</si>
  <si>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</si>
  <si>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</si>
  <si>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</si>
  <si>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</si>
  <si>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</si>
  <si>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</si>
  <si>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</si>
  <si>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</si>
  <si>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</si>
  <si>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</si>
  <si>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</si>
  <si>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</si>
  <si>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</si>
  <si>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</si>
  <si>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</si>
  <si>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</si>
  <si>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automation/Data/Results/Workbooks/LEPs/HS_LEP/HS_LEP_Database.Main.xlsx</t>
  </si>
  <si>
    <t>16. Heart of the South West</t>
  </si>
  <si>
    <t>Heart of the South West</t>
  </si>
  <si>
    <t>09 03 2023 10:19:09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</si>
</sst>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2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  <xf numFmtId="22" fontId="0" fillId="0" borderId="0" xfId="0" applyNumberFormat="1"/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48" Type="http://schemas.openxmlformats.org/officeDocument/2006/relationships/customXml" Target="../customXml/item3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0.20470809402315382</c:v>
                </c:pt>
                <c:pt idx="2">
                  <c:v>-1.7626077073593316</c:v>
                </c:pt>
                <c:pt idx="3">
                  <c:v>-0.2573166285770534</c:v>
                </c:pt>
                <c:pt idx="4">
                  <c:v>0.74841171952964025</c:v>
                </c:pt>
                <c:pt idx="5">
                  <c:v>-0.8634589226217515</c:v>
                </c:pt>
                <c:pt idx="7">
                  <c:v>1.312106253919465</c:v>
                </c:pt>
                <c:pt idx="8">
                  <c:v>-1.6832733227889696</c:v>
                </c:pt>
                <c:pt idx="9">
                  <c:v>-0.28845932867089807</c:v>
                </c:pt>
                <c:pt idx="10">
                  <c:v>6.732995864582314E-2</c:v>
                </c:pt>
                <c:pt idx="11">
                  <c:v>0.90481696396631506</c:v>
                </c:pt>
                <c:pt idx="12">
                  <c:v>0.80318222175153053</c:v>
                </c:pt>
                <c:pt idx="13">
                  <c:v>-4.5511144678435418</c:v>
                </c:pt>
                <c:pt idx="14">
                  <c:v>3.7019406031790991</c:v>
                </c:pt>
                <c:pt idx="15">
                  <c:v>-0.26367492809954429</c:v>
                </c:pt>
                <c:pt idx="17">
                  <c:v>2.7113512419003838</c:v>
                </c:pt>
                <c:pt idx="18">
                  <c:v>-0.48049889104695431</c:v>
                </c:pt>
                <c:pt idx="19">
                  <c:v>0.15885823338308569</c:v>
                </c:pt>
                <c:pt idx="20">
                  <c:v>0.83923831684593608</c:v>
                </c:pt>
                <c:pt idx="22">
                  <c:v>0.72028088404556545</c:v>
                </c:pt>
                <c:pt idx="24">
                  <c:v>0.92791735615562754</c:v>
                </c:pt>
                <c:pt idx="25">
                  <c:v>0.12994961038208519</c:v>
                </c:pt>
                <c:pt idx="26">
                  <c:v>1.1803692687492928</c:v>
                </c:pt>
                <c:pt idx="27">
                  <c:v>0.84556094616110578</c:v>
                </c:pt>
                <c:pt idx="29">
                  <c:v>-1.7824962689048984</c:v>
                </c:pt>
                <c:pt idx="30">
                  <c:v>27.995428060285388</c:v>
                </c:pt>
                <c:pt idx="31">
                  <c:v>-1.3099298314660279</c:v>
                </c:pt>
                <c:pt idx="32">
                  <c:v>2.5637511092189813</c:v>
                </c:pt>
                <c:pt idx="33">
                  <c:v>4.3547354680896877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0.64855849109184405</c:v>
                </c:pt>
                <c:pt idx="2">
                  <c:v>1.3753981275253846</c:v>
                </c:pt>
                <c:pt idx="3">
                  <c:v>0.43067680559449872</c:v>
                </c:pt>
                <c:pt idx="4">
                  <c:v>0.2077283970629562</c:v>
                </c:pt>
                <c:pt idx="5">
                  <c:v>0.88428651651093482</c:v>
                </c:pt>
                <c:pt idx="7">
                  <c:v>0.34446396635550158</c:v>
                </c:pt>
                <c:pt idx="8">
                  <c:v>1.8170635457076978</c:v>
                </c:pt>
                <c:pt idx="9">
                  <c:v>1.2276857689295317</c:v>
                </c:pt>
                <c:pt idx="10">
                  <c:v>0.96933372736838219</c:v>
                </c:pt>
                <c:pt idx="11">
                  <c:v>-0.59275066473831739</c:v>
                </c:pt>
                <c:pt idx="12">
                  <c:v>-0.39066683493114152</c:v>
                </c:pt>
                <c:pt idx="13">
                  <c:v>0.79778213287409194</c:v>
                </c:pt>
                <c:pt idx="14">
                  <c:v>-0.28480763518976548</c:v>
                </c:pt>
                <c:pt idx="15">
                  <c:v>0.85058270042868145</c:v>
                </c:pt>
                <c:pt idx="17">
                  <c:v>1.3544481659014673</c:v>
                </c:pt>
                <c:pt idx="18">
                  <c:v>0.19567009411260994</c:v>
                </c:pt>
                <c:pt idx="19">
                  <c:v>7.342327333874632E-2</c:v>
                </c:pt>
                <c:pt idx="20">
                  <c:v>0.52415806356693739</c:v>
                </c:pt>
                <c:pt idx="22">
                  <c:v>1.3217579174267691</c:v>
                </c:pt>
                <c:pt idx="24">
                  <c:v>-0.4252230362126963</c:v>
                </c:pt>
                <c:pt idx="25">
                  <c:v>-1.4348986763747962</c:v>
                </c:pt>
                <c:pt idx="26">
                  <c:v>-1.6032280966348345</c:v>
                </c:pt>
                <c:pt idx="27">
                  <c:v>-0.78756354039207777</c:v>
                </c:pt>
                <c:pt idx="29">
                  <c:v>0.97135627098992039</c:v>
                </c:pt>
                <c:pt idx="30">
                  <c:v>-0.67885780147159958</c:v>
                </c:pt>
                <c:pt idx="31">
                  <c:v>-3.6913508450161503</c:v>
                </c:pt>
                <c:pt idx="32">
                  <c:v>0.37565032534274678</c:v>
                </c:pt>
                <c:pt idx="33">
                  <c:v>0.1468988493402712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23.845000000000024</c:v>
                </c:pt>
                <c:pt idx="1">
                  <c:v>19.608000000000033</c:v>
                </c:pt>
                <c:pt idx="2">
                  <c:v>21.541999999999977</c:v>
                </c:pt>
                <c:pt idx="3">
                  <c:v>18.276000000000021</c:v>
                </c:pt>
                <c:pt idx="4">
                  <c:v>20.151000000000053</c:v>
                </c:pt>
                <c:pt idx="5">
                  <c:v>18.276000000000025</c:v>
                </c:pt>
                <c:pt idx="6">
                  <c:v>19.603000000000005</c:v>
                </c:pt>
                <c:pt idx="7">
                  <c:v>23.765000000000004</c:v>
                </c:pt>
                <c:pt idx="8">
                  <c:v>21.878000000000036</c:v>
                </c:pt>
                <c:pt idx="9">
                  <c:v>17.497000000000003</c:v>
                </c:pt>
                <c:pt idx="10">
                  <c:v>20.742000000000061</c:v>
                </c:pt>
                <c:pt idx="11">
                  <c:v>20.892000000000017</c:v>
                </c:pt>
                <c:pt idx="12">
                  <c:v>21.025000000000013</c:v>
                </c:pt>
                <c:pt idx="13">
                  <c:v>21.237000000000037</c:v>
                </c:pt>
                <c:pt idx="14">
                  <c:v>21.372000000000035</c:v>
                </c:pt>
                <c:pt idx="15">
                  <c:v>21.410999999999991</c:v>
                </c:pt>
                <c:pt idx="16">
                  <c:v>21.462999999999987</c:v>
                </c:pt>
                <c:pt idx="17">
                  <c:v>21.512000000000057</c:v>
                </c:pt>
                <c:pt idx="18">
                  <c:v>21.554000000000027</c:v>
                </c:pt>
                <c:pt idx="19">
                  <c:v>21.593999999999966</c:v>
                </c:pt>
                <c:pt idx="20">
                  <c:v>21.657999999999969</c:v>
                </c:pt>
                <c:pt idx="21">
                  <c:v>21.719999999999995</c:v>
                </c:pt>
                <c:pt idx="22">
                  <c:v>21.780000000000008</c:v>
                </c:pt>
                <c:pt idx="23">
                  <c:v>21.83600000000002</c:v>
                </c:pt>
                <c:pt idx="24" formatCode="#,##0.00">
                  <c:v>21.890000000000011</c:v>
                </c:pt>
                <c:pt idx="25">
                  <c:v>21.941999999999986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1.480000000000002</c:v>
                </c:pt>
                <c:pt idx="1">
                  <c:v>1.4880000000000013</c:v>
                </c:pt>
                <c:pt idx="2">
                  <c:v>1.7579999999999976</c:v>
                </c:pt>
                <c:pt idx="3">
                  <c:v>1.4370000000000041</c:v>
                </c:pt>
                <c:pt idx="4">
                  <c:v>0.78999999999999837</c:v>
                </c:pt>
                <c:pt idx="5">
                  <c:v>1.5829999999999977</c:v>
                </c:pt>
                <c:pt idx="6">
                  <c:v>1.1279999999999977</c:v>
                </c:pt>
                <c:pt idx="7">
                  <c:v>1.2350000000000019</c:v>
                </c:pt>
                <c:pt idx="8">
                  <c:v>1.6370000000000025</c:v>
                </c:pt>
                <c:pt idx="9">
                  <c:v>1.463000000000003</c:v>
                </c:pt>
                <c:pt idx="10">
                  <c:v>1.4819999999999978</c:v>
                </c:pt>
                <c:pt idx="11">
                  <c:v>1.4019999999999997</c:v>
                </c:pt>
                <c:pt idx="12">
                  <c:v>1.3699999999999963</c:v>
                </c:pt>
                <c:pt idx="13">
                  <c:v>1.3019999999999994</c:v>
                </c:pt>
                <c:pt idx="14">
                  <c:v>1.2339999999999998</c:v>
                </c:pt>
                <c:pt idx="15">
                  <c:v>1.1800000000000008</c:v>
                </c:pt>
                <c:pt idx="16">
                  <c:v>1.1349999999999987</c:v>
                </c:pt>
                <c:pt idx="17">
                  <c:v>1.0919999999999972</c:v>
                </c:pt>
                <c:pt idx="18">
                  <c:v>1.0529999999999988</c:v>
                </c:pt>
                <c:pt idx="19">
                  <c:v>1.0169999999999986</c:v>
                </c:pt>
                <c:pt idx="20">
                  <c:v>0.98600000000000176</c:v>
                </c:pt>
                <c:pt idx="21">
                  <c:v>0.95200000000000096</c:v>
                </c:pt>
                <c:pt idx="22">
                  <c:v>0.92099999999999782</c:v>
                </c:pt>
                <c:pt idx="23">
                  <c:v>0.89299999999999868</c:v>
                </c:pt>
                <c:pt idx="24" formatCode="#,##0.00">
                  <c:v>0.86700000000000033</c:v>
                </c:pt>
                <c:pt idx="25">
                  <c:v>0.84299999999999953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4.9840000000000027</c:v>
                </c:pt>
                <c:pt idx="1">
                  <c:v>3.9860000000000047</c:v>
                </c:pt>
                <c:pt idx="2">
                  <c:v>3.6549999999999967</c:v>
                </c:pt>
                <c:pt idx="3">
                  <c:v>4.5519999999999978</c:v>
                </c:pt>
                <c:pt idx="4">
                  <c:v>2.3300000000000058</c:v>
                </c:pt>
                <c:pt idx="5">
                  <c:v>1.9569999999999994</c:v>
                </c:pt>
                <c:pt idx="6">
                  <c:v>4.1779999999999999</c:v>
                </c:pt>
                <c:pt idx="7">
                  <c:v>4.0729999999999995</c:v>
                </c:pt>
                <c:pt idx="8">
                  <c:v>5.1979999999999906</c:v>
                </c:pt>
                <c:pt idx="9">
                  <c:v>4.3919999999999968</c:v>
                </c:pt>
                <c:pt idx="10">
                  <c:v>6.7230000000000105</c:v>
                </c:pt>
                <c:pt idx="11">
                  <c:v>6.5580000000000043</c:v>
                </c:pt>
                <c:pt idx="12">
                  <c:v>6.3960000000000123</c:v>
                </c:pt>
                <c:pt idx="13">
                  <c:v>6.3489999999999807</c:v>
                </c:pt>
                <c:pt idx="14">
                  <c:v>6.3200000000000029</c:v>
                </c:pt>
                <c:pt idx="15">
                  <c:v>6.296000000000002</c:v>
                </c:pt>
                <c:pt idx="16">
                  <c:v>6.27</c:v>
                </c:pt>
                <c:pt idx="17">
                  <c:v>6.2460000000000067</c:v>
                </c:pt>
                <c:pt idx="18">
                  <c:v>6.2199999999999944</c:v>
                </c:pt>
                <c:pt idx="19">
                  <c:v>6.1960000000000006</c:v>
                </c:pt>
                <c:pt idx="20">
                  <c:v>6.1739999999999959</c:v>
                </c:pt>
                <c:pt idx="21">
                  <c:v>6.1529999999999978</c:v>
                </c:pt>
                <c:pt idx="22">
                  <c:v>6.1320000000000006</c:v>
                </c:pt>
                <c:pt idx="23">
                  <c:v>6.1110000000000033</c:v>
                </c:pt>
                <c:pt idx="24" formatCode="#,##0.00">
                  <c:v>6.0909999999999913</c:v>
                </c:pt>
                <c:pt idx="25">
                  <c:v>6.0700000000000074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3.9459999999999988</c:v>
                </c:pt>
                <c:pt idx="1">
                  <c:v>6.0999999999999819</c:v>
                </c:pt>
                <c:pt idx="2">
                  <c:v>5.6110000000000051</c:v>
                </c:pt>
                <c:pt idx="3">
                  <c:v>4.9859999999999989</c:v>
                </c:pt>
                <c:pt idx="4">
                  <c:v>6.22400000000001</c:v>
                </c:pt>
                <c:pt idx="5">
                  <c:v>6.0230000000000077</c:v>
                </c:pt>
                <c:pt idx="6">
                  <c:v>6.7839999999999971</c:v>
                </c:pt>
                <c:pt idx="7">
                  <c:v>5.6159999999999952</c:v>
                </c:pt>
                <c:pt idx="8">
                  <c:v>6.1480000000000086</c:v>
                </c:pt>
                <c:pt idx="9">
                  <c:v>5.9560000000000031</c:v>
                </c:pt>
                <c:pt idx="10">
                  <c:v>5.5049999999999937</c:v>
                </c:pt>
                <c:pt idx="11">
                  <c:v>5.3979999999999979</c:v>
                </c:pt>
                <c:pt idx="12">
                  <c:v>5.3659999999999943</c:v>
                </c:pt>
                <c:pt idx="13">
                  <c:v>5.454999999999993</c:v>
                </c:pt>
                <c:pt idx="14">
                  <c:v>5.696999999999993</c:v>
                </c:pt>
                <c:pt idx="15">
                  <c:v>5.8330000000000108</c:v>
                </c:pt>
                <c:pt idx="16">
                  <c:v>5.9339999999999984</c:v>
                </c:pt>
                <c:pt idx="17">
                  <c:v>6.0100000000000113</c:v>
                </c:pt>
                <c:pt idx="18">
                  <c:v>6.0699999999999941</c:v>
                </c:pt>
                <c:pt idx="19">
                  <c:v>6.1219999999999954</c:v>
                </c:pt>
                <c:pt idx="20">
                  <c:v>6.1679999999999948</c:v>
                </c:pt>
                <c:pt idx="21">
                  <c:v>6.21</c:v>
                </c:pt>
                <c:pt idx="22">
                  <c:v>6.2510000000000092</c:v>
                </c:pt>
                <c:pt idx="23">
                  <c:v>6.2889999999999979</c:v>
                </c:pt>
                <c:pt idx="24" formatCode="#,##0.00">
                  <c:v>6.3270000000000133</c:v>
                </c:pt>
                <c:pt idx="25">
                  <c:v>6.3640000000000088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13.025000000000002</c:v>
                </c:pt>
                <c:pt idx="1">
                  <c:v>11.497000000000012</c:v>
                </c:pt>
                <c:pt idx="2">
                  <c:v>12.785999999999982</c:v>
                </c:pt>
                <c:pt idx="3">
                  <c:v>12.747999999999966</c:v>
                </c:pt>
                <c:pt idx="4">
                  <c:v>11.548000000000004</c:v>
                </c:pt>
                <c:pt idx="5">
                  <c:v>13.635999999999994</c:v>
                </c:pt>
                <c:pt idx="6">
                  <c:v>16.506000000000032</c:v>
                </c:pt>
                <c:pt idx="7">
                  <c:v>14.524999999999958</c:v>
                </c:pt>
                <c:pt idx="8">
                  <c:v>13.870999999999976</c:v>
                </c:pt>
                <c:pt idx="9">
                  <c:v>14.178000000000008</c:v>
                </c:pt>
                <c:pt idx="10">
                  <c:v>14.460000000000019</c:v>
                </c:pt>
                <c:pt idx="11">
                  <c:v>14.270999999999997</c:v>
                </c:pt>
                <c:pt idx="12">
                  <c:v>14.096000000000004</c:v>
                </c:pt>
                <c:pt idx="13">
                  <c:v>13.995000000000037</c:v>
                </c:pt>
                <c:pt idx="14">
                  <c:v>13.796000000000006</c:v>
                </c:pt>
                <c:pt idx="15">
                  <c:v>13.540999999999984</c:v>
                </c:pt>
                <c:pt idx="16">
                  <c:v>13.320000000000023</c:v>
                </c:pt>
                <c:pt idx="17">
                  <c:v>13.093000000000027</c:v>
                </c:pt>
                <c:pt idx="18">
                  <c:v>12.863999999999985</c:v>
                </c:pt>
                <c:pt idx="19">
                  <c:v>12.636000000000012</c:v>
                </c:pt>
                <c:pt idx="20">
                  <c:v>12.415999999999993</c:v>
                </c:pt>
                <c:pt idx="21">
                  <c:v>12.197999999999993</c:v>
                </c:pt>
                <c:pt idx="22">
                  <c:v>11.982000000000015</c:v>
                </c:pt>
                <c:pt idx="23">
                  <c:v>11.767999999999994</c:v>
                </c:pt>
                <c:pt idx="24" formatCode="#,##0.00">
                  <c:v>11.557000000000007</c:v>
                </c:pt>
                <c:pt idx="25">
                  <c:v>11.347000000000016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10.326999999999984</c:v>
                </c:pt>
                <c:pt idx="1">
                  <c:v>12.040999999999949</c:v>
                </c:pt>
                <c:pt idx="2">
                  <c:v>12.779999999999992</c:v>
                </c:pt>
                <c:pt idx="3">
                  <c:v>13.455999999999968</c:v>
                </c:pt>
                <c:pt idx="4">
                  <c:v>10.649999999999983</c:v>
                </c:pt>
                <c:pt idx="5">
                  <c:v>12.127000000000038</c:v>
                </c:pt>
                <c:pt idx="6">
                  <c:v>12.550000000000013</c:v>
                </c:pt>
                <c:pt idx="7">
                  <c:v>14.603000000000007</c:v>
                </c:pt>
                <c:pt idx="8">
                  <c:v>12.143000000000011</c:v>
                </c:pt>
                <c:pt idx="9">
                  <c:v>12.608999999999986</c:v>
                </c:pt>
                <c:pt idx="10">
                  <c:v>12.205999999999991</c:v>
                </c:pt>
                <c:pt idx="11">
                  <c:v>12.331999999999972</c:v>
                </c:pt>
                <c:pt idx="12">
                  <c:v>12.152000000000005</c:v>
                </c:pt>
                <c:pt idx="13">
                  <c:v>12.014999999999993</c:v>
                </c:pt>
                <c:pt idx="14">
                  <c:v>11.867000000000015</c:v>
                </c:pt>
                <c:pt idx="15">
                  <c:v>11.738999999999987</c:v>
                </c:pt>
                <c:pt idx="16">
                  <c:v>11.531000000000004</c:v>
                </c:pt>
                <c:pt idx="17">
                  <c:v>11.325999999999999</c:v>
                </c:pt>
                <c:pt idx="18">
                  <c:v>11.124999999999975</c:v>
                </c:pt>
                <c:pt idx="19">
                  <c:v>10.927000000000024</c:v>
                </c:pt>
                <c:pt idx="20">
                  <c:v>10.741000000000021</c:v>
                </c:pt>
                <c:pt idx="21">
                  <c:v>10.554000000000004</c:v>
                </c:pt>
                <c:pt idx="22">
                  <c:v>10.368999999999998</c:v>
                </c:pt>
                <c:pt idx="23">
                  <c:v>10.185999999999993</c:v>
                </c:pt>
                <c:pt idx="24" formatCode="#,##0.00">
                  <c:v>10.005000000000019</c:v>
                </c:pt>
                <c:pt idx="25">
                  <c:v>9.8270000000000071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53.014000000000074</c:v>
                </c:pt>
                <c:pt idx="1">
                  <c:v>48.559000000000026</c:v>
                </c:pt>
                <c:pt idx="2">
                  <c:v>52.300000000000075</c:v>
                </c:pt>
                <c:pt idx="3">
                  <c:v>49.138999999999825</c:v>
                </c:pt>
                <c:pt idx="4">
                  <c:v>52.448000000000064</c:v>
                </c:pt>
                <c:pt idx="5">
                  <c:v>48.005999999999979</c:v>
                </c:pt>
                <c:pt idx="6">
                  <c:v>47.602999999999909</c:v>
                </c:pt>
                <c:pt idx="7">
                  <c:v>47.512999999999913</c:v>
                </c:pt>
                <c:pt idx="8">
                  <c:v>50.258999999999908</c:v>
                </c:pt>
                <c:pt idx="9">
                  <c:v>49.7469999999999</c:v>
                </c:pt>
                <c:pt idx="10">
                  <c:v>50.274999999999928</c:v>
                </c:pt>
                <c:pt idx="11">
                  <c:v>48.785999999999831</c:v>
                </c:pt>
                <c:pt idx="12">
                  <c:v>48.272000000000055</c:v>
                </c:pt>
                <c:pt idx="13">
                  <c:v>47.854999999999997</c:v>
                </c:pt>
                <c:pt idx="14">
                  <c:v>47.546999999999997</c:v>
                </c:pt>
                <c:pt idx="15">
                  <c:v>47.248999999999938</c:v>
                </c:pt>
                <c:pt idx="16">
                  <c:v>47.22099999999984</c:v>
                </c:pt>
                <c:pt idx="17">
                  <c:v>47.182999999999836</c:v>
                </c:pt>
                <c:pt idx="18">
                  <c:v>47.149000000000022</c:v>
                </c:pt>
                <c:pt idx="19">
                  <c:v>47.117999999999981</c:v>
                </c:pt>
                <c:pt idx="20">
                  <c:v>47.150000000000041</c:v>
                </c:pt>
                <c:pt idx="21">
                  <c:v>47.134999999999906</c:v>
                </c:pt>
                <c:pt idx="22">
                  <c:v>47.12199999999995</c:v>
                </c:pt>
                <c:pt idx="23">
                  <c:v>47.112999999999936</c:v>
                </c:pt>
                <c:pt idx="24" formatCode="#,##0.00">
                  <c:v>47.108000000000018</c:v>
                </c:pt>
                <c:pt idx="25">
                  <c:v>47.162000000000006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57.696999999999825</c:v>
                </c:pt>
                <c:pt idx="1">
                  <c:v>57.200000000000188</c:v>
                </c:pt>
                <c:pt idx="2">
                  <c:v>58.049000000000049</c:v>
                </c:pt>
                <c:pt idx="3">
                  <c:v>60.099000000000032</c:v>
                </c:pt>
                <c:pt idx="4">
                  <c:v>62.245000000000125</c:v>
                </c:pt>
                <c:pt idx="5">
                  <c:v>64.018000000000072</c:v>
                </c:pt>
                <c:pt idx="6">
                  <c:v>63.71700000000002</c:v>
                </c:pt>
                <c:pt idx="7">
                  <c:v>66.663000000000224</c:v>
                </c:pt>
                <c:pt idx="8">
                  <c:v>64.91100000000003</c:v>
                </c:pt>
                <c:pt idx="9">
                  <c:v>67.497999999999976</c:v>
                </c:pt>
                <c:pt idx="10">
                  <c:v>66.357000000000056</c:v>
                </c:pt>
                <c:pt idx="11">
                  <c:v>65.920000000000172</c:v>
                </c:pt>
                <c:pt idx="12">
                  <c:v>67.090000000000117</c:v>
                </c:pt>
                <c:pt idx="13">
                  <c:v>69.574000000000083</c:v>
                </c:pt>
                <c:pt idx="14">
                  <c:v>71.510000000000133</c:v>
                </c:pt>
                <c:pt idx="15">
                  <c:v>72.424999999999912</c:v>
                </c:pt>
                <c:pt idx="16">
                  <c:v>73.264999999999858</c:v>
                </c:pt>
                <c:pt idx="17">
                  <c:v>73.946999999999903</c:v>
                </c:pt>
                <c:pt idx="18">
                  <c:v>74.719000000000008</c:v>
                </c:pt>
                <c:pt idx="19">
                  <c:v>75.457999999999743</c:v>
                </c:pt>
                <c:pt idx="20">
                  <c:v>76.296000000000149</c:v>
                </c:pt>
                <c:pt idx="21">
                  <c:v>77.155999999999935</c:v>
                </c:pt>
                <c:pt idx="22">
                  <c:v>78.040000000000006</c:v>
                </c:pt>
                <c:pt idx="23">
                  <c:v>78.945999999999913</c:v>
                </c:pt>
                <c:pt idx="24" formatCode="#,##0.00">
                  <c:v>79.867000000000004</c:v>
                </c:pt>
                <c:pt idx="25">
                  <c:v>80.802999999999983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133.59700000000018</c:v>
                </c:pt>
                <c:pt idx="1">
                  <c:v>130.35700000000008</c:v>
                </c:pt>
                <c:pt idx="2">
                  <c:v>129.36600000000016</c:v>
                </c:pt>
                <c:pt idx="3">
                  <c:v>131.81800000000004</c:v>
                </c:pt>
                <c:pt idx="4">
                  <c:v>127.70400000000022</c:v>
                </c:pt>
                <c:pt idx="5">
                  <c:v>132.27599999999993</c:v>
                </c:pt>
                <c:pt idx="6">
                  <c:v>137.54899999999978</c:v>
                </c:pt>
                <c:pt idx="7">
                  <c:v>132.9649999999998</c:v>
                </c:pt>
                <c:pt idx="8">
                  <c:v>128.57300000000029</c:v>
                </c:pt>
                <c:pt idx="9">
                  <c:v>130.77199999999974</c:v>
                </c:pt>
                <c:pt idx="10">
                  <c:v>133.32999999999967</c:v>
                </c:pt>
                <c:pt idx="11">
                  <c:v>133.71300000000025</c:v>
                </c:pt>
                <c:pt idx="12">
                  <c:v>133.75400000000033</c:v>
                </c:pt>
                <c:pt idx="13">
                  <c:v>133.6460000000001</c:v>
                </c:pt>
                <c:pt idx="14">
                  <c:v>133.7219999999997</c:v>
                </c:pt>
                <c:pt idx="15">
                  <c:v>133.90999999999991</c:v>
                </c:pt>
                <c:pt idx="16">
                  <c:v>134.01300000000018</c:v>
                </c:pt>
                <c:pt idx="17">
                  <c:v>134.0939999999998</c:v>
                </c:pt>
                <c:pt idx="18">
                  <c:v>134.15899999999996</c:v>
                </c:pt>
                <c:pt idx="19">
                  <c:v>134.21799999999993</c:v>
                </c:pt>
                <c:pt idx="20">
                  <c:v>134.29699999999985</c:v>
                </c:pt>
                <c:pt idx="21">
                  <c:v>134.38499999999985</c:v>
                </c:pt>
                <c:pt idx="22">
                  <c:v>134.46599999999992</c:v>
                </c:pt>
                <c:pt idx="23">
                  <c:v>134.59399999999997</c:v>
                </c:pt>
                <c:pt idx="24" formatCode="#,##0.00">
                  <c:v>134.70600000000002</c:v>
                </c:pt>
                <c:pt idx="25">
                  <c:v>134.80599999999967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33.581000000000031</c:v>
                </c:pt>
                <c:pt idx="1">
                  <c:v>31.403999999999915</c:v>
                </c:pt>
                <c:pt idx="2">
                  <c:v>31.68200000000002</c:v>
                </c:pt>
                <c:pt idx="3">
                  <c:v>31.896000000000054</c:v>
                </c:pt>
                <c:pt idx="4">
                  <c:v>28.675000000000075</c:v>
                </c:pt>
                <c:pt idx="5">
                  <c:v>34.839000000000084</c:v>
                </c:pt>
                <c:pt idx="6">
                  <c:v>32.792000000000051</c:v>
                </c:pt>
                <c:pt idx="7">
                  <c:v>30.360999999999986</c:v>
                </c:pt>
                <c:pt idx="8">
                  <c:v>34.420999999999978</c:v>
                </c:pt>
                <c:pt idx="9">
                  <c:v>34.582999999999984</c:v>
                </c:pt>
                <c:pt idx="10">
                  <c:v>34.01</c:v>
                </c:pt>
                <c:pt idx="11">
                  <c:v>35.072000000000095</c:v>
                </c:pt>
                <c:pt idx="12">
                  <c:v>34.808</c:v>
                </c:pt>
                <c:pt idx="13">
                  <c:v>34.844000000000008</c:v>
                </c:pt>
                <c:pt idx="14">
                  <c:v>34.990999999999971</c:v>
                </c:pt>
                <c:pt idx="15">
                  <c:v>35.038000000000018</c:v>
                </c:pt>
                <c:pt idx="16">
                  <c:v>35.048000000000044</c:v>
                </c:pt>
                <c:pt idx="17">
                  <c:v>35.05400000000003</c:v>
                </c:pt>
                <c:pt idx="18">
                  <c:v>35.053999999999917</c:v>
                </c:pt>
                <c:pt idx="19">
                  <c:v>35.053000000000097</c:v>
                </c:pt>
                <c:pt idx="20">
                  <c:v>35.059999999999988</c:v>
                </c:pt>
                <c:pt idx="21">
                  <c:v>35.057000000000095</c:v>
                </c:pt>
                <c:pt idx="22">
                  <c:v>35.051999999999964</c:v>
                </c:pt>
                <c:pt idx="23">
                  <c:v>35.044000000000089</c:v>
                </c:pt>
                <c:pt idx="24" formatCode="#,##0.00">
                  <c:v>35.032999999999944</c:v>
                </c:pt>
                <c:pt idx="25">
                  <c:v>35.021999999999949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66.81500000000004</c:v>
                </c:pt>
                <c:pt idx="1">
                  <c:v>67.917000000000016</c:v>
                </c:pt>
                <c:pt idx="2">
                  <c:v>66.379000000000019</c:v>
                </c:pt>
                <c:pt idx="3">
                  <c:v>67.818999999999946</c:v>
                </c:pt>
                <c:pt idx="4">
                  <c:v>74.585000000000178</c:v>
                </c:pt>
                <c:pt idx="5">
                  <c:v>68.752999999999858</c:v>
                </c:pt>
                <c:pt idx="6">
                  <c:v>73.885999999999981</c:v>
                </c:pt>
                <c:pt idx="7">
                  <c:v>82.657000000000053</c:v>
                </c:pt>
                <c:pt idx="8">
                  <c:v>87.186000000000178</c:v>
                </c:pt>
                <c:pt idx="9">
                  <c:v>81.646000000000086</c:v>
                </c:pt>
                <c:pt idx="10">
                  <c:v>78.592999999999861</c:v>
                </c:pt>
                <c:pt idx="11">
                  <c:v>75.364999999999881</c:v>
                </c:pt>
                <c:pt idx="12">
                  <c:v>77.466999999999913</c:v>
                </c:pt>
                <c:pt idx="13">
                  <c:v>80.441999999999823</c:v>
                </c:pt>
                <c:pt idx="14">
                  <c:v>82.982999999999791</c:v>
                </c:pt>
                <c:pt idx="15">
                  <c:v>84.653999999999954</c:v>
                </c:pt>
                <c:pt idx="16">
                  <c:v>86.133999999999929</c:v>
                </c:pt>
                <c:pt idx="17">
                  <c:v>87.478000000000094</c:v>
                </c:pt>
                <c:pt idx="18">
                  <c:v>88.738999999999891</c:v>
                </c:pt>
                <c:pt idx="19">
                  <c:v>89.934999999999945</c:v>
                </c:pt>
                <c:pt idx="20">
                  <c:v>91.110000000000014</c:v>
                </c:pt>
                <c:pt idx="21">
                  <c:v>92.222999999999985</c:v>
                </c:pt>
                <c:pt idx="22">
                  <c:v>93.289999999999978</c:v>
                </c:pt>
                <c:pt idx="23">
                  <c:v>94.302999999999912</c:v>
                </c:pt>
                <c:pt idx="24" formatCode="#,##0.00">
                  <c:v>95.259999999999948</c:v>
                </c:pt>
                <c:pt idx="25">
                  <c:v>96.166999999999916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3.9869999999999988</c:v>
                </c:pt>
                <c:pt idx="1">
                  <c:v>6.6340000000000074</c:v>
                </c:pt>
                <c:pt idx="2">
                  <c:v>6.4460000000000193</c:v>
                </c:pt>
                <c:pt idx="3">
                  <c:v>4.1479999999999997</c:v>
                </c:pt>
                <c:pt idx="4">
                  <c:v>5.9449999999999985</c:v>
                </c:pt>
                <c:pt idx="5">
                  <c:v>4.3999999999999995</c:v>
                </c:pt>
                <c:pt idx="6">
                  <c:v>4.197999999999996</c:v>
                </c:pt>
                <c:pt idx="7">
                  <c:v>5.1100000000000056</c:v>
                </c:pt>
                <c:pt idx="8">
                  <c:v>5.1200000000000072</c:v>
                </c:pt>
                <c:pt idx="9">
                  <c:v>5.6779999999999999</c:v>
                </c:pt>
                <c:pt idx="10">
                  <c:v>5.2770000000000064</c:v>
                </c:pt>
                <c:pt idx="11">
                  <c:v>5.2229999999999981</c:v>
                </c:pt>
                <c:pt idx="12">
                  <c:v>5.1989999999999972</c:v>
                </c:pt>
                <c:pt idx="13">
                  <c:v>5.1720000000000148</c:v>
                </c:pt>
                <c:pt idx="14">
                  <c:v>5.1530000000000067</c:v>
                </c:pt>
                <c:pt idx="15">
                  <c:v>5.1489999999999885</c:v>
                </c:pt>
                <c:pt idx="16">
                  <c:v>5.1400000000000192</c:v>
                </c:pt>
                <c:pt idx="17">
                  <c:v>5.1319999999999961</c:v>
                </c:pt>
                <c:pt idx="18">
                  <c:v>5.1229999999999949</c:v>
                </c:pt>
                <c:pt idx="19">
                  <c:v>5.1139999999999963</c:v>
                </c:pt>
                <c:pt idx="20">
                  <c:v>5.1030000000000042</c:v>
                </c:pt>
                <c:pt idx="21">
                  <c:v>5.093</c:v>
                </c:pt>
                <c:pt idx="22">
                  <c:v>5.0839999999999916</c:v>
                </c:pt>
                <c:pt idx="23">
                  <c:v>5.0740000000000158</c:v>
                </c:pt>
                <c:pt idx="24" formatCode="#,##0.00">
                  <c:v>5.0649999999999968</c:v>
                </c:pt>
                <c:pt idx="25">
                  <c:v>5.0560000000000045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15.131000000000002</c:v>
                </c:pt>
                <c:pt idx="1">
                  <c:v>15.416000000000045</c:v>
                </c:pt>
                <c:pt idx="2">
                  <c:v>12.785999999999994</c:v>
                </c:pt>
                <c:pt idx="3">
                  <c:v>14.784000000000036</c:v>
                </c:pt>
                <c:pt idx="4">
                  <c:v>14.793999999999969</c:v>
                </c:pt>
                <c:pt idx="5">
                  <c:v>17.798999999999971</c:v>
                </c:pt>
                <c:pt idx="6">
                  <c:v>17.799000000000024</c:v>
                </c:pt>
                <c:pt idx="7">
                  <c:v>19.080000000000044</c:v>
                </c:pt>
                <c:pt idx="8">
                  <c:v>19.429999999999993</c:v>
                </c:pt>
                <c:pt idx="9">
                  <c:v>14.622999999999973</c:v>
                </c:pt>
                <c:pt idx="10">
                  <c:v>14.100999999999988</c:v>
                </c:pt>
                <c:pt idx="11">
                  <c:v>14.345999999999989</c:v>
                </c:pt>
                <c:pt idx="12">
                  <c:v>14.437999999999986</c:v>
                </c:pt>
                <c:pt idx="13">
                  <c:v>14.65700000000002</c:v>
                </c:pt>
                <c:pt idx="14">
                  <c:v>14.825000000000031</c:v>
                </c:pt>
                <c:pt idx="15">
                  <c:v>14.962999999999997</c:v>
                </c:pt>
                <c:pt idx="16">
                  <c:v>15.086000000000004</c:v>
                </c:pt>
                <c:pt idx="17">
                  <c:v>15.185000000000002</c:v>
                </c:pt>
                <c:pt idx="18">
                  <c:v>15.278000000000002</c:v>
                </c:pt>
                <c:pt idx="19">
                  <c:v>15.36799999999997</c:v>
                </c:pt>
                <c:pt idx="20">
                  <c:v>15.465999999999985</c:v>
                </c:pt>
                <c:pt idx="21">
                  <c:v>15.561000000000009</c:v>
                </c:pt>
                <c:pt idx="22">
                  <c:v>15.652000000000015</c:v>
                </c:pt>
                <c:pt idx="23">
                  <c:v>15.736999999999988</c:v>
                </c:pt>
                <c:pt idx="24" formatCode="#,##0.00">
                  <c:v>15.815</c:v>
                </c:pt>
                <c:pt idx="25">
                  <c:v>15.885999999999965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11.67499999999996</c:v>
                </c:pt>
                <c:pt idx="1">
                  <c:v>11.713999999999968</c:v>
                </c:pt>
                <c:pt idx="2">
                  <c:v>13.803999999999983</c:v>
                </c:pt>
                <c:pt idx="3">
                  <c:v>13.902999999999947</c:v>
                </c:pt>
                <c:pt idx="4">
                  <c:v>14.305</c:v>
                </c:pt>
                <c:pt idx="5">
                  <c:v>11.810999999999995</c:v>
                </c:pt>
                <c:pt idx="6">
                  <c:v>10.732000000000014</c:v>
                </c:pt>
                <c:pt idx="7">
                  <c:v>12.855000000000011</c:v>
                </c:pt>
                <c:pt idx="8">
                  <c:v>11.27400000000004</c:v>
                </c:pt>
                <c:pt idx="9">
                  <c:v>10.475999999999996</c:v>
                </c:pt>
                <c:pt idx="10">
                  <c:v>12.29300000000001</c:v>
                </c:pt>
                <c:pt idx="11">
                  <c:v>12.62200000000003</c:v>
                </c:pt>
                <c:pt idx="12">
                  <c:v>12.55399999999997</c:v>
                </c:pt>
                <c:pt idx="13">
                  <c:v>12.473999999999972</c:v>
                </c:pt>
                <c:pt idx="14">
                  <c:v>12.361000000000004</c:v>
                </c:pt>
                <c:pt idx="15">
                  <c:v>12.279000000000009</c:v>
                </c:pt>
                <c:pt idx="16">
                  <c:v>12.217999999999996</c:v>
                </c:pt>
                <c:pt idx="17">
                  <c:v>12.153999999999986</c:v>
                </c:pt>
                <c:pt idx="18">
                  <c:v>12.088999999999983</c:v>
                </c:pt>
                <c:pt idx="19">
                  <c:v>12.023999999999971</c:v>
                </c:pt>
                <c:pt idx="20">
                  <c:v>11.961000000000016</c:v>
                </c:pt>
                <c:pt idx="21">
                  <c:v>11.886000000000001</c:v>
                </c:pt>
                <c:pt idx="22">
                  <c:v>11.811999999999966</c:v>
                </c:pt>
                <c:pt idx="23">
                  <c:v>11.738000000000008</c:v>
                </c:pt>
                <c:pt idx="24" formatCode="#,##0.00">
                  <c:v>11.665000000000006</c:v>
                </c:pt>
                <c:pt idx="25">
                  <c:v>11.592000000000018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12.597000000000012</c:v>
                </c:pt>
                <c:pt idx="1">
                  <c:v>10.649000000000019</c:v>
                </c:pt>
                <c:pt idx="2">
                  <c:v>12.704000000000001</c:v>
                </c:pt>
                <c:pt idx="3">
                  <c:v>14.936999999999998</c:v>
                </c:pt>
                <c:pt idx="4">
                  <c:v>17.783000000000026</c:v>
                </c:pt>
                <c:pt idx="5">
                  <c:v>15.586000000000023</c:v>
                </c:pt>
                <c:pt idx="6">
                  <c:v>15.798999999999996</c:v>
                </c:pt>
                <c:pt idx="7">
                  <c:v>14.498999999999985</c:v>
                </c:pt>
                <c:pt idx="8">
                  <c:v>15.312000000000022</c:v>
                </c:pt>
                <c:pt idx="9">
                  <c:v>15.781999999999986</c:v>
                </c:pt>
                <c:pt idx="10">
                  <c:v>16.304000000000016</c:v>
                </c:pt>
                <c:pt idx="11">
                  <c:v>15.879999999999997</c:v>
                </c:pt>
                <c:pt idx="12">
                  <c:v>15.446999999999996</c:v>
                </c:pt>
                <c:pt idx="13">
                  <c:v>15.107000000000006</c:v>
                </c:pt>
                <c:pt idx="14">
                  <c:v>14.870000000000001</c:v>
                </c:pt>
                <c:pt idx="15">
                  <c:v>14.82599999999999</c:v>
                </c:pt>
                <c:pt idx="16">
                  <c:v>14.815000000000001</c:v>
                </c:pt>
                <c:pt idx="17">
                  <c:v>14.819000000000019</c:v>
                </c:pt>
                <c:pt idx="18">
                  <c:v>14.831000000000028</c:v>
                </c:pt>
                <c:pt idx="19">
                  <c:v>14.844999999999958</c:v>
                </c:pt>
                <c:pt idx="20">
                  <c:v>14.860000000000015</c:v>
                </c:pt>
                <c:pt idx="21">
                  <c:v>14.87399999999999</c:v>
                </c:pt>
                <c:pt idx="22">
                  <c:v>14.887999999999995</c:v>
                </c:pt>
                <c:pt idx="23">
                  <c:v>14.899000000000013</c:v>
                </c:pt>
                <c:pt idx="24" formatCode="#,##0.00">
                  <c:v>14.907000000000027</c:v>
                </c:pt>
                <c:pt idx="25">
                  <c:v>14.913000000000013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50.99</c:v>
                </c:pt>
                <c:pt idx="1">
                  <c:v>46.481999999999985</c:v>
                </c:pt>
                <c:pt idx="2">
                  <c:v>48.929999999999978</c:v>
                </c:pt>
                <c:pt idx="3">
                  <c:v>47.445</c:v>
                </c:pt>
                <c:pt idx="4">
                  <c:v>53.77900000000011</c:v>
                </c:pt>
                <c:pt idx="5">
                  <c:v>63.482000000000042</c:v>
                </c:pt>
                <c:pt idx="6">
                  <c:v>54.937999999999974</c:v>
                </c:pt>
                <c:pt idx="7">
                  <c:v>56.57800000000006</c:v>
                </c:pt>
                <c:pt idx="8">
                  <c:v>55.21500000000011</c:v>
                </c:pt>
                <c:pt idx="9">
                  <c:v>65.194000000000173</c:v>
                </c:pt>
                <c:pt idx="10">
                  <c:v>63.695999999999856</c:v>
                </c:pt>
                <c:pt idx="11">
                  <c:v>65.284999999999968</c:v>
                </c:pt>
                <c:pt idx="12">
                  <c:v>65.837000000000089</c:v>
                </c:pt>
                <c:pt idx="13">
                  <c:v>66.478000000000137</c:v>
                </c:pt>
                <c:pt idx="14">
                  <c:v>67.144999999999982</c:v>
                </c:pt>
                <c:pt idx="15">
                  <c:v>67.690999999999875</c:v>
                </c:pt>
                <c:pt idx="16">
                  <c:v>68.203999999999994</c:v>
                </c:pt>
                <c:pt idx="17">
                  <c:v>68.741000000000113</c:v>
                </c:pt>
                <c:pt idx="18">
                  <c:v>69.298999999999964</c:v>
                </c:pt>
                <c:pt idx="19">
                  <c:v>69.881999999999977</c:v>
                </c:pt>
                <c:pt idx="20">
                  <c:v>70.498000000000062</c:v>
                </c:pt>
                <c:pt idx="21">
                  <c:v>71.107000000000113</c:v>
                </c:pt>
                <c:pt idx="22">
                  <c:v>71.724000000000032</c:v>
                </c:pt>
                <c:pt idx="23">
                  <c:v>72.347000000000008</c:v>
                </c:pt>
                <c:pt idx="24" formatCode="#,##0.00">
                  <c:v>72.976999999999876</c:v>
                </c:pt>
                <c:pt idx="25">
                  <c:v>73.613000000000028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48.178000000000218</c:v>
                </c:pt>
                <c:pt idx="1">
                  <c:v>48.035999999999881</c:v>
                </c:pt>
                <c:pt idx="2">
                  <c:v>48.225000000000016</c:v>
                </c:pt>
                <c:pt idx="3">
                  <c:v>42.967999999999883</c:v>
                </c:pt>
                <c:pt idx="4">
                  <c:v>52.141000000000069</c:v>
                </c:pt>
                <c:pt idx="5">
                  <c:v>52.370999999999967</c:v>
                </c:pt>
                <c:pt idx="6">
                  <c:v>47.170999999999871</c:v>
                </c:pt>
                <c:pt idx="7">
                  <c:v>55.99999999999995</c:v>
                </c:pt>
                <c:pt idx="8">
                  <c:v>56.91899999999989</c:v>
                </c:pt>
                <c:pt idx="9">
                  <c:v>53.267999999999979</c:v>
                </c:pt>
                <c:pt idx="10">
                  <c:v>51.620000000000083</c:v>
                </c:pt>
                <c:pt idx="11">
                  <c:v>52.8659999999999</c:v>
                </c:pt>
                <c:pt idx="12">
                  <c:v>54.417000000000009</c:v>
                </c:pt>
                <c:pt idx="13">
                  <c:v>55.807000000000052</c:v>
                </c:pt>
                <c:pt idx="14">
                  <c:v>56.410000000000082</c:v>
                </c:pt>
                <c:pt idx="15">
                  <c:v>56.874000000000017</c:v>
                </c:pt>
                <c:pt idx="16">
                  <c:v>57.390999999999913</c:v>
                </c:pt>
                <c:pt idx="17">
                  <c:v>57.9020000000001</c:v>
                </c:pt>
                <c:pt idx="18">
                  <c:v>58.411000000000001</c:v>
                </c:pt>
                <c:pt idx="19">
                  <c:v>58.91999999999998</c:v>
                </c:pt>
                <c:pt idx="20">
                  <c:v>59.444999999999979</c:v>
                </c:pt>
                <c:pt idx="21">
                  <c:v>59.951000000000079</c:v>
                </c:pt>
                <c:pt idx="22">
                  <c:v>60.45799999999997</c:v>
                </c:pt>
                <c:pt idx="23">
                  <c:v>60.967000000000013</c:v>
                </c:pt>
                <c:pt idx="24" formatCode="#,##0.00">
                  <c:v>61.476000000000028</c:v>
                </c:pt>
                <c:pt idx="25">
                  <c:v>61.987999999999914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26.373999999999956</c:v>
                </c:pt>
                <c:pt idx="1">
                  <c:v>24.429000000000048</c:v>
                </c:pt>
                <c:pt idx="2">
                  <c:v>22.703000000000031</c:v>
                </c:pt>
                <c:pt idx="3">
                  <c:v>22.436000000000032</c:v>
                </c:pt>
                <c:pt idx="4">
                  <c:v>24.356000000000041</c:v>
                </c:pt>
                <c:pt idx="5">
                  <c:v>27.440000000000005</c:v>
                </c:pt>
                <c:pt idx="6">
                  <c:v>23.819000000000027</c:v>
                </c:pt>
                <c:pt idx="7">
                  <c:v>24.929000000000006</c:v>
                </c:pt>
                <c:pt idx="8">
                  <c:v>29.252000000000024</c:v>
                </c:pt>
                <c:pt idx="9">
                  <c:v>27.631999999999977</c:v>
                </c:pt>
                <c:pt idx="10">
                  <c:v>25.207000000000022</c:v>
                </c:pt>
                <c:pt idx="11">
                  <c:v>26.303999999999959</c:v>
                </c:pt>
                <c:pt idx="12">
                  <c:v>27.382000000000001</c:v>
                </c:pt>
                <c:pt idx="13">
                  <c:v>28.241000000000021</c:v>
                </c:pt>
                <c:pt idx="14">
                  <c:v>28.749999999999979</c:v>
                </c:pt>
                <c:pt idx="15">
                  <c:v>29.055999999999973</c:v>
                </c:pt>
                <c:pt idx="16">
                  <c:v>29.462999999999994</c:v>
                </c:pt>
                <c:pt idx="17">
                  <c:v>29.853000000000037</c:v>
                </c:pt>
                <c:pt idx="18">
                  <c:v>30.224</c:v>
                </c:pt>
                <c:pt idx="19">
                  <c:v>30.584000000000053</c:v>
                </c:pt>
                <c:pt idx="20">
                  <c:v>30.97000000000002</c:v>
                </c:pt>
                <c:pt idx="21">
                  <c:v>31.37200000000006</c:v>
                </c:pt>
                <c:pt idx="22">
                  <c:v>31.78400000000002</c:v>
                </c:pt>
                <c:pt idx="23">
                  <c:v>32.1980000000001</c:v>
                </c:pt>
                <c:pt idx="24" formatCode="#,##0.00">
                  <c:v>32.610999999999976</c:v>
                </c:pt>
                <c:pt idx="25">
                  <c:v>33.024000000000022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23.072000000000038</c:v>
                </c:pt>
                <c:pt idx="1">
                  <c:v>20.469000000000012</c:v>
                </c:pt>
                <c:pt idx="2">
                  <c:v>20.206999999999976</c:v>
                </c:pt>
                <c:pt idx="3">
                  <c:v>26.947999999999993</c:v>
                </c:pt>
                <c:pt idx="4">
                  <c:v>25.865999999999996</c:v>
                </c:pt>
                <c:pt idx="5">
                  <c:v>23.132999999999992</c:v>
                </c:pt>
                <c:pt idx="6">
                  <c:v>23.679000000000038</c:v>
                </c:pt>
                <c:pt idx="7">
                  <c:v>23.496999999999993</c:v>
                </c:pt>
                <c:pt idx="8">
                  <c:v>23.327000000000016</c:v>
                </c:pt>
                <c:pt idx="9">
                  <c:v>26.439999999999994</c:v>
                </c:pt>
                <c:pt idx="10">
                  <c:v>24.691000000000017</c:v>
                </c:pt>
                <c:pt idx="11">
                  <c:v>25.023000000000028</c:v>
                </c:pt>
                <c:pt idx="12">
                  <c:v>25.173999999999985</c:v>
                </c:pt>
                <c:pt idx="13">
                  <c:v>25.286000000000051</c:v>
                </c:pt>
                <c:pt idx="14">
                  <c:v>25.404000000000046</c:v>
                </c:pt>
                <c:pt idx="15">
                  <c:v>25.429999999999989</c:v>
                </c:pt>
                <c:pt idx="16">
                  <c:v>25.442000000000014</c:v>
                </c:pt>
                <c:pt idx="17">
                  <c:v>25.459</c:v>
                </c:pt>
                <c:pt idx="18">
                  <c:v>25.484999999999985</c:v>
                </c:pt>
                <c:pt idx="19">
                  <c:v>25.523</c:v>
                </c:pt>
                <c:pt idx="20">
                  <c:v>25.579000000000011</c:v>
                </c:pt>
                <c:pt idx="21">
                  <c:v>25.646999999999988</c:v>
                </c:pt>
                <c:pt idx="22">
                  <c:v>25.723999999999972</c:v>
                </c:pt>
                <c:pt idx="23">
                  <c:v>25.807000000000009</c:v>
                </c:pt>
                <c:pt idx="24" formatCode="#,##0.00">
                  <c:v>25.898000000000035</c:v>
                </c:pt>
                <c:pt idx="25">
                  <c:v>25.99800000000003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45.558999999999955</c:v>
                </c:pt>
                <c:pt idx="1">
                  <c:v>45.864999999999895</c:v>
                </c:pt>
                <c:pt idx="2">
                  <c:v>43.712999999999973</c:v>
                </c:pt>
                <c:pt idx="3">
                  <c:v>43.402000000000051</c:v>
                </c:pt>
                <c:pt idx="4">
                  <c:v>42.196000000000055</c:v>
                </c:pt>
                <c:pt idx="5">
                  <c:v>40.831999999999951</c:v>
                </c:pt>
                <c:pt idx="6">
                  <c:v>40.92199999999994</c:v>
                </c:pt>
                <c:pt idx="7">
                  <c:v>40.499000000000002</c:v>
                </c:pt>
                <c:pt idx="8">
                  <c:v>40.443999999999988</c:v>
                </c:pt>
                <c:pt idx="9">
                  <c:v>39.797999999999995</c:v>
                </c:pt>
                <c:pt idx="10">
                  <c:v>42.382999999999967</c:v>
                </c:pt>
                <c:pt idx="11">
                  <c:v>42.083000000000013</c:v>
                </c:pt>
                <c:pt idx="12">
                  <c:v>42.801000000000101</c:v>
                </c:pt>
                <c:pt idx="13">
                  <c:v>43.017999999999979</c:v>
                </c:pt>
                <c:pt idx="14">
                  <c:v>43.330999999999932</c:v>
                </c:pt>
                <c:pt idx="15">
                  <c:v>43.401999999999951</c:v>
                </c:pt>
                <c:pt idx="16">
                  <c:v>43.44600000000009</c:v>
                </c:pt>
                <c:pt idx="17">
                  <c:v>43.491999999999969</c:v>
                </c:pt>
                <c:pt idx="18">
                  <c:v>43.535999999999966</c:v>
                </c:pt>
                <c:pt idx="19">
                  <c:v>43.577999999999932</c:v>
                </c:pt>
                <c:pt idx="20">
                  <c:v>43.616999999999969</c:v>
                </c:pt>
                <c:pt idx="21">
                  <c:v>43.646999999999991</c:v>
                </c:pt>
                <c:pt idx="22">
                  <c:v>43.672999999999831</c:v>
                </c:pt>
                <c:pt idx="23">
                  <c:v>43.694000000000031</c:v>
                </c:pt>
                <c:pt idx="24" formatCode="#,##0.00">
                  <c:v>43.71100000000002</c:v>
                </c:pt>
                <c:pt idx="25">
                  <c:v>43.723000000000063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70.053000000000083</c:v>
                </c:pt>
                <c:pt idx="1">
                  <c:v>73.018000000000015</c:v>
                </c:pt>
                <c:pt idx="2">
                  <c:v>72.250999999999962</c:v>
                </c:pt>
                <c:pt idx="3">
                  <c:v>75.635000000000062</c:v>
                </c:pt>
                <c:pt idx="4">
                  <c:v>72.83700000000006</c:v>
                </c:pt>
                <c:pt idx="5">
                  <c:v>76.095000000000041</c:v>
                </c:pt>
                <c:pt idx="6">
                  <c:v>78.400000000000077</c:v>
                </c:pt>
                <c:pt idx="7">
                  <c:v>78.633000000000024</c:v>
                </c:pt>
                <c:pt idx="8">
                  <c:v>76.362999999999943</c:v>
                </c:pt>
                <c:pt idx="9">
                  <c:v>77.722999999999985</c:v>
                </c:pt>
                <c:pt idx="10">
                  <c:v>75.120999999999853</c:v>
                </c:pt>
                <c:pt idx="11">
                  <c:v>75.221999999999781</c:v>
                </c:pt>
                <c:pt idx="12">
                  <c:v>75.3780000000001</c:v>
                </c:pt>
                <c:pt idx="13">
                  <c:v>75.670999999999921</c:v>
                </c:pt>
                <c:pt idx="14">
                  <c:v>76.03600000000003</c:v>
                </c:pt>
                <c:pt idx="15">
                  <c:v>76.450999999999851</c:v>
                </c:pt>
                <c:pt idx="16">
                  <c:v>76.768000000000129</c:v>
                </c:pt>
                <c:pt idx="17">
                  <c:v>77.095999999999975</c:v>
                </c:pt>
                <c:pt idx="18">
                  <c:v>77.431000000000097</c:v>
                </c:pt>
                <c:pt idx="19">
                  <c:v>77.780999999999935</c:v>
                </c:pt>
                <c:pt idx="20">
                  <c:v>78.184000000000111</c:v>
                </c:pt>
                <c:pt idx="21">
                  <c:v>78.581999999999994</c:v>
                </c:pt>
                <c:pt idx="22">
                  <c:v>78.97499999999998</c:v>
                </c:pt>
                <c:pt idx="23">
                  <c:v>79.364000000000104</c:v>
                </c:pt>
                <c:pt idx="24" formatCode="#,##0.00">
                  <c:v>79.747000000000028</c:v>
                </c:pt>
                <c:pt idx="25">
                  <c:v>80.122999999999976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110.9820000000003</c:v>
                </c:pt>
                <c:pt idx="1">
                  <c:v>114.92599999999987</c:v>
                </c:pt>
                <c:pt idx="2">
                  <c:v>116.30799999999998</c:v>
                </c:pt>
                <c:pt idx="3">
                  <c:v>129.23499999999979</c:v>
                </c:pt>
                <c:pt idx="4">
                  <c:v>129.09499999999989</c:v>
                </c:pt>
                <c:pt idx="5">
                  <c:v>129.88099999999991</c:v>
                </c:pt>
                <c:pt idx="6">
                  <c:v>118.38500000000018</c:v>
                </c:pt>
                <c:pt idx="7">
                  <c:v>119.77799999999975</c:v>
                </c:pt>
                <c:pt idx="8">
                  <c:v>120.78700000000009</c:v>
                </c:pt>
                <c:pt idx="9">
                  <c:v>123.47800000000012</c:v>
                </c:pt>
                <c:pt idx="10">
                  <c:v>118.83100000000015</c:v>
                </c:pt>
                <c:pt idx="11">
                  <c:v>121.48500000000008</c:v>
                </c:pt>
                <c:pt idx="12">
                  <c:v>123.65899999999996</c:v>
                </c:pt>
                <c:pt idx="13">
                  <c:v>125.56699999999994</c:v>
                </c:pt>
                <c:pt idx="14">
                  <c:v>127.78800000000011</c:v>
                </c:pt>
                <c:pt idx="15">
                  <c:v>129.64000000000004</c:v>
                </c:pt>
                <c:pt idx="16">
                  <c:v>131.29599999999982</c:v>
                </c:pt>
                <c:pt idx="17">
                  <c:v>132.90699999999995</c:v>
                </c:pt>
                <c:pt idx="18">
                  <c:v>134.50799999999992</c:v>
                </c:pt>
                <c:pt idx="19">
                  <c:v>136.11199999999994</c:v>
                </c:pt>
                <c:pt idx="20">
                  <c:v>137.71999999999997</c:v>
                </c:pt>
                <c:pt idx="21">
                  <c:v>139.32899999999998</c:v>
                </c:pt>
                <c:pt idx="22">
                  <c:v>140.94199999999992</c:v>
                </c:pt>
                <c:pt idx="23">
                  <c:v>142.56499999999969</c:v>
                </c:pt>
                <c:pt idx="24" formatCode="#,##0.00">
                  <c:v>144.20300000000017</c:v>
                </c:pt>
                <c:pt idx="25">
                  <c:v>145.8539999999997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34.255000000000024</c:v>
                </c:pt>
                <c:pt idx="1">
                  <c:v>31.182000000000016</c:v>
                </c:pt>
                <c:pt idx="2">
                  <c:v>32.565999999999981</c:v>
                </c:pt>
                <c:pt idx="3">
                  <c:v>29.251000000000019</c:v>
                </c:pt>
                <c:pt idx="4">
                  <c:v>29.495000000000068</c:v>
                </c:pt>
                <c:pt idx="5">
                  <c:v>27.839000000000031</c:v>
                </c:pt>
                <c:pt idx="6">
                  <c:v>31.692999999999998</c:v>
                </c:pt>
                <c:pt idx="7">
                  <c:v>34.689</c:v>
                </c:pt>
                <c:pt idx="8">
                  <c:v>34.86100000000004</c:v>
                </c:pt>
                <c:pt idx="9">
                  <c:v>29.308000000000007</c:v>
                </c:pt>
                <c:pt idx="10">
                  <c:v>34.452000000000062</c:v>
                </c:pt>
                <c:pt idx="11">
                  <c:v>34.250000000000021</c:v>
                </c:pt>
                <c:pt idx="12">
                  <c:v>34.157000000000018</c:v>
                </c:pt>
                <c:pt idx="13">
                  <c:v>34.343000000000011</c:v>
                </c:pt>
                <c:pt idx="14">
                  <c:v>34.623000000000033</c:v>
                </c:pt>
                <c:pt idx="15">
                  <c:v>34.720000000000006</c:v>
                </c:pt>
                <c:pt idx="16">
                  <c:v>34.801999999999985</c:v>
                </c:pt>
                <c:pt idx="17">
                  <c:v>34.86000000000007</c:v>
                </c:pt>
                <c:pt idx="18">
                  <c:v>34.897000000000013</c:v>
                </c:pt>
                <c:pt idx="19">
                  <c:v>34.928999999999959</c:v>
                </c:pt>
                <c:pt idx="20">
                  <c:v>34.985999999999962</c:v>
                </c:pt>
                <c:pt idx="21">
                  <c:v>35.034999999999997</c:v>
                </c:pt>
                <c:pt idx="22">
                  <c:v>35.084000000000017</c:v>
                </c:pt>
                <c:pt idx="23">
                  <c:v>35.129000000000019</c:v>
                </c:pt>
                <c:pt idx="24">
                  <c:v>35.175000000000018</c:v>
                </c:pt>
                <c:pt idx="25">
                  <c:v>35.219000000000001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76.366000000000057</c:v>
                </c:pt>
                <c:pt idx="1">
                  <c:v>72.09699999999998</c:v>
                </c:pt>
                <c:pt idx="2">
                  <c:v>77.866000000000042</c:v>
                </c:pt>
                <c:pt idx="3">
                  <c:v>75.342999999999762</c:v>
                </c:pt>
                <c:pt idx="4">
                  <c:v>74.646000000000043</c:v>
                </c:pt>
                <c:pt idx="5">
                  <c:v>73.769000000000005</c:v>
                </c:pt>
                <c:pt idx="6">
                  <c:v>76.658999999999963</c:v>
                </c:pt>
                <c:pt idx="7">
                  <c:v>76.640999999999877</c:v>
                </c:pt>
                <c:pt idx="8">
                  <c:v>76.272999999999897</c:v>
                </c:pt>
                <c:pt idx="9">
                  <c:v>76.533999999999892</c:v>
                </c:pt>
                <c:pt idx="10">
                  <c:v>76.940999999999946</c:v>
                </c:pt>
                <c:pt idx="11">
                  <c:v>75.388999999999797</c:v>
                </c:pt>
                <c:pt idx="12">
                  <c:v>74.520000000000067</c:v>
                </c:pt>
                <c:pt idx="13">
                  <c:v>73.865000000000023</c:v>
                </c:pt>
                <c:pt idx="14">
                  <c:v>73.210000000000022</c:v>
                </c:pt>
                <c:pt idx="15">
                  <c:v>72.528999999999911</c:v>
                </c:pt>
                <c:pt idx="16">
                  <c:v>72.071999999999861</c:v>
                </c:pt>
                <c:pt idx="17">
                  <c:v>71.601999999999862</c:v>
                </c:pt>
                <c:pt idx="18">
                  <c:v>71.137999999999977</c:v>
                </c:pt>
                <c:pt idx="19">
                  <c:v>70.681000000000012</c:v>
                </c:pt>
                <c:pt idx="20">
                  <c:v>70.307000000000059</c:v>
                </c:pt>
                <c:pt idx="21">
                  <c:v>69.886999999999901</c:v>
                </c:pt>
                <c:pt idx="22">
                  <c:v>69.472999999999956</c:v>
                </c:pt>
                <c:pt idx="23">
                  <c:v>69.066999999999922</c:v>
                </c:pt>
                <c:pt idx="24">
                  <c:v>68.670000000000044</c:v>
                </c:pt>
                <c:pt idx="25">
                  <c:v>68.336000000000027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57.696999999999825</c:v>
                </c:pt>
                <c:pt idx="1">
                  <c:v>57.200000000000188</c:v>
                </c:pt>
                <c:pt idx="2">
                  <c:v>58.049000000000049</c:v>
                </c:pt>
                <c:pt idx="3">
                  <c:v>60.099000000000032</c:v>
                </c:pt>
                <c:pt idx="4">
                  <c:v>62.245000000000125</c:v>
                </c:pt>
                <c:pt idx="5">
                  <c:v>64.018000000000072</c:v>
                </c:pt>
                <c:pt idx="6">
                  <c:v>63.71700000000002</c:v>
                </c:pt>
                <c:pt idx="7">
                  <c:v>66.663000000000224</c:v>
                </c:pt>
                <c:pt idx="8">
                  <c:v>64.91100000000003</c:v>
                </c:pt>
                <c:pt idx="9">
                  <c:v>67.497999999999976</c:v>
                </c:pt>
                <c:pt idx="10">
                  <c:v>66.357000000000056</c:v>
                </c:pt>
                <c:pt idx="11">
                  <c:v>65.920000000000172</c:v>
                </c:pt>
                <c:pt idx="12">
                  <c:v>67.090000000000117</c:v>
                </c:pt>
                <c:pt idx="13">
                  <c:v>69.574000000000083</c:v>
                </c:pt>
                <c:pt idx="14">
                  <c:v>71.510000000000133</c:v>
                </c:pt>
                <c:pt idx="15">
                  <c:v>72.424999999999912</c:v>
                </c:pt>
                <c:pt idx="16">
                  <c:v>73.264999999999858</c:v>
                </c:pt>
                <c:pt idx="17">
                  <c:v>73.946999999999903</c:v>
                </c:pt>
                <c:pt idx="18">
                  <c:v>74.719000000000008</c:v>
                </c:pt>
                <c:pt idx="19">
                  <c:v>75.457999999999743</c:v>
                </c:pt>
                <c:pt idx="20">
                  <c:v>76.296000000000149</c:v>
                </c:pt>
                <c:pt idx="21">
                  <c:v>77.155999999999935</c:v>
                </c:pt>
                <c:pt idx="22">
                  <c:v>78.040000000000006</c:v>
                </c:pt>
                <c:pt idx="23">
                  <c:v>78.945999999999913</c:v>
                </c:pt>
                <c:pt idx="24" formatCode="#,##0.00">
                  <c:v>79.867000000000004</c:v>
                </c:pt>
                <c:pt idx="25">
                  <c:v>80.802999999999983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233.99300000000028</c:v>
                </c:pt>
                <c:pt idx="1">
                  <c:v>229.678</c:v>
                </c:pt>
                <c:pt idx="2">
                  <c:v>227.42700000000019</c:v>
                </c:pt>
                <c:pt idx="3">
                  <c:v>231.53300000000002</c:v>
                </c:pt>
                <c:pt idx="4">
                  <c:v>230.96400000000048</c:v>
                </c:pt>
                <c:pt idx="5">
                  <c:v>235.86799999999988</c:v>
                </c:pt>
                <c:pt idx="6">
                  <c:v>244.2269999999998</c:v>
                </c:pt>
                <c:pt idx="7">
                  <c:v>245.98299999999983</c:v>
                </c:pt>
                <c:pt idx="8">
                  <c:v>250.18000000000043</c:v>
                </c:pt>
                <c:pt idx="9">
                  <c:v>247.00099999999981</c:v>
                </c:pt>
                <c:pt idx="10">
                  <c:v>245.93299999999954</c:v>
                </c:pt>
                <c:pt idx="11">
                  <c:v>244.1500000000002</c:v>
                </c:pt>
                <c:pt idx="12">
                  <c:v>246.02900000000022</c:v>
                </c:pt>
                <c:pt idx="13">
                  <c:v>248.93199999999996</c:v>
                </c:pt>
                <c:pt idx="14">
                  <c:v>251.69599999999946</c:v>
                </c:pt>
                <c:pt idx="15">
                  <c:v>253.60199999999986</c:v>
                </c:pt>
                <c:pt idx="16">
                  <c:v>255.19500000000014</c:v>
                </c:pt>
                <c:pt idx="17">
                  <c:v>256.62599999999992</c:v>
                </c:pt>
                <c:pt idx="18">
                  <c:v>257.95199999999977</c:v>
                </c:pt>
                <c:pt idx="19">
                  <c:v>259.20599999999996</c:v>
                </c:pt>
                <c:pt idx="20">
                  <c:v>260.46699999999987</c:v>
                </c:pt>
                <c:pt idx="21">
                  <c:v>261.66499999999996</c:v>
                </c:pt>
                <c:pt idx="22">
                  <c:v>262.80799999999988</c:v>
                </c:pt>
                <c:pt idx="23">
                  <c:v>263.94099999999997</c:v>
                </c:pt>
                <c:pt idx="24">
                  <c:v>264.99899999999991</c:v>
                </c:pt>
                <c:pt idx="25">
                  <c:v>265.99499999999955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192.00400000000019</c:v>
                </c:pt>
                <c:pt idx="1">
                  <c:v>183.82899999999998</c:v>
                </c:pt>
                <c:pt idx="2">
                  <c:v>185.80499999999998</c:v>
                </c:pt>
                <c:pt idx="3">
                  <c:v>187.5689999999999</c:v>
                </c:pt>
                <c:pt idx="4">
                  <c:v>208.96900000000022</c:v>
                </c:pt>
                <c:pt idx="5">
                  <c:v>216.02199999999999</c:v>
                </c:pt>
                <c:pt idx="6">
                  <c:v>198.13499999999993</c:v>
                </c:pt>
                <c:pt idx="7">
                  <c:v>212.54800000000003</c:v>
                </c:pt>
                <c:pt idx="8">
                  <c:v>215.84900000000013</c:v>
                </c:pt>
                <c:pt idx="9">
                  <c:v>219.09300000000007</c:v>
                </c:pt>
                <c:pt idx="10">
                  <c:v>213.18900000000002</c:v>
                </c:pt>
                <c:pt idx="11">
                  <c:v>217.54899999999986</c:v>
                </c:pt>
                <c:pt idx="12">
                  <c:v>220.44800000000004</c:v>
                </c:pt>
                <c:pt idx="13">
                  <c:v>223.22200000000026</c:v>
                </c:pt>
                <c:pt idx="14">
                  <c:v>224.91800000000015</c:v>
                </c:pt>
                <c:pt idx="15">
                  <c:v>226.26799999999983</c:v>
                </c:pt>
                <c:pt idx="16">
                  <c:v>227.75899999999993</c:v>
                </c:pt>
                <c:pt idx="17">
                  <c:v>229.24500000000026</c:v>
                </c:pt>
                <c:pt idx="18">
                  <c:v>230.73999999999995</c:v>
                </c:pt>
                <c:pt idx="19">
                  <c:v>232.25999999999991</c:v>
                </c:pt>
                <c:pt idx="20">
                  <c:v>233.88200000000009</c:v>
                </c:pt>
                <c:pt idx="21">
                  <c:v>235.49100000000027</c:v>
                </c:pt>
                <c:pt idx="22">
                  <c:v>237.12599999999995</c:v>
                </c:pt>
                <c:pt idx="23">
                  <c:v>238.76700000000017</c:v>
                </c:pt>
                <c:pt idx="24">
                  <c:v>240.41399999999993</c:v>
                </c:pt>
                <c:pt idx="25">
                  <c:v>242.07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226.59400000000034</c:v>
                </c:pt>
                <c:pt idx="1">
                  <c:v>233.8089999999998</c:v>
                </c:pt>
                <c:pt idx="2">
                  <c:v>232.27199999999993</c:v>
                </c:pt>
                <c:pt idx="3">
                  <c:v>248.27199999999991</c:v>
                </c:pt>
                <c:pt idx="4">
                  <c:v>244.12799999999999</c:v>
                </c:pt>
                <c:pt idx="5">
                  <c:v>246.80799999999991</c:v>
                </c:pt>
                <c:pt idx="6">
                  <c:v>237.70700000000019</c:v>
                </c:pt>
                <c:pt idx="7">
                  <c:v>238.9099999999998</c:v>
                </c:pt>
                <c:pt idx="8">
                  <c:v>237.59400000000002</c:v>
                </c:pt>
                <c:pt idx="9">
                  <c:v>240.99900000000011</c:v>
                </c:pt>
                <c:pt idx="10">
                  <c:v>236.33499999999998</c:v>
                </c:pt>
                <c:pt idx="11">
                  <c:v>238.78999999999988</c:v>
                </c:pt>
                <c:pt idx="12">
                  <c:v>241.83800000000016</c:v>
                </c:pt>
                <c:pt idx="13">
                  <c:v>244.25599999999986</c:v>
                </c:pt>
                <c:pt idx="14">
                  <c:v>247.15500000000009</c:v>
                </c:pt>
                <c:pt idx="15">
                  <c:v>249.49299999999985</c:v>
                </c:pt>
                <c:pt idx="16">
                  <c:v>251.51000000000005</c:v>
                </c:pt>
                <c:pt idx="17">
                  <c:v>253.49499999999989</c:v>
                </c:pt>
                <c:pt idx="18">
                  <c:v>255.47499999999999</c:v>
                </c:pt>
                <c:pt idx="19">
                  <c:v>257.47099999999978</c:v>
                </c:pt>
                <c:pt idx="20">
                  <c:v>259.52100000000007</c:v>
                </c:pt>
                <c:pt idx="21">
                  <c:v>261.55799999999999</c:v>
                </c:pt>
                <c:pt idx="22">
                  <c:v>263.58999999999975</c:v>
                </c:pt>
                <c:pt idx="23">
                  <c:v>265.62299999999982</c:v>
                </c:pt>
                <c:pt idx="24">
                  <c:v>267.66100000000023</c:v>
                </c:pt>
                <c:pt idx="25">
                  <c:v>269.6999999999997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28.55503260351442</c:v>
                </c:pt>
                <c:pt idx="1">
                  <c:v>27.06517469511812</c:v>
                </c:pt>
                <c:pt idx="2">
                  <c:v>28.031758933109373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24.993173856100263</c:v>
                </c:pt>
                <c:pt idx="1">
                  <c:v>24.414485912275108</c:v>
                </c:pt>
                <c:pt idx="2">
                  <c:v>25.159984742075615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27.289303548206451</c:v>
                </c:pt>
                <c:pt idx="1">
                  <c:v>28.164341330291631</c:v>
                </c:pt>
                <c:pt idx="2">
                  <c:v>27.646673034528824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7.4067132232820203</c:v>
                </c:pt>
                <c:pt idx="1">
                  <c:v>7.5992290487822567</c:v>
                </c:pt>
                <c:pt idx="2">
                  <c:v>8.3984064407565402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8.5348781244070526</c:v>
                </c:pt>
                <c:pt idx="1">
                  <c:v>8.8113127815054142</c:v>
                </c:pt>
                <c:pt idx="2">
                  <c:v>7.1026261714978318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3.2208986444898016</c:v>
                </c:pt>
                <c:pt idx="1">
                  <c:v>3.9454562320274658</c:v>
                </c:pt>
                <c:pt idx="2">
                  <c:v>3.660550678031814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-10.472999999999928</c:v>
                </c:pt>
                <c:pt idx="1">
                  <c:v>-2.83299999999997</c:v>
                </c:pt>
                <c:pt idx="2">
                  <c:v>10.064999999999657</c:v>
                </c:pt>
                <c:pt idx="3">
                  <c:v>2.3389999999999844</c:v>
                </c:pt>
                <c:pt idx="4">
                  <c:v>3.1719999999999402</c:v>
                </c:pt>
                <c:pt idx="5">
                  <c:v>6.6130000000000315</c:v>
                </c:pt>
                <c:pt idx="7">
                  <c:v>8.8829999999998108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33.364999999999725</c:v>
                </c:pt>
                <c:pt idx="1">
                  <c:v>28.880999999999972</c:v>
                </c:pt>
                <c:pt idx="2">
                  <c:v>20.062000000000012</c:v>
                </c:pt>
                <c:pt idx="3">
                  <c:v>14.445999999999927</c:v>
                </c:pt>
                <c:pt idx="4">
                  <c:v>-8.6049999999999187</c:v>
                </c:pt>
                <c:pt idx="5">
                  <c:v>0.76699999999993906</c:v>
                </c:pt>
                <c:pt idx="7">
                  <c:v>88.915999999999656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0.64855849109184405</c:v>
                </c:pt>
                <c:pt idx="2">
                  <c:v>-1.0757976527203561</c:v>
                </c:pt>
                <c:pt idx="3">
                  <c:v>5.454242031892198</c:v>
                </c:pt>
                <c:pt idx="4">
                  <c:v>0.30306974130378528</c:v>
                </c:pt>
                <c:pt idx="6">
                  <c:v>0.14094017776704604</c:v>
                </c:pt>
                <c:pt idx="7">
                  <c:v>-5.9301045259374519E-2</c:v>
                </c:pt>
                <c:pt idx="8">
                  <c:v>5.3139250645606317E-2</c:v>
                </c:pt>
                <c:pt idx="10">
                  <c:v>1.5225733191580826</c:v>
                </c:pt>
                <c:pt idx="11">
                  <c:v>-0.23734139838543777</c:v>
                </c:pt>
                <c:pt idx="12">
                  <c:v>0.11228334372976878</c:v>
                </c:pt>
                <c:pt idx="14">
                  <c:v>-2.2458158412608231</c:v>
                </c:pt>
                <c:pt idx="15">
                  <c:v>0.54946652008420749</c:v>
                </c:pt>
                <c:pt idx="16">
                  <c:v>0.87589956346389997</c:v>
                </c:pt>
                <c:pt idx="17">
                  <c:v>0.78275001007774847</c:v>
                </c:pt>
                <c:pt idx="19">
                  <c:v>0.32746534943806083</c:v>
                </c:pt>
                <c:pt idx="20">
                  <c:v>0.29987559587087986</c:v>
                </c:pt>
                <c:pt idx="21">
                  <c:v>-0.30778103360766806</c:v>
                </c:pt>
                <c:pt idx="22">
                  <c:v>0.22270693260371122</c:v>
                </c:pt>
                <c:pt idx="23">
                  <c:v>8.7811867883180739E-2</c:v>
                </c:pt>
                <c:pt idx="25">
                  <c:v>-1.6327799593035763</c:v>
                </c:pt>
                <c:pt idx="26">
                  <c:v>6.1711972116085256E-2</c:v>
                </c:pt>
                <c:pt idx="27">
                  <c:v>-0.22354068080748801</c:v>
                </c:pt>
                <c:pt idx="29">
                  <c:v>0.57442598854504645</c:v>
                </c:pt>
                <c:pt idx="30">
                  <c:v>0.68737690255522566</c:v>
                </c:pt>
                <c:pt idx="31">
                  <c:v>-0.7577429820078585</c:v>
                </c:pt>
                <c:pt idx="32">
                  <c:v>4.5567127609523306</c:v>
                </c:pt>
                <c:pt idx="33">
                  <c:v>0.18905878620212313</c:v>
                </c:pt>
                <c:pt idx="34">
                  <c:v>1.3070905971177549</c:v>
                </c:pt>
                <c:pt idx="36">
                  <c:v>1.2558648666247008</c:v>
                </c:pt>
                <c:pt idx="37">
                  <c:v>0.47826043479732849</c:v>
                </c:pt>
                <c:pt idx="38">
                  <c:v>0.97902355735972613</c:v>
                </c:pt>
                <c:pt idx="39">
                  <c:v>2.5109681812551576</c:v>
                </c:pt>
                <c:pt idx="40">
                  <c:v>1.363624327137769</c:v>
                </c:pt>
                <c:pt idx="42">
                  <c:v>1.1874096527706657</c:v>
                </c:pt>
                <c:pt idx="43">
                  <c:v>4.3819073855289048E-2</c:v>
                </c:pt>
                <c:pt idx="44">
                  <c:v>0.47106942131631691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0.20470809402315382</c:v>
                </c:pt>
                <c:pt idx="2">
                  <c:v>-1.2092895193035691</c:v>
                </c:pt>
                <c:pt idx="3">
                  <c:v>-5.0054219361057477</c:v>
                </c:pt>
                <c:pt idx="4">
                  <c:v>-1.8115350520377493</c:v>
                </c:pt>
                <c:pt idx="6">
                  <c:v>-1.0612391744260652</c:v>
                </c:pt>
                <c:pt idx="7">
                  <c:v>-3.4784136751928374</c:v>
                </c:pt>
                <c:pt idx="8">
                  <c:v>-2.1738926661844626</c:v>
                </c:pt>
                <c:pt idx="10">
                  <c:v>2.9579845842631736</c:v>
                </c:pt>
                <c:pt idx="11">
                  <c:v>-1.0772662463785942</c:v>
                </c:pt>
                <c:pt idx="12">
                  <c:v>-0.42040900732857045</c:v>
                </c:pt>
                <c:pt idx="14">
                  <c:v>1.31689780148736</c:v>
                </c:pt>
                <c:pt idx="15">
                  <c:v>-0.46073438721001558</c:v>
                </c:pt>
                <c:pt idx="16">
                  <c:v>-1.9010433780587865</c:v>
                </c:pt>
                <c:pt idx="17">
                  <c:v>-1.5717945660347454</c:v>
                </c:pt>
                <c:pt idx="19">
                  <c:v>-1.7515813896875843</c:v>
                </c:pt>
                <c:pt idx="20">
                  <c:v>-4.7968686691644669</c:v>
                </c:pt>
                <c:pt idx="21">
                  <c:v>-3.0622180415185274</c:v>
                </c:pt>
                <c:pt idx="22">
                  <c:v>0.21782536137717745</c:v>
                </c:pt>
                <c:pt idx="23">
                  <c:v>-2.9153103668761338</c:v>
                </c:pt>
                <c:pt idx="25">
                  <c:v>-2.7359634914138842</c:v>
                </c:pt>
                <c:pt idx="26">
                  <c:v>0.32575421699621021</c:v>
                </c:pt>
                <c:pt idx="27">
                  <c:v>-0.28667231551310346</c:v>
                </c:pt>
                <c:pt idx="29">
                  <c:v>1.9251887375830057</c:v>
                </c:pt>
                <c:pt idx="30">
                  <c:v>0.63062397489188626</c:v>
                </c:pt>
                <c:pt idx="31">
                  <c:v>1.5728019399996684</c:v>
                </c:pt>
                <c:pt idx="32">
                  <c:v>0.61518507032958247</c:v>
                </c:pt>
                <c:pt idx="33">
                  <c:v>4.7537209043607698</c:v>
                </c:pt>
                <c:pt idx="34">
                  <c:v>1.8416043700101303</c:v>
                </c:pt>
                <c:pt idx="36">
                  <c:v>4.2283262130046628</c:v>
                </c:pt>
                <c:pt idx="37">
                  <c:v>1.8383543598814445</c:v>
                </c:pt>
                <c:pt idx="38">
                  <c:v>1.2165005290906805</c:v>
                </c:pt>
                <c:pt idx="39">
                  <c:v>2.8714022468355305</c:v>
                </c:pt>
                <c:pt idx="40">
                  <c:v>2.6103438806351908</c:v>
                </c:pt>
                <c:pt idx="42">
                  <c:v>1.9489864639030907</c:v>
                </c:pt>
                <c:pt idx="43">
                  <c:v>3.9365351723980924</c:v>
                </c:pt>
                <c:pt idx="44">
                  <c:v>3.2041088423448549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11.117311925534487</c:v>
                </c:pt>
                <c:pt idx="1">
                  <c:v>3.2080684810364062</c:v>
                </c:pt>
                <c:pt idx="2">
                  <c:v>6.3790195870951578</c:v>
                </c:pt>
                <c:pt idx="3">
                  <c:v>2.5018212626839471</c:v>
                </c:pt>
                <c:pt idx="4">
                  <c:v>3.9878489104186841</c:v>
                </c:pt>
                <c:pt idx="5">
                  <c:v>10.367514542473849</c:v>
                </c:pt>
                <c:pt idx="6">
                  <c:v>3.3740314074825211</c:v>
                </c:pt>
                <c:pt idx="7">
                  <c:v>0.55434612324993537</c:v>
                </c:pt>
                <c:pt idx="8">
                  <c:v>0.53021244990722938</c:v>
                </c:pt>
                <c:pt idx="9">
                  <c:v>0.55506649966474342</c:v>
                </c:pt>
                <c:pt idx="10">
                  <c:v>4.5560763948107095</c:v>
                </c:pt>
                <c:pt idx="11">
                  <c:v>1.1204850311030583</c:v>
                </c:pt>
                <c:pt idx="12">
                  <c:v>-2.3535159948172577</c:v>
                </c:pt>
                <c:pt idx="13">
                  <c:v>0.15696805142995984</c:v>
                </c:pt>
                <c:pt idx="14">
                  <c:v>-5.3242737228075114</c:v>
                </c:pt>
                <c:pt idx="15">
                  <c:v>-7.8057194100874661</c:v>
                </c:pt>
                <c:pt idx="16">
                  <c:v>-1.5817072171434674</c:v>
                </c:pt>
                <c:pt idx="17">
                  <c:v>-6.6885859433364487</c:v>
                </c:pt>
                <c:pt idx="18">
                  <c:v>-0.43445459951532683</c:v>
                </c:pt>
                <c:pt idx="19">
                  <c:v>5.0209779172444846E-2</c:v>
                </c:pt>
                <c:pt idx="20">
                  <c:v>-3.4936372161145357</c:v>
                </c:pt>
                <c:pt idx="21">
                  <c:v>1.864511850570965</c:v>
                </c:pt>
                <c:pt idx="22">
                  <c:v>-3.840807069626802</c:v>
                </c:pt>
                <c:pt idx="23">
                  <c:v>-1.3723776355407367</c:v>
                </c:pt>
                <c:pt idx="24">
                  <c:v>-3.7489384517309734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0.41750358084557604</c:v>
                </c:pt>
                <c:pt idx="1">
                  <c:v>6.7545057072159409</c:v>
                </c:pt>
                <c:pt idx="2">
                  <c:v>21.779141103962395</c:v>
                </c:pt>
                <c:pt idx="3">
                  <c:v>6.7104504921238188</c:v>
                </c:pt>
                <c:pt idx="4">
                  <c:v>3.3984603570664049</c:v>
                </c:pt>
                <c:pt idx="5">
                  <c:v>11.411836374101199</c:v>
                </c:pt>
                <c:pt idx="6">
                  <c:v>0.4679098661866874</c:v>
                </c:pt>
                <c:pt idx="7">
                  <c:v>17.458389797436478</c:v>
                </c:pt>
                <c:pt idx="8">
                  <c:v>-0.76165187632338949</c:v>
                </c:pt>
                <c:pt idx="9">
                  <c:v>1.9412409490590576</c:v>
                </c:pt>
                <c:pt idx="10">
                  <c:v>4.4947506116528047</c:v>
                </c:pt>
                <c:pt idx="11">
                  <c:v>0.64582736768430493</c:v>
                </c:pt>
                <c:pt idx="12">
                  <c:v>-3.4612203411261948</c:v>
                </c:pt>
                <c:pt idx="13">
                  <c:v>0.49223630467812995</c:v>
                </c:pt>
                <c:pt idx="14">
                  <c:v>-1.4299273510389447</c:v>
                </c:pt>
                <c:pt idx="15">
                  <c:v>1.2869491476800157</c:v>
                </c:pt>
                <c:pt idx="16">
                  <c:v>0.86060861254099663</c:v>
                </c:pt>
                <c:pt idx="17">
                  <c:v>9.2804965544472395</c:v>
                </c:pt>
                <c:pt idx="18">
                  <c:v>1.593347100535027</c:v>
                </c:pt>
                <c:pt idx="19">
                  <c:v>-0.22894950430531957</c:v>
                </c:pt>
                <c:pt idx="20">
                  <c:v>-2.1982945009501549</c:v>
                </c:pt>
                <c:pt idx="21">
                  <c:v>3.4973839745941593</c:v>
                </c:pt>
                <c:pt idx="22">
                  <c:v>-0.17569205437092705</c:v>
                </c:pt>
                <c:pt idx="23">
                  <c:v>0.53475651703340432</c:v>
                </c:pt>
                <c:pt idx="24">
                  <c:v>15.598955393682266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14.325380406570886</c:v>
                </c:pt>
                <c:pt idx="1">
                  <c:v>23.236204302671666</c:v>
                </c:pt>
                <c:pt idx="2">
                  <c:v>9.569732875115136</c:v>
                </c:pt>
                <c:pt idx="3">
                  <c:v>-1.2330309637141994</c:v>
                </c:pt>
                <c:pt idx="4">
                  <c:v>-14.554732298608485</c:v>
                </c:pt>
                <c:pt idx="5">
                  <c:v>-7.0728307636793204</c:v>
                </c:pt>
                <c:pt idx="6">
                  <c:v>-1.6291253655435725</c:v>
                </c:pt>
                <c:pt idx="7">
                  <c:v>-5.2131847051675422</c:v>
                </c:pt>
                <c:pt idx="8">
                  <c:v>-8.5454134876441543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7.1720092880615169</c:v>
                </c:pt>
                <c:pt idx="1">
                  <c:v>43.299888327253797</c:v>
                </c:pt>
                <c:pt idx="2">
                  <c:v>23.60063934801164</c:v>
                </c:pt>
                <c:pt idx="3">
                  <c:v>-2.8153929734418881</c:v>
                </c:pt>
                <c:pt idx="4">
                  <c:v>1.209866713860194</c:v>
                </c:pt>
                <c:pt idx="5">
                  <c:v>10.644894150676947</c:v>
                </c:pt>
                <c:pt idx="6">
                  <c:v>1.2990894736440026</c:v>
                </c:pt>
                <c:pt idx="7">
                  <c:v>0.35906446266248082</c:v>
                </c:pt>
                <c:pt idx="8">
                  <c:v>4.1459412092715553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43.160283405447387</c:v>
                </c:pt>
                <c:pt idx="1">
                  <c:v>46.805581907254506</c:v>
                </c:pt>
                <c:pt idx="2">
                  <c:v>47.994997004867656</c:v>
                </c:pt>
                <c:pt idx="3">
                  <c:v>49.830623081769254</c:v>
                </c:pt>
                <c:pt idx="4">
                  <c:v>48.3809772038923</c:v>
                </c:pt>
                <c:pt idx="5">
                  <c:v>52.207387708499226</c:v>
                </c:pt>
                <c:pt idx="6">
                  <c:v>53.982860615469853</c:v>
                </c:pt>
                <c:pt idx="7">
                  <c:v>57.37041519889415</c:v>
                </c:pt>
                <c:pt idx="8">
                  <c:v>58.334252125491034</c:v>
                </c:pt>
                <c:pt idx="9">
                  <c:v>60.826839640838109</c:v>
                </c:pt>
                <c:pt idx="10">
                  <c:v>63.324699634033713</c:v>
                </c:pt>
                <c:pt idx="11">
                  <c:v>55.039951899207168</c:v>
                </c:pt>
                <c:pt idx="12">
                  <c:v>55.727795505534452</c:v>
                </c:pt>
                <c:pt idx="13">
                  <c:v>56.547998526419782</c:v>
                </c:pt>
                <c:pt idx="14">
                  <c:v>57.339969977551263</c:v>
                </c:pt>
                <c:pt idx="15">
                  <c:v>57.963333466639071</c:v>
                </c:pt>
                <c:pt idx="16">
                  <c:v>58.543880775149582</c:v>
                </c:pt>
                <c:pt idx="17">
                  <c:v>59.096431836939594</c:v>
                </c:pt>
                <c:pt idx="18">
                  <c:v>59.652432745689332</c:v>
                </c:pt>
                <c:pt idx="19">
                  <c:v>60.215143740522855</c:v>
                </c:pt>
                <c:pt idx="20">
                  <c:v>60.81244843318396</c:v>
                </c:pt>
                <c:pt idx="21">
                  <c:v>61.413048927192953</c:v>
                </c:pt>
                <c:pt idx="22">
                  <c:v>62.019790073989704</c:v>
                </c:pt>
                <c:pt idx="23">
                  <c:v>62.669021010514527</c:v>
                </c:pt>
                <c:pt idx="24">
                  <c:v>63.231834928059229</c:v>
                </c:pt>
                <c:pt idx="25">
                  <c:v>63.742203214879289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25.611193478198018</c:v>
                </c:pt>
                <c:pt idx="1">
                  <c:v>28.80116128902489</c:v>
                </c:pt>
                <c:pt idx="2">
                  <c:v>27.535281398710193</c:v>
                </c:pt>
                <c:pt idx="3">
                  <c:v>29.249043762711512</c:v>
                </c:pt>
                <c:pt idx="4">
                  <c:v>34.472029268437204</c:v>
                </c:pt>
                <c:pt idx="5">
                  <c:v>31.661915175279312</c:v>
                </c:pt>
                <c:pt idx="6">
                  <c:v>29.278054832246994</c:v>
                </c:pt>
                <c:pt idx="7">
                  <c:v>33.916989538736075</c:v>
                </c:pt>
                <c:pt idx="8">
                  <c:v>33.874047670799378</c:v>
                </c:pt>
                <c:pt idx="9">
                  <c:v>34.186749538805906</c:v>
                </c:pt>
                <c:pt idx="10">
                  <c:v>34.869983656315718</c:v>
                </c:pt>
                <c:pt idx="11">
                  <c:v>34.159493266154136</c:v>
                </c:pt>
                <c:pt idx="12">
                  <c:v>34.87704840151946</c:v>
                </c:pt>
                <c:pt idx="13">
                  <c:v>35.701416171883217</c:v>
                </c:pt>
                <c:pt idx="14">
                  <c:v>36.419609425823367</c:v>
                </c:pt>
                <c:pt idx="15">
                  <c:v>36.968111251548279</c:v>
                </c:pt>
                <c:pt idx="16">
                  <c:v>37.491394379311799</c:v>
                </c:pt>
                <c:pt idx="17">
                  <c:v>37.982103720368933</c:v>
                </c:pt>
                <c:pt idx="18">
                  <c:v>38.502284855691613</c:v>
                </c:pt>
                <c:pt idx="19">
                  <c:v>39.016572268937253</c:v>
                </c:pt>
                <c:pt idx="20">
                  <c:v>39.546364883076848</c:v>
                </c:pt>
                <c:pt idx="21">
                  <c:v>40.069898204106984</c:v>
                </c:pt>
                <c:pt idx="22">
                  <c:v>40.56153806749051</c:v>
                </c:pt>
                <c:pt idx="23">
                  <c:v>41.048460228298573</c:v>
                </c:pt>
                <c:pt idx="24">
                  <c:v>41.520356069723604</c:v>
                </c:pt>
                <c:pt idx="25">
                  <c:v>41.624489363531659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38.37844209475319</c:v>
                </c:pt>
                <c:pt idx="1">
                  <c:v>36.889035788674725</c:v>
                </c:pt>
                <c:pt idx="2">
                  <c:v>37.020573945314815</c:v>
                </c:pt>
                <c:pt idx="3">
                  <c:v>37.137846347446008</c:v>
                </c:pt>
                <c:pt idx="4">
                  <c:v>38.580456741070279</c:v>
                </c:pt>
                <c:pt idx="5">
                  <c:v>41.951991369247146</c:v>
                </c:pt>
                <c:pt idx="6">
                  <c:v>42.142532708724865</c:v>
                </c:pt>
                <c:pt idx="7">
                  <c:v>42.218779026130143</c:v>
                </c:pt>
                <c:pt idx="8">
                  <c:v>45.557356858584093</c:v>
                </c:pt>
                <c:pt idx="9">
                  <c:v>46.330776377503412</c:v>
                </c:pt>
                <c:pt idx="10">
                  <c:v>48.331010956342304</c:v>
                </c:pt>
                <c:pt idx="11">
                  <c:v>56.019811520890414</c:v>
                </c:pt>
                <c:pt idx="12">
                  <c:v>57.043465157849738</c:v>
                </c:pt>
                <c:pt idx="13">
                  <c:v>58.22529683699937</c:v>
                </c:pt>
                <c:pt idx="14">
                  <c:v>59.35674371557932</c:v>
                </c:pt>
                <c:pt idx="15">
                  <c:v>60.310781529021675</c:v>
                </c:pt>
                <c:pt idx="16">
                  <c:v>61.258995373592469</c:v>
                </c:pt>
                <c:pt idx="17">
                  <c:v>62.192054578467186</c:v>
                </c:pt>
                <c:pt idx="18">
                  <c:v>63.137887252717015</c:v>
                </c:pt>
                <c:pt idx="19">
                  <c:v>64.091779929812802</c:v>
                </c:pt>
                <c:pt idx="20">
                  <c:v>65.092055546583552</c:v>
                </c:pt>
                <c:pt idx="21">
                  <c:v>66.079122116868177</c:v>
                </c:pt>
                <c:pt idx="22">
                  <c:v>67.083847947503784</c:v>
                </c:pt>
                <c:pt idx="23">
                  <c:v>68.099951644178915</c:v>
                </c:pt>
                <c:pt idx="24">
                  <c:v>69.094475919385857</c:v>
                </c:pt>
                <c:pt idx="25">
                  <c:v>70.110152060304699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31.898651071720085</c:v>
                </c:pt>
                <c:pt idx="1">
                  <c:v>34.715679994561143</c:v>
                </c:pt>
                <c:pt idx="2">
                  <c:v>36.02291168303632</c:v>
                </c:pt>
                <c:pt idx="3">
                  <c:v>39.272704613685768</c:v>
                </c:pt>
                <c:pt idx="4">
                  <c:v>39.661680593817657</c:v>
                </c:pt>
                <c:pt idx="5">
                  <c:v>40.142816676859688</c:v>
                </c:pt>
                <c:pt idx="6">
                  <c:v>38.501876437209333</c:v>
                </c:pt>
                <c:pt idx="7">
                  <c:v>41.12436395058532</c:v>
                </c:pt>
                <c:pt idx="8">
                  <c:v>41.163233460983861</c:v>
                </c:pt>
                <c:pt idx="9">
                  <c:v>42.911070431388097</c:v>
                </c:pt>
                <c:pt idx="10">
                  <c:v>42.644637939543635</c:v>
                </c:pt>
                <c:pt idx="11">
                  <c:v>40.980833992642367</c:v>
                </c:pt>
                <c:pt idx="12">
                  <c:v>41.616309901306138</c:v>
                </c:pt>
                <c:pt idx="13">
                  <c:v>42.255110458394327</c:v>
                </c:pt>
                <c:pt idx="14">
                  <c:v>42.921291607507214</c:v>
                </c:pt>
                <c:pt idx="15">
                  <c:v>43.504034081653032</c:v>
                </c:pt>
                <c:pt idx="16">
                  <c:v>44.063275301795215</c:v>
                </c:pt>
                <c:pt idx="17">
                  <c:v>44.603406097774872</c:v>
                </c:pt>
                <c:pt idx="18">
                  <c:v>45.204126111295572</c:v>
                </c:pt>
                <c:pt idx="19">
                  <c:v>45.782787115737797</c:v>
                </c:pt>
                <c:pt idx="20">
                  <c:v>46.378068012448466</c:v>
                </c:pt>
                <c:pt idx="21">
                  <c:v>46.96455719909072</c:v>
                </c:pt>
                <c:pt idx="22">
                  <c:v>47.55168210507464</c:v>
                </c:pt>
                <c:pt idx="23">
                  <c:v>48.170644455020529</c:v>
                </c:pt>
                <c:pt idx="24">
                  <c:v>48.780413614224926</c:v>
                </c:pt>
                <c:pt idx="25">
                  <c:v>49.355088431667454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39.837956158414784</c:v>
                </c:pt>
                <c:pt idx="1">
                  <c:v>41.253516882195385</c:v>
                </c:pt>
                <c:pt idx="2">
                  <c:v>41.092353197214187</c:v>
                </c:pt>
                <c:pt idx="3">
                  <c:v>43.001949750081131</c:v>
                </c:pt>
                <c:pt idx="4">
                  <c:v>40.831246328828541</c:v>
                </c:pt>
                <c:pt idx="5">
                  <c:v>41.818900314741207</c:v>
                </c:pt>
                <c:pt idx="6">
                  <c:v>44.533835642038866</c:v>
                </c:pt>
                <c:pt idx="7">
                  <c:v>43.378961938311789</c:v>
                </c:pt>
                <c:pt idx="8">
                  <c:v>42.647610162417138</c:v>
                </c:pt>
                <c:pt idx="9">
                  <c:v>45.077908851587154</c:v>
                </c:pt>
                <c:pt idx="10">
                  <c:v>45.806749225159891</c:v>
                </c:pt>
                <c:pt idx="11">
                  <c:v>43.622103862579429</c:v>
                </c:pt>
                <c:pt idx="12">
                  <c:v>44.046492929666805</c:v>
                </c:pt>
                <c:pt idx="13">
                  <c:v>44.514099015487204</c:v>
                </c:pt>
                <c:pt idx="14">
                  <c:v>45.010822756769372</c:v>
                </c:pt>
                <c:pt idx="15">
                  <c:v>45.404071139261568</c:v>
                </c:pt>
                <c:pt idx="16">
                  <c:v>45.787983451149621</c:v>
                </c:pt>
                <c:pt idx="17">
                  <c:v>46.161366419705807</c:v>
                </c:pt>
                <c:pt idx="18">
                  <c:v>46.528636204033795</c:v>
                </c:pt>
                <c:pt idx="19">
                  <c:v>46.913904453288907</c:v>
                </c:pt>
                <c:pt idx="20">
                  <c:v>47.284871477114827</c:v>
                </c:pt>
                <c:pt idx="21">
                  <c:v>47.656433956818418</c:v>
                </c:pt>
                <c:pt idx="22">
                  <c:v>48.0282728531026</c:v>
                </c:pt>
                <c:pt idx="23">
                  <c:v>48.410878302967213</c:v>
                </c:pt>
                <c:pt idx="24">
                  <c:v>48.813365764629197</c:v>
                </c:pt>
                <c:pt idx="25">
                  <c:v>49.205209582226296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43.999897480255839</c:v>
                </c:pt>
                <c:pt idx="1">
                  <c:v>41.221004371073867</c:v>
                </c:pt>
                <c:pt idx="2">
                  <c:v>40.168059623253548</c:v>
                </c:pt>
                <c:pt idx="3">
                  <c:v>43.297453349038875</c:v>
                </c:pt>
                <c:pt idx="4">
                  <c:v>43.820354892256056</c:v>
                </c:pt>
                <c:pt idx="5">
                  <c:v>45.06299523793141</c:v>
                </c:pt>
                <c:pt idx="6">
                  <c:v>44.559895543631612</c:v>
                </c:pt>
                <c:pt idx="7">
                  <c:v>45.242032902180135</c:v>
                </c:pt>
                <c:pt idx="8">
                  <c:v>47.634196489999596</c:v>
                </c:pt>
                <c:pt idx="9">
                  <c:v>50.600237294467135</c:v>
                </c:pt>
                <c:pt idx="10">
                  <c:v>55.430509780405259</c:v>
                </c:pt>
                <c:pt idx="11">
                  <c:v>55.60802610348577</c:v>
                </c:pt>
                <c:pt idx="12">
                  <c:v>56.524729252382635</c:v>
                </c:pt>
                <c:pt idx="13">
                  <c:v>57.491000894785657</c:v>
                </c:pt>
                <c:pt idx="14">
                  <c:v>58.429713601048597</c:v>
                </c:pt>
                <c:pt idx="15">
                  <c:v>59.188236088689344</c:v>
                </c:pt>
                <c:pt idx="16">
                  <c:v>59.939584648540205</c:v>
                </c:pt>
                <c:pt idx="17">
                  <c:v>60.673294594228942</c:v>
                </c:pt>
                <c:pt idx="18">
                  <c:v>61.395632570991609</c:v>
                </c:pt>
                <c:pt idx="19">
                  <c:v>62.136208712525637</c:v>
                </c:pt>
                <c:pt idx="20">
                  <c:v>62.899224296573223</c:v>
                </c:pt>
                <c:pt idx="21">
                  <c:v>63.640819886964849</c:v>
                </c:pt>
                <c:pt idx="22">
                  <c:v>64.430918637852216</c:v>
                </c:pt>
                <c:pt idx="23">
                  <c:v>65.266067081232279</c:v>
                </c:pt>
                <c:pt idx="24">
                  <c:v>66.059912071695194</c:v>
                </c:pt>
                <c:pt idx="25">
                  <c:v>66.842346154506458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13.397856598181932</c:v>
                </c:pt>
                <c:pt idx="1">
                  <c:v>12.772189720664658</c:v>
                </c:pt>
                <c:pt idx="2">
                  <c:v>13.05363197170373</c:v>
                </c:pt>
                <c:pt idx="3">
                  <c:v>13.402337020794155</c:v>
                </c:pt>
                <c:pt idx="4">
                  <c:v>12.241189728871843</c:v>
                </c:pt>
                <c:pt idx="5">
                  <c:v>12.908335639706218</c:v>
                </c:pt>
                <c:pt idx="6">
                  <c:v>12.980513003941173</c:v>
                </c:pt>
                <c:pt idx="7">
                  <c:v>14.82366712284826</c:v>
                </c:pt>
                <c:pt idx="8">
                  <c:v>15.047845918829401</c:v>
                </c:pt>
                <c:pt idx="9">
                  <c:v>14.758624419277446</c:v>
                </c:pt>
                <c:pt idx="10">
                  <c:v>16.282367047188739</c:v>
                </c:pt>
                <c:pt idx="11">
                  <c:v>14.690619142978283</c:v>
                </c:pt>
                <c:pt idx="12">
                  <c:v>14.857963153335779</c:v>
                </c:pt>
                <c:pt idx="13">
                  <c:v>15.060641837620981</c:v>
                </c:pt>
                <c:pt idx="14">
                  <c:v>15.255350163838205</c:v>
                </c:pt>
                <c:pt idx="15">
                  <c:v>15.394783361185706</c:v>
                </c:pt>
                <c:pt idx="16">
                  <c:v>15.529198509836457</c:v>
                </c:pt>
                <c:pt idx="17">
                  <c:v>15.660927972587436</c:v>
                </c:pt>
                <c:pt idx="18">
                  <c:v>15.781763690171093</c:v>
                </c:pt>
                <c:pt idx="19">
                  <c:v>15.891334250686606</c:v>
                </c:pt>
                <c:pt idx="20">
                  <c:v>16.011104720202599</c:v>
                </c:pt>
                <c:pt idx="21">
                  <c:v>16.151138769717726</c:v>
                </c:pt>
                <c:pt idx="22">
                  <c:v>16.301735846714113</c:v>
                </c:pt>
                <c:pt idx="23">
                  <c:v>16.452097742482049</c:v>
                </c:pt>
                <c:pt idx="24">
                  <c:v>16.601654062391301</c:v>
                </c:pt>
                <c:pt idx="25">
                  <c:v>16.750276913375426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13.035801904531432</c:v>
                </c:pt>
                <c:pt idx="1">
                  <c:v>16.079381112718195</c:v>
                </c:pt>
                <c:pt idx="2">
                  <c:v>16.39682623607932</c:v>
                </c:pt>
                <c:pt idx="3">
                  <c:v>17.137045543101348</c:v>
                </c:pt>
                <c:pt idx="4">
                  <c:v>17.231887126641478</c:v>
                </c:pt>
                <c:pt idx="5">
                  <c:v>17.801714313953841</c:v>
                </c:pt>
                <c:pt idx="6">
                  <c:v>16.707113477290413</c:v>
                </c:pt>
                <c:pt idx="7">
                  <c:v>16.693756002605966</c:v>
                </c:pt>
                <c:pt idx="8">
                  <c:v>18.326386933693765</c:v>
                </c:pt>
                <c:pt idx="9">
                  <c:v>18.253105935614411</c:v>
                </c:pt>
                <c:pt idx="10">
                  <c:v>18.356060437203777</c:v>
                </c:pt>
                <c:pt idx="11">
                  <c:v>26.77008183019311</c:v>
                </c:pt>
                <c:pt idx="12">
                  <c:v>27.410936656857594</c:v>
                </c:pt>
                <c:pt idx="13">
                  <c:v>28.066581894003708</c:v>
                </c:pt>
                <c:pt idx="14">
                  <c:v>28.746446033966389</c:v>
                </c:pt>
                <c:pt idx="15">
                  <c:v>29.380622755022252</c:v>
                </c:pt>
                <c:pt idx="16">
                  <c:v>29.999055276717797</c:v>
                </c:pt>
                <c:pt idx="17">
                  <c:v>30.604844222618834</c:v>
                </c:pt>
                <c:pt idx="18">
                  <c:v>31.230641078904593</c:v>
                </c:pt>
                <c:pt idx="19">
                  <c:v>31.871548197527609</c:v>
                </c:pt>
                <c:pt idx="20">
                  <c:v>32.528476544950514</c:v>
                </c:pt>
                <c:pt idx="21">
                  <c:v>33.187613317442441</c:v>
                </c:pt>
                <c:pt idx="22">
                  <c:v>33.835475485965546</c:v>
                </c:pt>
                <c:pt idx="23">
                  <c:v>34.48765729108343</c:v>
                </c:pt>
                <c:pt idx="24">
                  <c:v>35.146337330559028</c:v>
                </c:pt>
                <c:pt idx="25">
                  <c:v>35.814450234640255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6.424619711440136</c:v>
                </c:pt>
                <c:pt idx="1">
                  <c:v>7.6433087657655667</c:v>
                </c:pt>
                <c:pt idx="2">
                  <c:v>7.4483064768119389</c:v>
                </c:pt>
                <c:pt idx="3">
                  <c:v>6.5533117381406978</c:v>
                </c:pt>
                <c:pt idx="4">
                  <c:v>6.4473778457191004</c:v>
                </c:pt>
                <c:pt idx="5">
                  <c:v>6.5334903578778194</c:v>
                </c:pt>
                <c:pt idx="6">
                  <c:v>7.2317081901136957</c:v>
                </c:pt>
                <c:pt idx="7">
                  <c:v>7.0636075041741764</c:v>
                </c:pt>
                <c:pt idx="8">
                  <c:v>6.9152874571423721</c:v>
                </c:pt>
                <c:pt idx="9">
                  <c:v>6.5691680318462229</c:v>
                </c:pt>
                <c:pt idx="10">
                  <c:v>7.0637028077850488</c:v>
                </c:pt>
                <c:pt idx="11">
                  <c:v>5.6603388699314712</c:v>
                </c:pt>
                <c:pt idx="12">
                  <c:v>5.7453580528023265</c:v>
                </c:pt>
                <c:pt idx="13">
                  <c:v>5.8148387681453837</c:v>
                </c:pt>
                <c:pt idx="14">
                  <c:v>5.8830852856770157</c:v>
                </c:pt>
                <c:pt idx="15">
                  <c:v>5.9179841350491262</c:v>
                </c:pt>
                <c:pt idx="16">
                  <c:v>5.9569268184799435</c:v>
                </c:pt>
                <c:pt idx="17">
                  <c:v>5.9933830347592982</c:v>
                </c:pt>
                <c:pt idx="18">
                  <c:v>6.0348285135607389</c:v>
                </c:pt>
                <c:pt idx="19">
                  <c:v>6.0723339972397907</c:v>
                </c:pt>
                <c:pt idx="20">
                  <c:v>6.1211556112226724</c:v>
                </c:pt>
                <c:pt idx="21">
                  <c:v>6.1645837087986992</c:v>
                </c:pt>
                <c:pt idx="22">
                  <c:v>6.2146508579930835</c:v>
                </c:pt>
                <c:pt idx="23">
                  <c:v>6.238410330073866</c:v>
                </c:pt>
                <c:pt idx="24">
                  <c:v>6.2813246870401702</c:v>
                </c:pt>
                <c:pt idx="25">
                  <c:v>6.3020509314616593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12.717313074996353</c:v>
                </c:pt>
                <c:pt idx="1">
                  <c:v>15.289444427533667</c:v>
                </c:pt>
                <c:pt idx="2">
                  <c:v>14.93619747261612</c:v>
                </c:pt>
                <c:pt idx="3">
                  <c:v>14.418938393273143</c:v>
                </c:pt>
                <c:pt idx="4">
                  <c:v>15.966616857774856</c:v>
                </c:pt>
                <c:pt idx="5">
                  <c:v>17.383092485078112</c:v>
                </c:pt>
                <c:pt idx="6">
                  <c:v>16.698471215796094</c:v>
                </c:pt>
                <c:pt idx="7">
                  <c:v>16.639556382108406</c:v>
                </c:pt>
                <c:pt idx="8">
                  <c:v>18.146121726313659</c:v>
                </c:pt>
                <c:pt idx="9">
                  <c:v>17.947399881655105</c:v>
                </c:pt>
                <c:pt idx="10">
                  <c:v>17.938158984742856</c:v>
                </c:pt>
                <c:pt idx="11">
                  <c:v>15.973266544139467</c:v>
                </c:pt>
                <c:pt idx="12">
                  <c:v>16.50304856456594</c:v>
                </c:pt>
                <c:pt idx="13">
                  <c:v>16.916140892855005</c:v>
                </c:pt>
                <c:pt idx="14">
                  <c:v>17.203241915484234</c:v>
                </c:pt>
                <c:pt idx="15">
                  <c:v>17.432673012784548</c:v>
                </c:pt>
                <c:pt idx="16">
                  <c:v>17.653548279696434</c:v>
                </c:pt>
                <c:pt idx="17">
                  <c:v>17.873658789493508</c:v>
                </c:pt>
                <c:pt idx="18">
                  <c:v>18.08960607587564</c:v>
                </c:pt>
                <c:pt idx="19">
                  <c:v>18.3109604987403</c:v>
                </c:pt>
                <c:pt idx="20">
                  <c:v>18.539197955551987</c:v>
                </c:pt>
                <c:pt idx="21">
                  <c:v>18.767876079808392</c:v>
                </c:pt>
                <c:pt idx="22">
                  <c:v>19.053844907734792</c:v>
                </c:pt>
                <c:pt idx="23">
                  <c:v>19.346606512280896</c:v>
                </c:pt>
                <c:pt idx="24">
                  <c:v>19.630258773698991</c:v>
                </c:pt>
                <c:pt idx="25">
                  <c:v>19.879399933801913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45.096337740488053</c:v>
                </c:pt>
                <c:pt idx="1">
                  <c:v>40.9537927522655</c:v>
                </c:pt>
                <c:pt idx="2">
                  <c:v>41.992807742427786</c:v>
                </c:pt>
                <c:pt idx="3">
                  <c:v>43.169996935170772</c:v>
                </c:pt>
                <c:pt idx="4">
                  <c:v>45.131133148140378</c:v>
                </c:pt>
                <c:pt idx="5">
                  <c:v>45.543533774368271</c:v>
                </c:pt>
                <c:pt idx="6">
                  <c:v>44.83760273655119</c:v>
                </c:pt>
                <c:pt idx="7">
                  <c:v>47.15626588993338</c:v>
                </c:pt>
                <c:pt idx="8">
                  <c:v>47.068149845854826</c:v>
                </c:pt>
                <c:pt idx="9">
                  <c:v>47.717813951483038</c:v>
                </c:pt>
                <c:pt idx="10">
                  <c:v>50.09961016917898</c:v>
                </c:pt>
                <c:pt idx="11">
                  <c:v>49.252182785694202</c:v>
                </c:pt>
                <c:pt idx="12">
                  <c:v>49.737266555060664</c:v>
                </c:pt>
                <c:pt idx="13">
                  <c:v>50.329021806816115</c:v>
                </c:pt>
                <c:pt idx="14">
                  <c:v>50.883520471630924</c:v>
                </c:pt>
                <c:pt idx="15">
                  <c:v>51.265348018759482</c:v>
                </c:pt>
                <c:pt idx="16">
                  <c:v>51.617404910231116</c:v>
                </c:pt>
                <c:pt idx="17">
                  <c:v>51.944654791805114</c:v>
                </c:pt>
                <c:pt idx="18">
                  <c:v>52.262126147498677</c:v>
                </c:pt>
                <c:pt idx="19">
                  <c:v>52.589690407977791</c:v>
                </c:pt>
                <c:pt idx="20">
                  <c:v>52.939059929280752</c:v>
                </c:pt>
                <c:pt idx="21">
                  <c:v>53.289733463382206</c:v>
                </c:pt>
                <c:pt idx="22">
                  <c:v>53.626681774477113</c:v>
                </c:pt>
                <c:pt idx="23">
                  <c:v>53.956743418429348</c:v>
                </c:pt>
                <c:pt idx="24">
                  <c:v>54.284226515913275</c:v>
                </c:pt>
                <c:pt idx="25">
                  <c:v>54.594360780831785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68.103168057646442</c:v>
                </c:pt>
                <c:pt idx="1">
                  <c:v>65.393730099696839</c:v>
                </c:pt>
                <c:pt idx="2">
                  <c:v>66.649562885785315</c:v>
                </c:pt>
                <c:pt idx="3">
                  <c:v>66.510236811598688</c:v>
                </c:pt>
                <c:pt idx="4">
                  <c:v>67.671422900069913</c:v>
                </c:pt>
                <c:pt idx="5">
                  <c:v>68.346542271444534</c:v>
                </c:pt>
                <c:pt idx="6">
                  <c:v>64.745545374336743</c:v>
                </c:pt>
                <c:pt idx="7">
                  <c:v>68.211016889363705</c:v>
                </c:pt>
                <c:pt idx="8">
                  <c:v>66.68206752452798</c:v>
                </c:pt>
                <c:pt idx="9">
                  <c:v>65.948108969584311</c:v>
                </c:pt>
                <c:pt idx="10">
                  <c:v>69.467027302547592</c:v>
                </c:pt>
                <c:pt idx="11">
                  <c:v>71.007242857003234</c:v>
                </c:pt>
                <c:pt idx="12">
                  <c:v>71.128430487599474</c:v>
                </c:pt>
                <c:pt idx="13">
                  <c:v>71.336380268097187</c:v>
                </c:pt>
                <c:pt idx="14">
                  <c:v>71.459932713842491</c:v>
                </c:pt>
                <c:pt idx="15">
                  <c:v>71.31829835122744</c:v>
                </c:pt>
                <c:pt idx="16">
                  <c:v>71.127187333989724</c:v>
                </c:pt>
                <c:pt idx="17">
                  <c:v>70.919220004734186</c:v>
                </c:pt>
                <c:pt idx="18">
                  <c:v>70.76543826194407</c:v>
                </c:pt>
                <c:pt idx="19">
                  <c:v>70.584759362624496</c:v>
                </c:pt>
                <c:pt idx="20">
                  <c:v>70.44865168129121</c:v>
                </c:pt>
                <c:pt idx="21">
                  <c:v>70.357202340842747</c:v>
                </c:pt>
                <c:pt idx="22">
                  <c:v>70.330463218330109</c:v>
                </c:pt>
                <c:pt idx="23">
                  <c:v>70.311428072909365</c:v>
                </c:pt>
                <c:pt idx="24">
                  <c:v>70.246934308804001</c:v>
                </c:pt>
                <c:pt idx="25">
                  <c:v>70.112854670231897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22.322617549177263</c:v>
                </c:pt>
                <c:pt idx="1">
                  <c:v>18.646972110019643</c:v>
                </c:pt>
                <c:pt idx="2">
                  <c:v>18.515491563959522</c:v>
                </c:pt>
                <c:pt idx="3">
                  <c:v>20.024545381517704</c:v>
                </c:pt>
                <c:pt idx="4">
                  <c:v>19.836632771497303</c:v>
                </c:pt>
                <c:pt idx="5">
                  <c:v>18.171806994589875</c:v>
                </c:pt>
                <c:pt idx="6">
                  <c:v>16.245440330194533</c:v>
                </c:pt>
                <c:pt idx="7">
                  <c:v>17.365654311573</c:v>
                </c:pt>
                <c:pt idx="8">
                  <c:v>17.491759015375163</c:v>
                </c:pt>
                <c:pt idx="9">
                  <c:v>16.18140016748545</c:v>
                </c:pt>
                <c:pt idx="10">
                  <c:v>15.818290999772618</c:v>
                </c:pt>
                <c:pt idx="11">
                  <c:v>15.771672389448552</c:v>
                </c:pt>
                <c:pt idx="12">
                  <c:v>15.52212717426068</c:v>
                </c:pt>
                <c:pt idx="13">
                  <c:v>15.268265857450828</c:v>
                </c:pt>
                <c:pt idx="14">
                  <c:v>14.972046014268441</c:v>
                </c:pt>
                <c:pt idx="15">
                  <c:v>14.619306198573572</c:v>
                </c:pt>
                <c:pt idx="16">
                  <c:v>14.34262739790625</c:v>
                </c:pt>
                <c:pt idx="17">
                  <c:v>14.168959090715809</c:v>
                </c:pt>
                <c:pt idx="18">
                  <c:v>13.874530685444876</c:v>
                </c:pt>
                <c:pt idx="19">
                  <c:v>13.562543021460838</c:v>
                </c:pt>
                <c:pt idx="20">
                  <c:v>13.183751230555881</c:v>
                </c:pt>
                <c:pt idx="21">
                  <c:v>12.82444929074804</c:v>
                </c:pt>
                <c:pt idx="22">
                  <c:v>12.495721924868221</c:v>
                </c:pt>
                <c:pt idx="23">
                  <c:v>12.085504167411047</c:v>
                </c:pt>
                <c:pt idx="24">
                  <c:v>11.790315213625574</c:v>
                </c:pt>
                <c:pt idx="25">
                  <c:v>12.357070658646423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16.220858531687039</c:v>
                </c:pt>
                <c:pt idx="1">
                  <c:v>14.213797209139205</c:v>
                </c:pt>
                <c:pt idx="2">
                  <c:v>13.961437062507335</c:v>
                </c:pt>
                <c:pt idx="3">
                  <c:v>13.422514209451634</c:v>
                </c:pt>
                <c:pt idx="4">
                  <c:v>14.550412298655672</c:v>
                </c:pt>
                <c:pt idx="5">
                  <c:v>14.349633663297924</c:v>
                </c:pt>
                <c:pt idx="6">
                  <c:v>14.635324372489606</c:v>
                </c:pt>
                <c:pt idx="7">
                  <c:v>15.377888717053494</c:v>
                </c:pt>
                <c:pt idx="8">
                  <c:v>15.406081304099549</c:v>
                </c:pt>
                <c:pt idx="9">
                  <c:v>13.334320904318508</c:v>
                </c:pt>
                <c:pt idx="10">
                  <c:v>14.506601714727884</c:v>
                </c:pt>
                <c:pt idx="11">
                  <c:v>13.40691086364888</c:v>
                </c:pt>
                <c:pt idx="12">
                  <c:v>13.54339354206337</c:v>
                </c:pt>
                <c:pt idx="13">
                  <c:v>13.740462130457679</c:v>
                </c:pt>
                <c:pt idx="14">
                  <c:v>13.897937280007691</c:v>
                </c:pt>
                <c:pt idx="15">
                  <c:v>13.991709727885301</c:v>
                </c:pt>
                <c:pt idx="16">
                  <c:v>14.080706044011393</c:v>
                </c:pt>
                <c:pt idx="17">
                  <c:v>14.162099382746117</c:v>
                </c:pt>
                <c:pt idx="18">
                  <c:v>14.246831047093462</c:v>
                </c:pt>
                <c:pt idx="19">
                  <c:v>14.325575642116338</c:v>
                </c:pt>
                <c:pt idx="20">
                  <c:v>14.424393342847832</c:v>
                </c:pt>
                <c:pt idx="21">
                  <c:v>14.528179974769637</c:v>
                </c:pt>
                <c:pt idx="22">
                  <c:v>14.650493979763414</c:v>
                </c:pt>
                <c:pt idx="23">
                  <c:v>14.771627359718849</c:v>
                </c:pt>
                <c:pt idx="24">
                  <c:v>14.88747755302084</c:v>
                </c:pt>
                <c:pt idx="25">
                  <c:v>14.998838019406014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32.591892183651652</c:v>
                </c:pt>
                <c:pt idx="1">
                  <c:v>34.962117009259018</c:v>
                </c:pt>
                <c:pt idx="2">
                  <c:v>31.560195226941865</c:v>
                </c:pt>
                <c:pt idx="3">
                  <c:v>33.36879976347381</c:v>
                </c:pt>
                <c:pt idx="4">
                  <c:v>34.096799508592149</c:v>
                </c:pt>
                <c:pt idx="5">
                  <c:v>36.969886230739256</c:v>
                </c:pt>
                <c:pt idx="6">
                  <c:v>34.893417033747362</c:v>
                </c:pt>
                <c:pt idx="7">
                  <c:v>33.651664369736018</c:v>
                </c:pt>
                <c:pt idx="8">
                  <c:v>34.43201010600022</c:v>
                </c:pt>
                <c:pt idx="9">
                  <c:v>35.240880192661194</c:v>
                </c:pt>
                <c:pt idx="10">
                  <c:v>31.645612507931745</c:v>
                </c:pt>
                <c:pt idx="11">
                  <c:v>31.501171375830985</c:v>
                </c:pt>
                <c:pt idx="12">
                  <c:v>31.372064152565802</c:v>
                </c:pt>
                <c:pt idx="13">
                  <c:v>31.380648443676748</c:v>
                </c:pt>
                <c:pt idx="14">
                  <c:v>31.339051760986141</c:v>
                </c:pt>
                <c:pt idx="15">
                  <c:v>31.204121930416811</c:v>
                </c:pt>
                <c:pt idx="16">
                  <c:v>31.102485616109067</c:v>
                </c:pt>
                <c:pt idx="17">
                  <c:v>31.004275620558069</c:v>
                </c:pt>
                <c:pt idx="18">
                  <c:v>30.904204936340747</c:v>
                </c:pt>
                <c:pt idx="19">
                  <c:v>30.808744670494484</c:v>
                </c:pt>
                <c:pt idx="20">
                  <c:v>30.722630548142604</c:v>
                </c:pt>
                <c:pt idx="21">
                  <c:v>30.628032964744126</c:v>
                </c:pt>
                <c:pt idx="22">
                  <c:v>30.527499138036124</c:v>
                </c:pt>
                <c:pt idx="23">
                  <c:v>30.424831372295728</c:v>
                </c:pt>
                <c:pt idx="24">
                  <c:v>30.313246327305816</c:v>
                </c:pt>
                <c:pt idx="25">
                  <c:v>30.2156851568928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34.103847181638635</c:v>
                </c:pt>
                <c:pt idx="1">
                  <c:v>32.006456318140742</c:v>
                </c:pt>
                <c:pt idx="2">
                  <c:v>31.841968621360543</c:v>
                </c:pt>
                <c:pt idx="3">
                  <c:v>32.486387218489867</c:v>
                </c:pt>
                <c:pt idx="4">
                  <c:v>34.135781648630676</c:v>
                </c:pt>
                <c:pt idx="5">
                  <c:v>35.820672670473193</c:v>
                </c:pt>
                <c:pt idx="6">
                  <c:v>32.837967406408936</c:v>
                </c:pt>
                <c:pt idx="7">
                  <c:v>34.519510234436162</c:v>
                </c:pt>
                <c:pt idx="8">
                  <c:v>32.093168747994952</c:v>
                </c:pt>
                <c:pt idx="9">
                  <c:v>34.441690112920526</c:v>
                </c:pt>
                <c:pt idx="10">
                  <c:v>28.014953260385727</c:v>
                </c:pt>
                <c:pt idx="11">
                  <c:v>28.556694672096171</c:v>
                </c:pt>
                <c:pt idx="12">
                  <c:v>28.657714069575864</c:v>
                </c:pt>
                <c:pt idx="13">
                  <c:v>29.070789825371342</c:v>
                </c:pt>
                <c:pt idx="14">
                  <c:v>29.36672275247636</c:v>
                </c:pt>
                <c:pt idx="15">
                  <c:v>29.408469265218606</c:v>
                </c:pt>
                <c:pt idx="16">
                  <c:v>29.444456436941625</c:v>
                </c:pt>
                <c:pt idx="17">
                  <c:v>29.448062088853007</c:v>
                </c:pt>
                <c:pt idx="18">
                  <c:v>29.438822435186605</c:v>
                </c:pt>
                <c:pt idx="19">
                  <c:v>29.428850873931388</c:v>
                </c:pt>
                <c:pt idx="20">
                  <c:v>29.431236243565632</c:v>
                </c:pt>
                <c:pt idx="21">
                  <c:v>29.4188046198359</c:v>
                </c:pt>
                <c:pt idx="22">
                  <c:v>29.395439178870198</c:v>
                </c:pt>
                <c:pt idx="23">
                  <c:v>29.365409562628297</c:v>
                </c:pt>
                <c:pt idx="24">
                  <c:v>29.331517723772532</c:v>
                </c:pt>
                <c:pt idx="25">
                  <c:v>29.301902408065743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18.561072265017639</c:v>
                </c:pt>
                <c:pt idx="1">
                  <c:v>17.867486537255573</c:v>
                </c:pt>
                <c:pt idx="2">
                  <c:v>18.777431640494736</c:v>
                </c:pt>
                <c:pt idx="3">
                  <c:v>18.292749569083593</c:v>
                </c:pt>
                <c:pt idx="4">
                  <c:v>19.242560473309211</c:v>
                </c:pt>
                <c:pt idx="5">
                  <c:v>18.704195200279834</c:v>
                </c:pt>
                <c:pt idx="6">
                  <c:v>18.771856496185055</c:v>
                </c:pt>
                <c:pt idx="7">
                  <c:v>19.895938068338346</c:v>
                </c:pt>
                <c:pt idx="8">
                  <c:v>19.156666058620758</c:v>
                </c:pt>
                <c:pt idx="9">
                  <c:v>17.578550100274079</c:v>
                </c:pt>
                <c:pt idx="10">
                  <c:v>17.122487983136367</c:v>
                </c:pt>
                <c:pt idx="11">
                  <c:v>17.949921185198601</c:v>
                </c:pt>
                <c:pt idx="12">
                  <c:v>18.051342713186479</c:v>
                </c:pt>
                <c:pt idx="13">
                  <c:v>18.2010350257341</c:v>
                </c:pt>
                <c:pt idx="14">
                  <c:v>18.28897079891372</c:v>
                </c:pt>
                <c:pt idx="15">
                  <c:v>18.312679451414489</c:v>
                </c:pt>
                <c:pt idx="16">
                  <c:v>18.328942804438171</c:v>
                </c:pt>
                <c:pt idx="17">
                  <c:v>18.334070269425755</c:v>
                </c:pt>
                <c:pt idx="18">
                  <c:v>18.337864311583775</c:v>
                </c:pt>
                <c:pt idx="19">
                  <c:v>18.330130687883685</c:v>
                </c:pt>
                <c:pt idx="20">
                  <c:v>18.312843424356036</c:v>
                </c:pt>
                <c:pt idx="21">
                  <c:v>18.288171933632153</c:v>
                </c:pt>
                <c:pt idx="22">
                  <c:v>18.254556849877904</c:v>
                </c:pt>
                <c:pt idx="23">
                  <c:v>18.214865469834148</c:v>
                </c:pt>
                <c:pt idx="24">
                  <c:v>18.193007194289969</c:v>
                </c:pt>
                <c:pt idx="25">
                  <c:v>17.983096595677363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66.771418371387966</c:v>
                </c:pt>
                <c:pt idx="1">
                  <c:v>62.66260058339298</c:v>
                </c:pt>
                <c:pt idx="2">
                  <c:v>65.781559344344728</c:v>
                </c:pt>
                <c:pt idx="3">
                  <c:v>69.933348104167351</c:v>
                </c:pt>
                <c:pt idx="4">
                  <c:v>71.800512722061853</c:v>
                </c:pt>
                <c:pt idx="5">
                  <c:v>73.09430276686011</c:v>
                </c:pt>
                <c:pt idx="6">
                  <c:v>70.18855071325973</c:v>
                </c:pt>
                <c:pt idx="7">
                  <c:v>69.664381698303245</c:v>
                </c:pt>
                <c:pt idx="8">
                  <c:v>68.781602507636421</c:v>
                </c:pt>
                <c:pt idx="9">
                  <c:v>69.58012324416417</c:v>
                </c:pt>
                <c:pt idx="10">
                  <c:v>66.405716823523662</c:v>
                </c:pt>
                <c:pt idx="11">
                  <c:v>66.371308998115751</c:v>
                </c:pt>
                <c:pt idx="12">
                  <c:v>67.140166567334688</c:v>
                </c:pt>
                <c:pt idx="13">
                  <c:v>67.92779105308243</c:v>
                </c:pt>
                <c:pt idx="14">
                  <c:v>68.734193543184389</c:v>
                </c:pt>
                <c:pt idx="15">
                  <c:v>69.449045298702885</c:v>
                </c:pt>
                <c:pt idx="16">
                  <c:v>70.076185690215212</c:v>
                </c:pt>
                <c:pt idx="17">
                  <c:v>70.646791922104924</c:v>
                </c:pt>
                <c:pt idx="18">
                  <c:v>71.320768118806456</c:v>
                </c:pt>
                <c:pt idx="19">
                  <c:v>71.987427149636957</c:v>
                </c:pt>
                <c:pt idx="20">
                  <c:v>72.666489684115106</c:v>
                </c:pt>
                <c:pt idx="21">
                  <c:v>73.332170275501355</c:v>
                </c:pt>
                <c:pt idx="22">
                  <c:v>73.899106450137836</c:v>
                </c:pt>
                <c:pt idx="23">
                  <c:v>74.481389741627524</c:v>
                </c:pt>
                <c:pt idx="24">
                  <c:v>75.073617620261501</c:v>
                </c:pt>
                <c:pt idx="25">
                  <c:v>75.686213377970901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18.895941975813766</c:v>
                </c:pt>
                <c:pt idx="1">
                  <c:v>18.91465111035523</c:v>
                </c:pt>
                <c:pt idx="2">
                  <c:v>17.756513877163925</c:v>
                </c:pt>
                <c:pt idx="3">
                  <c:v>19.628129412413767</c:v>
                </c:pt>
                <c:pt idx="4">
                  <c:v>20.561931053981542</c:v>
                </c:pt>
                <c:pt idx="5">
                  <c:v>19.033806135778825</c:v>
                </c:pt>
                <c:pt idx="6">
                  <c:v>18.493979290748857</c:v>
                </c:pt>
                <c:pt idx="7">
                  <c:v>19.719124862019545</c:v>
                </c:pt>
                <c:pt idx="8">
                  <c:v>20.307535035366396</c:v>
                </c:pt>
                <c:pt idx="9">
                  <c:v>20.926977795087936</c:v>
                </c:pt>
                <c:pt idx="10">
                  <c:v>18.599351536263498</c:v>
                </c:pt>
                <c:pt idx="11">
                  <c:v>17.698257903307855</c:v>
                </c:pt>
                <c:pt idx="12">
                  <c:v>18.016126722153665</c:v>
                </c:pt>
                <c:pt idx="13">
                  <c:v>18.304194136683318</c:v>
                </c:pt>
                <c:pt idx="14">
                  <c:v>18.548272182154562</c:v>
                </c:pt>
                <c:pt idx="15">
                  <c:v>18.717295576866206</c:v>
                </c:pt>
                <c:pt idx="16">
                  <c:v>18.885827356066976</c:v>
                </c:pt>
                <c:pt idx="17">
                  <c:v>19.043298312803593</c:v>
                </c:pt>
                <c:pt idx="18">
                  <c:v>19.200763181957111</c:v>
                </c:pt>
                <c:pt idx="19">
                  <c:v>19.354913811196887</c:v>
                </c:pt>
                <c:pt idx="20">
                  <c:v>19.51570690505525</c:v>
                </c:pt>
                <c:pt idx="21">
                  <c:v>19.672381335471385</c:v>
                </c:pt>
                <c:pt idx="22">
                  <c:v>19.828609772977622</c:v>
                </c:pt>
                <c:pt idx="23">
                  <c:v>19.985620951982298</c:v>
                </c:pt>
                <c:pt idx="24">
                  <c:v>20.120678611425372</c:v>
                </c:pt>
                <c:pt idx="25">
                  <c:v>20.192698636798525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1.1437304640161334</c:v>
                </c:pt>
                <c:pt idx="1">
                  <c:v>0.82095020743846581</c:v>
                </c:pt>
                <c:pt idx="2">
                  <c:v>0.78956780864108178</c:v>
                </c:pt>
                <c:pt idx="3">
                  <c:v>0.65698658766953888</c:v>
                </c:pt>
                <c:pt idx="4">
                  <c:v>0.74298663800198428</c:v>
                </c:pt>
                <c:pt idx="5">
                  <c:v>0.7427251555142913</c:v>
                </c:pt>
                <c:pt idx="6">
                  <c:v>0.61928733393836433</c:v>
                </c:pt>
                <c:pt idx="7">
                  <c:v>0.68194582563260886</c:v>
                </c:pt>
                <c:pt idx="8">
                  <c:v>0.71886379588928806</c:v>
                </c:pt>
                <c:pt idx="9">
                  <c:v>0.60653638217915895</c:v>
                </c:pt>
                <c:pt idx="10">
                  <c:v>0.79293493468673615</c:v>
                </c:pt>
                <c:pt idx="11">
                  <c:v>0.51991779257590698</c:v>
                </c:pt>
                <c:pt idx="12">
                  <c:v>0.52687109145920552</c:v>
                </c:pt>
                <c:pt idx="13">
                  <c:v>0.53322796024923791</c:v>
                </c:pt>
                <c:pt idx="14">
                  <c:v>0.53858176536817992</c:v>
                </c:pt>
                <c:pt idx="15">
                  <c:v>0.54064816092212498</c:v>
                </c:pt>
                <c:pt idx="16">
                  <c:v>0.54319717656584543</c:v>
                </c:pt>
                <c:pt idx="17">
                  <c:v>0.54553167813392844</c:v>
                </c:pt>
                <c:pt idx="18">
                  <c:v>0.54854400700535388</c:v>
                </c:pt>
                <c:pt idx="19">
                  <c:v>0.55049837780477717</c:v>
                </c:pt>
                <c:pt idx="20">
                  <c:v>0.55346091586396928</c:v>
                </c:pt>
                <c:pt idx="21">
                  <c:v>0.55592185159153573</c:v>
                </c:pt>
                <c:pt idx="22">
                  <c:v>0.55903708081944981</c:v>
                </c:pt>
                <c:pt idx="23">
                  <c:v>0.56018458200712429</c:v>
                </c:pt>
                <c:pt idx="24">
                  <c:v>0.56291444214370023</c:v>
                </c:pt>
                <c:pt idx="25">
                  <c:v>0.56398543038141657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62.83079424129479</c:v>
                </c:pt>
                <c:pt idx="1">
                  <c:v>65.507662314429737</c:v>
                </c:pt>
                <c:pt idx="2">
                  <c:v>68.93748936171157</c:v>
                </c:pt>
                <c:pt idx="3">
                  <c:v>67.826127285050006</c:v>
                </c:pt>
                <c:pt idx="4">
                  <c:v>65.856058470058002</c:v>
                </c:pt>
                <c:pt idx="5">
                  <c:v>66.273755627780503</c:v>
                </c:pt>
                <c:pt idx="6">
                  <c:v>72.202208697290217</c:v>
                </c:pt>
                <c:pt idx="7">
                  <c:v>68.011315060321564</c:v>
                </c:pt>
                <c:pt idx="8">
                  <c:v>63.951995132581324</c:v>
                </c:pt>
                <c:pt idx="9">
                  <c:v>62.525623550815098</c:v>
                </c:pt>
                <c:pt idx="10">
                  <c:v>62.780118411665967</c:v>
                </c:pt>
                <c:pt idx="11">
                  <c:v>61.90207706267396</c:v>
                </c:pt>
                <c:pt idx="12">
                  <c:v>62.046695116083363</c:v>
                </c:pt>
                <c:pt idx="13">
                  <c:v>62.253230711601006</c:v>
                </c:pt>
                <c:pt idx="14">
                  <c:v>62.460657245569948</c:v>
                </c:pt>
                <c:pt idx="15">
                  <c:v>62.506417558513419</c:v>
                </c:pt>
                <c:pt idx="16">
                  <c:v>62.462937975633608</c:v>
                </c:pt>
                <c:pt idx="17">
                  <c:v>62.340751475561277</c:v>
                </c:pt>
                <c:pt idx="18">
                  <c:v>62.20042939705128</c:v>
                </c:pt>
                <c:pt idx="19">
                  <c:v>62.035753278082773</c:v>
                </c:pt>
                <c:pt idx="20">
                  <c:v>61.845677592638758</c:v>
                </c:pt>
                <c:pt idx="21">
                  <c:v>61.616882393477646</c:v>
                </c:pt>
                <c:pt idx="22">
                  <c:v>61.399010243876624</c:v>
                </c:pt>
                <c:pt idx="23">
                  <c:v>61.130848352402829</c:v>
                </c:pt>
                <c:pt idx="24">
                  <c:v>60.869800152993292</c:v>
                </c:pt>
                <c:pt idx="25">
                  <c:v>60.581823910715812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11.856882120351207</c:v>
                </c:pt>
                <c:pt idx="1">
                  <c:v>11.273589459534001</c:v>
                </c:pt>
                <c:pt idx="2">
                  <c:v>11.269958446925488</c:v>
                </c:pt>
                <c:pt idx="3">
                  <c:v>11.341970642682776</c:v>
                </c:pt>
                <c:pt idx="4">
                  <c:v>10.878031059474498</c:v>
                </c:pt>
                <c:pt idx="5">
                  <c:v>11.882564762492027</c:v>
                </c:pt>
                <c:pt idx="6">
                  <c:v>11.514168055735096</c:v>
                </c:pt>
                <c:pt idx="7">
                  <c:v>12.988539337261646</c:v>
                </c:pt>
                <c:pt idx="8">
                  <c:v>13.330001121431483</c:v>
                </c:pt>
                <c:pt idx="9">
                  <c:v>13.062055460853895</c:v>
                </c:pt>
                <c:pt idx="10">
                  <c:v>13.747076613062992</c:v>
                </c:pt>
                <c:pt idx="11">
                  <c:v>14.410864996253732</c:v>
                </c:pt>
                <c:pt idx="12">
                  <c:v>14.621945673799878</c:v>
                </c:pt>
                <c:pt idx="13">
                  <c:v>14.893905099028471</c:v>
                </c:pt>
                <c:pt idx="14">
                  <c:v>15.146152803878403</c:v>
                </c:pt>
                <c:pt idx="15">
                  <c:v>15.352689572670826</c:v>
                </c:pt>
                <c:pt idx="16">
                  <c:v>15.543547635241696</c:v>
                </c:pt>
                <c:pt idx="17">
                  <c:v>15.731198582946501</c:v>
                </c:pt>
                <c:pt idx="18">
                  <c:v>15.911608286971013</c:v>
                </c:pt>
                <c:pt idx="19">
                  <c:v>16.097493275575918</c:v>
                </c:pt>
                <c:pt idx="20">
                  <c:v>16.29533480320891</c:v>
                </c:pt>
                <c:pt idx="21">
                  <c:v>16.492474335200502</c:v>
                </c:pt>
                <c:pt idx="22">
                  <c:v>16.681367655422765</c:v>
                </c:pt>
                <c:pt idx="23">
                  <c:v>16.872784232865925</c:v>
                </c:pt>
                <c:pt idx="24">
                  <c:v>17.060776384799958</c:v>
                </c:pt>
                <c:pt idx="25">
                  <c:v>17.244460587657152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23.243057394727163</c:v>
                </c:pt>
                <c:pt idx="1">
                  <c:v>21.448377532221137</c:v>
                </c:pt>
                <c:pt idx="2">
                  <c:v>22.514076519674525</c:v>
                </c:pt>
                <c:pt idx="3">
                  <c:v>22.965949133947372</c:v>
                </c:pt>
                <c:pt idx="4">
                  <c:v>23.593548651623991</c:v>
                </c:pt>
                <c:pt idx="5">
                  <c:v>23.674355007504847</c:v>
                </c:pt>
                <c:pt idx="6">
                  <c:v>23.209303141633278</c:v>
                </c:pt>
                <c:pt idx="7">
                  <c:v>24.090629622721046</c:v>
                </c:pt>
                <c:pt idx="8">
                  <c:v>24.1060217035687</c:v>
                </c:pt>
                <c:pt idx="9">
                  <c:v>22.277862710762605</c:v>
                </c:pt>
                <c:pt idx="10">
                  <c:v>19.833547937878045</c:v>
                </c:pt>
                <c:pt idx="11">
                  <c:v>20.948725432096229</c:v>
                </c:pt>
                <c:pt idx="12">
                  <c:v>20.823840080863995</c:v>
                </c:pt>
                <c:pt idx="13">
                  <c:v>20.832085438999826</c:v>
                </c:pt>
                <c:pt idx="14">
                  <c:v>20.799765811865996</c:v>
                </c:pt>
                <c:pt idx="15">
                  <c:v>20.708629684686422</c:v>
                </c:pt>
                <c:pt idx="16">
                  <c:v>20.612830282927568</c:v>
                </c:pt>
                <c:pt idx="17">
                  <c:v>20.507929254354028</c:v>
                </c:pt>
                <c:pt idx="18">
                  <c:v>20.371344478701747</c:v>
                </c:pt>
                <c:pt idx="19">
                  <c:v>20.230391075096414</c:v>
                </c:pt>
                <c:pt idx="20">
                  <c:v>20.10913668980438</c:v>
                </c:pt>
                <c:pt idx="21">
                  <c:v>19.987467804633916</c:v>
                </c:pt>
                <c:pt idx="22">
                  <c:v>19.865661323517706</c:v>
                </c:pt>
                <c:pt idx="23">
                  <c:v>19.77724176784314</c:v>
                </c:pt>
                <c:pt idx="24">
                  <c:v>19.700119702646482</c:v>
                </c:pt>
                <c:pt idx="25">
                  <c:v>19.657855883507118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27.25303221423022</c:v>
                </c:pt>
                <c:pt idx="1">
                  <c:v>26.855849738565865</c:v>
                </c:pt>
                <c:pt idx="2">
                  <c:v>25.137550106779891</c:v>
                </c:pt>
                <c:pt idx="3">
                  <c:v>25.477883196264514</c:v>
                </c:pt>
                <c:pt idx="4">
                  <c:v>26.85747699931612</c:v>
                </c:pt>
                <c:pt idx="5">
                  <c:v>26.418489748925417</c:v>
                </c:pt>
                <c:pt idx="6">
                  <c:v>27.60813380327183</c:v>
                </c:pt>
                <c:pt idx="7">
                  <c:v>26.840894293215459</c:v>
                </c:pt>
                <c:pt idx="8">
                  <c:v>29.479909929294678</c:v>
                </c:pt>
                <c:pt idx="9">
                  <c:v>27.783980463564454</c:v>
                </c:pt>
                <c:pt idx="10">
                  <c:v>25.04611211338468</c:v>
                </c:pt>
                <c:pt idx="11">
                  <c:v>25.279032223891676</c:v>
                </c:pt>
                <c:pt idx="12">
                  <c:v>25.150409256660154</c:v>
                </c:pt>
                <c:pt idx="13">
                  <c:v>25.246656739514549</c:v>
                </c:pt>
                <c:pt idx="14">
                  <c:v>25.354963336305733</c:v>
                </c:pt>
                <c:pt idx="15">
                  <c:v>25.375431206637092</c:v>
                </c:pt>
                <c:pt idx="16">
                  <c:v>25.395987586341729</c:v>
                </c:pt>
                <c:pt idx="17">
                  <c:v>25.396750511187463</c:v>
                </c:pt>
                <c:pt idx="18">
                  <c:v>25.409436677867845</c:v>
                </c:pt>
                <c:pt idx="19">
                  <c:v>25.424925987259364</c:v>
                </c:pt>
                <c:pt idx="20">
                  <c:v>25.460971915597064</c:v>
                </c:pt>
                <c:pt idx="21">
                  <c:v>25.494157935691042</c:v>
                </c:pt>
                <c:pt idx="22">
                  <c:v>25.516043969080059</c:v>
                </c:pt>
                <c:pt idx="23">
                  <c:v>25.541059217338631</c:v>
                </c:pt>
                <c:pt idx="24">
                  <c:v>25.560553208656906</c:v>
                </c:pt>
                <c:pt idx="25">
                  <c:v>25.580868630418085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15.972174412046837</c:v>
                </c:pt>
                <c:pt idx="1">
                  <c:v>14.869948662435103</c:v>
                </c:pt>
                <c:pt idx="2">
                  <c:v>15.306660417646846</c:v>
                </c:pt>
                <c:pt idx="3">
                  <c:v>14.35605054041941</c:v>
                </c:pt>
                <c:pt idx="4">
                  <c:v>16.230598337310898</c:v>
                </c:pt>
                <c:pt idx="5">
                  <c:v>16.556001497901732</c:v>
                </c:pt>
                <c:pt idx="6">
                  <c:v>16.04379087437993</c:v>
                </c:pt>
                <c:pt idx="7">
                  <c:v>16.207077394540526</c:v>
                </c:pt>
                <c:pt idx="8">
                  <c:v>15.742633481085822</c:v>
                </c:pt>
                <c:pt idx="9">
                  <c:v>14.310795407088284</c:v>
                </c:pt>
                <c:pt idx="10">
                  <c:v>12.807063046170759</c:v>
                </c:pt>
                <c:pt idx="11">
                  <c:v>22.993906262729357</c:v>
                </c:pt>
                <c:pt idx="12">
                  <c:v>23.429964189155275</c:v>
                </c:pt>
                <c:pt idx="13">
                  <c:v>23.905127179189439</c:v>
                </c:pt>
                <c:pt idx="14">
                  <c:v>24.319869658778117</c:v>
                </c:pt>
                <c:pt idx="15">
                  <c:v>24.663287966255201</c:v>
                </c:pt>
                <c:pt idx="16">
                  <c:v>25.079164960938904</c:v>
                </c:pt>
                <c:pt idx="17">
                  <c:v>25.514706316011019</c:v>
                </c:pt>
                <c:pt idx="18">
                  <c:v>25.886951344794394</c:v>
                </c:pt>
                <c:pt idx="19">
                  <c:v>26.269013178244261</c:v>
                </c:pt>
                <c:pt idx="20">
                  <c:v>26.680522934407545</c:v>
                </c:pt>
                <c:pt idx="21">
                  <c:v>27.058812062943364</c:v>
                </c:pt>
                <c:pt idx="22">
                  <c:v>27.391483630229139</c:v>
                </c:pt>
                <c:pt idx="23">
                  <c:v>27.727537344670267</c:v>
                </c:pt>
                <c:pt idx="24">
                  <c:v>28.072060432579963</c:v>
                </c:pt>
                <c:pt idx="25">
                  <c:v>28.406018439853025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87.480160318886448</c:v>
                </c:pt>
                <c:pt idx="1">
                  <c:v>79.926714096384615</c:v>
                </c:pt>
                <c:pt idx="2">
                  <c:v>81.523590364027243</c:v>
                </c:pt>
                <c:pt idx="3">
                  <c:v>79.304071608557422</c:v>
                </c:pt>
                <c:pt idx="4">
                  <c:v>81.627296731967149</c:v>
                </c:pt>
                <c:pt idx="5">
                  <c:v>81.269089212874746</c:v>
                </c:pt>
                <c:pt idx="6">
                  <c:v>78.674562673366154</c:v>
                </c:pt>
                <c:pt idx="7">
                  <c:v>82.58002385897548</c:v>
                </c:pt>
                <c:pt idx="8">
                  <c:v>83.273195886418407</c:v>
                </c:pt>
                <c:pt idx="9">
                  <c:v>81.454400183774297</c:v>
                </c:pt>
                <c:pt idx="10">
                  <c:v>76.472614176961571</c:v>
                </c:pt>
                <c:pt idx="11">
                  <c:v>69.953586167233169</c:v>
                </c:pt>
                <c:pt idx="12">
                  <c:v>69.960495032356889</c:v>
                </c:pt>
                <c:pt idx="13">
                  <c:v>70.376053027453111</c:v>
                </c:pt>
                <c:pt idx="14">
                  <c:v>70.435087377524013</c:v>
                </c:pt>
                <c:pt idx="15">
                  <c:v>70.138991210394963</c:v>
                </c:pt>
                <c:pt idx="16">
                  <c:v>69.735667978171563</c:v>
                </c:pt>
                <c:pt idx="17">
                  <c:v>69.225229431114741</c:v>
                </c:pt>
                <c:pt idx="18">
                  <c:v>68.68349758282163</c:v>
                </c:pt>
                <c:pt idx="19">
                  <c:v>68.121716035594105</c:v>
                </c:pt>
                <c:pt idx="20">
                  <c:v>67.656164678360199</c:v>
                </c:pt>
                <c:pt idx="21">
                  <c:v>67.152065250724888</c:v>
                </c:pt>
                <c:pt idx="22">
                  <c:v>66.618067026294455</c:v>
                </c:pt>
                <c:pt idx="23">
                  <c:v>66.076129787903369</c:v>
                </c:pt>
                <c:pt idx="24">
                  <c:v>65.558821386353372</c:v>
                </c:pt>
                <c:pt idx="25">
                  <c:v>65.019599992550852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68.771476883645406</c:v>
                </c:pt>
                <c:pt idx="1">
                  <c:v>75.606743196279396</c:v>
                </c:pt>
                <c:pt idx="2">
                  <c:v>75.530278403577853</c:v>
                </c:pt>
                <c:pt idx="3">
                  <c:v>79.079666844480769</c:v>
                </c:pt>
                <c:pt idx="4">
                  <c:v>82.853006472329497</c:v>
                </c:pt>
                <c:pt idx="5">
                  <c:v>83.869302883778545</c:v>
                </c:pt>
                <c:pt idx="6">
                  <c:v>83.260915447716854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95.013589179644015</c:v>
                </c:pt>
                <c:pt idx="10">
                  <c:v>98.194683290349431</c:v>
                </c:pt>
                <c:pt idx="11">
                  <c:v>89.199445165361311</c:v>
                </c:pt>
                <c:pt idx="12">
                  <c:v>90.604843907053919</c:v>
                </c:pt>
                <c:pt idx="13">
                  <c:v>92.249414698302999</c:v>
                </c:pt>
                <c:pt idx="14">
                  <c:v>93.75957940337463</c:v>
                </c:pt>
                <c:pt idx="15">
                  <c:v>94.93144471818735</c:v>
                </c:pt>
                <c:pt idx="16">
                  <c:v>96.035275154461374</c:v>
                </c:pt>
                <c:pt idx="17">
                  <c:v>97.078535557308527</c:v>
                </c:pt>
                <c:pt idx="18">
                  <c:v>98.154717601380952</c:v>
                </c:pt>
                <c:pt idx="19">
                  <c:v>99.231716009460115</c:v>
                </c:pt>
                <c:pt idx="20">
                  <c:v>100.35881331626081</c:v>
                </c:pt>
                <c:pt idx="21">
                  <c:v>101.48294713129994</c:v>
                </c:pt>
                <c:pt idx="22">
                  <c:v>102.58132814148021</c:v>
                </c:pt>
                <c:pt idx="23">
                  <c:v>103.71748123881309</c:v>
                </c:pt>
                <c:pt idx="24">
                  <c:v>104.75219099778283</c:v>
                </c:pt>
                <c:pt idx="25">
                  <c:v>105.36669257841095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154.11494680514392</c:v>
                </c:pt>
                <c:pt idx="1">
                  <c:v>154.07923703650511</c:v>
                </c:pt>
                <c:pt idx="2">
                  <c:v>154.30389844881887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168.97670359877944</c:v>
                </c:pt>
                <c:pt idx="6">
                  <c:v>169.73814033160465</c:v>
                </c:pt>
                <c:pt idx="7">
                  <c:v>171.96413781720739</c:v>
                </c:pt>
                <c:pt idx="8">
                  <c:v>177.00239697198467</c:v>
                </c:pt>
                <c:pt idx="9">
                  <c:v>184.91999295494583</c:v>
                </c:pt>
                <c:pt idx="10">
                  <c:v>192.2129079014511</c:v>
                </c:pt>
                <c:pt idx="11">
                  <c:v>196.23077547959798</c:v>
                </c:pt>
                <c:pt idx="12">
                  <c:v>199.2309972412053</c:v>
                </c:pt>
                <c:pt idx="13">
                  <c:v>202.48550720566655</c:v>
                </c:pt>
                <c:pt idx="14">
                  <c:v>205.71857168090452</c:v>
                </c:pt>
                <c:pt idx="15">
                  <c:v>208.40712283862561</c:v>
                </c:pt>
                <c:pt idx="16">
                  <c:v>211.04983877507752</c:v>
                </c:pt>
                <c:pt idx="17">
                  <c:v>213.63012169017679</c:v>
                </c:pt>
                <c:pt idx="18">
                  <c:v>216.266282139038</c:v>
                </c:pt>
                <c:pt idx="19">
                  <c:v>218.92468021136514</c:v>
                </c:pt>
                <c:pt idx="20">
                  <c:v>221.65421933272006</c:v>
                </c:pt>
                <c:pt idx="21">
                  <c:v>224.34093315974218</c:v>
                </c:pt>
                <c:pt idx="22">
                  <c:v>227.09472154353324</c:v>
                </c:pt>
                <c:pt idx="23">
                  <c:v>229.94754148339894</c:v>
                </c:pt>
                <c:pt idx="24">
                  <c:v>232.74816736993517</c:v>
                </c:pt>
                <c:pt idx="25">
                  <c:v>235.5127962287049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92.738116778947585</c:v>
                </c:pt>
                <c:pt idx="2">
                  <c:v>93.827769899638895</c:v>
                </c:pt>
                <c:pt idx="3">
                  <c:v>94.681629630480117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102.37685290167019</c:v>
                </c:pt>
                <c:pt idx="8">
                  <c:v>105.50379188183402</c:v>
                </c:pt>
                <c:pt idx="9">
                  <c:v>105.24611221987622</c:v>
                </c:pt>
                <c:pt idx="10">
                  <c:v>109.7398994460994</c:v>
                </c:pt>
                <c:pt idx="11">
                  <c:v>112.34648917293653</c:v>
                </c:pt>
                <c:pt idx="12">
                  <c:v>114.25457298262231</c:v>
                </c:pt>
                <c:pt idx="13">
                  <c:v>116.1872251994412</c:v>
                </c:pt>
                <c:pt idx="14">
                  <c:v>117.97164387059678</c:v>
                </c:pt>
                <c:pt idx="15">
                  <c:v>119.39141128280112</c:v>
                </c:pt>
                <c:pt idx="16">
                  <c:v>120.75613379496174</c:v>
                </c:pt>
                <c:pt idx="17">
                  <c:v>122.0774688112642</c:v>
                </c:pt>
                <c:pt idx="18">
                  <c:v>123.39896550601074</c:v>
                </c:pt>
                <c:pt idx="19">
                  <c:v>124.73586735217211</c:v>
                </c:pt>
                <c:pt idx="20">
                  <c:v>126.13899476120852</c:v>
                </c:pt>
                <c:pt idx="21">
                  <c:v>127.56094533914947</c:v>
                </c:pt>
                <c:pt idx="22">
                  <c:v>129.03238887288464</c:v>
                </c:pt>
                <c:pt idx="23">
                  <c:v>130.48151529434958</c:v>
                </c:pt>
                <c:pt idx="24">
                  <c:v>131.94380136960277</c:v>
                </c:pt>
                <c:pt idx="25">
                  <c:v>133.34053879411104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90.425785606823709</c:v>
                </c:pt>
                <c:pt idx="1">
                  <c:v>84.040702209716486</c:v>
                </c:pt>
                <c:pt idx="2">
                  <c:v>85.165054449744844</c:v>
                </c:pt>
                <c:pt idx="3">
                  <c:v>86.534782193116399</c:v>
                </c:pt>
                <c:pt idx="4">
                  <c:v>87.50805567156722</c:v>
                </c:pt>
                <c:pt idx="5">
                  <c:v>86.518349266034406</c:v>
                </c:pt>
                <c:pt idx="6">
                  <c:v>80.990985704531283</c:v>
                </c:pt>
                <c:pt idx="7">
                  <c:v>85.576671200936701</c:v>
                </c:pt>
                <c:pt idx="8">
                  <c:v>84.173826539903146</c:v>
                </c:pt>
                <c:pt idx="9">
                  <c:v>82.129509137069761</c:v>
                </c:pt>
                <c:pt idx="10">
                  <c:v>85.285318302320206</c:v>
                </c:pt>
                <c:pt idx="11">
                  <c:v>86.778915246451788</c:v>
                </c:pt>
                <c:pt idx="12">
                  <c:v>86.650557661860148</c:v>
                </c:pt>
                <c:pt idx="13">
                  <c:v>86.604646125548015</c:v>
                </c:pt>
                <c:pt idx="14">
                  <c:v>86.431978728110934</c:v>
                </c:pt>
                <c:pt idx="15">
                  <c:v>85.937604549801009</c:v>
                </c:pt>
                <c:pt idx="16">
                  <c:v>85.46981473189598</c:v>
                </c:pt>
                <c:pt idx="17">
                  <c:v>85.088179095449988</c:v>
                </c:pt>
                <c:pt idx="18">
                  <c:v>84.639968947388951</c:v>
                </c:pt>
                <c:pt idx="19">
                  <c:v>84.147302384085336</c:v>
                </c:pt>
                <c:pt idx="20">
                  <c:v>83.632402911847095</c:v>
                </c:pt>
                <c:pt idx="21">
                  <c:v>83.181651631590782</c:v>
                </c:pt>
                <c:pt idx="22">
                  <c:v>82.82618514319833</c:v>
                </c:pt>
                <c:pt idx="23">
                  <c:v>82.39693224032041</c:v>
                </c:pt>
                <c:pt idx="24">
                  <c:v>82.037249522429576</c:v>
                </c:pt>
                <c:pt idx="25">
                  <c:v>82.469925328878318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101.47767016199496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</c:v>
                </c:pt>
                <c:pt idx="4">
                  <c:v>102.02555392918771</c:v>
                </c:pt>
                <c:pt idx="5">
                  <c:v>105.84438776479021</c:v>
                </c:pt>
                <c:pt idx="6">
                  <c:v>101.13856530883095</c:v>
                </c:pt>
                <c:pt idx="7">
                  <c:v>103.44500138956403</c:v>
                </c:pt>
                <c:pt idx="8">
                  <c:v>101.08792621671547</c:v>
                </c:pt>
                <c:pt idx="9">
                  <c:v>100.59544131017429</c:v>
                </c:pt>
                <c:pt idx="10">
                  <c:v>91.289655466181728</c:v>
                </c:pt>
                <c:pt idx="11">
                  <c:v>91.414698096774643</c:v>
                </c:pt>
                <c:pt idx="12">
                  <c:v>91.6245144773915</c:v>
                </c:pt>
                <c:pt idx="13">
                  <c:v>92.39293542523987</c:v>
                </c:pt>
                <c:pt idx="14">
                  <c:v>92.89268259238392</c:v>
                </c:pt>
                <c:pt idx="15">
                  <c:v>92.916980374935207</c:v>
                </c:pt>
                <c:pt idx="16">
                  <c:v>92.956590901500249</c:v>
                </c:pt>
                <c:pt idx="17">
                  <c:v>92.948507361582941</c:v>
                </c:pt>
                <c:pt idx="18">
                  <c:v>92.927722730204593</c:v>
                </c:pt>
                <c:pt idx="19">
                  <c:v>92.893301874425887</c:v>
                </c:pt>
                <c:pt idx="20">
                  <c:v>92.891103558912107</c:v>
                </c:pt>
                <c:pt idx="21">
                  <c:v>92.863189492981817</c:v>
                </c:pt>
                <c:pt idx="22">
                  <c:v>92.827989146547637</c:v>
                </c:pt>
                <c:pt idx="23">
                  <c:v>92.776733764477029</c:v>
                </c:pt>
                <c:pt idx="24">
                  <c:v>92.725248798389146</c:v>
                </c:pt>
                <c:pt idx="25">
                  <c:v>92.499522180041922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86.811090811217866</c:v>
                </c:pt>
                <c:pt idx="1">
                  <c:v>82.398201901186681</c:v>
                </c:pt>
                <c:pt idx="2">
                  <c:v>84.327641030149735</c:v>
                </c:pt>
                <c:pt idx="3">
                  <c:v>90.218464104250657</c:v>
                </c:pt>
                <c:pt idx="4">
                  <c:v>93.105430414045372</c:v>
                </c:pt>
                <c:pt idx="5">
                  <c:v>92.870834058153221</c:v>
                </c:pt>
                <c:pt idx="6">
                  <c:v>89.301817337946943</c:v>
                </c:pt>
                <c:pt idx="7">
                  <c:v>90.065452385955396</c:v>
                </c:pt>
                <c:pt idx="8">
                  <c:v>89.808001338892112</c:v>
                </c:pt>
                <c:pt idx="9">
                  <c:v>91.113637421431264</c:v>
                </c:pt>
                <c:pt idx="10">
                  <c:v>85.798003294473901</c:v>
                </c:pt>
                <c:pt idx="11">
                  <c:v>84.589484693999509</c:v>
                </c:pt>
                <c:pt idx="12">
                  <c:v>85.683164380947559</c:v>
                </c:pt>
                <c:pt idx="13">
                  <c:v>86.765213150014986</c:v>
                </c:pt>
                <c:pt idx="14">
                  <c:v>87.82104749070713</c:v>
                </c:pt>
                <c:pt idx="15">
                  <c:v>88.706989036491223</c:v>
                </c:pt>
                <c:pt idx="16">
                  <c:v>89.505210222848021</c:v>
                </c:pt>
                <c:pt idx="17">
                  <c:v>90.235621913042451</c:v>
                </c:pt>
                <c:pt idx="18">
                  <c:v>91.070075307768917</c:v>
                </c:pt>
                <c:pt idx="19">
                  <c:v>91.892839338638609</c:v>
                </c:pt>
                <c:pt idx="20">
                  <c:v>92.735657505034325</c:v>
                </c:pt>
                <c:pt idx="21">
                  <c:v>93.560473462564275</c:v>
                </c:pt>
                <c:pt idx="22">
                  <c:v>94.286753303934915</c:v>
                </c:pt>
                <c:pt idx="23">
                  <c:v>95.027195275616947</c:v>
                </c:pt>
                <c:pt idx="24">
                  <c:v>95.757210673830571</c:v>
                </c:pt>
                <c:pt idx="25">
                  <c:v>96.442897445150848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76.781251773963731</c:v>
                </c:pt>
                <c:pt idx="2">
                  <c:v>80.207447808637056</c:v>
                </c:pt>
                <c:pt idx="3">
                  <c:v>79.168097927732788</c:v>
                </c:pt>
                <c:pt idx="4">
                  <c:v>76.734089529532497</c:v>
                </c:pt>
                <c:pt idx="5">
                  <c:v>78.156320390272526</c:v>
                </c:pt>
                <c:pt idx="6">
                  <c:v>83.716376753025315</c:v>
                </c:pt>
                <c:pt idx="7">
                  <c:v>80.999854397583206</c:v>
                </c:pt>
                <c:pt idx="8">
                  <c:v>77.28199625401281</c:v>
                </c:pt>
                <c:pt idx="9">
                  <c:v>75.587679011668996</c:v>
                </c:pt>
                <c:pt idx="10">
                  <c:v>76.527195024728954</c:v>
                </c:pt>
                <c:pt idx="11">
                  <c:v>76.312942058927689</c:v>
                </c:pt>
                <c:pt idx="12">
                  <c:v>76.668640789883241</c:v>
                </c:pt>
                <c:pt idx="13">
                  <c:v>77.147135810629479</c:v>
                </c:pt>
                <c:pt idx="14">
                  <c:v>77.606810049448356</c:v>
                </c:pt>
                <c:pt idx="15">
                  <c:v>77.859107131184246</c:v>
                </c:pt>
                <c:pt idx="16">
                  <c:v>78.006485610875302</c:v>
                </c:pt>
                <c:pt idx="17">
                  <c:v>78.071950058507781</c:v>
                </c:pt>
                <c:pt idx="18">
                  <c:v>78.112037684022297</c:v>
                </c:pt>
                <c:pt idx="19">
                  <c:v>78.133246553658694</c:v>
                </c:pt>
                <c:pt idx="20">
                  <c:v>78.141012395847667</c:v>
                </c:pt>
                <c:pt idx="21">
                  <c:v>78.109356728678151</c:v>
                </c:pt>
                <c:pt idx="22">
                  <c:v>78.080377899299393</c:v>
                </c:pt>
                <c:pt idx="23">
                  <c:v>78.003632585268747</c:v>
                </c:pt>
                <c:pt idx="24">
                  <c:v>77.930576537793257</c:v>
                </c:pt>
                <c:pt idx="25">
                  <c:v>77.826284498372956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50.496089608957384</c:v>
                </c:pt>
                <c:pt idx="1">
                  <c:v>48.304227270787003</c:v>
                </c:pt>
                <c:pt idx="2">
                  <c:v>47.651626626454416</c:v>
                </c:pt>
                <c:pt idx="3">
                  <c:v>48.44383233021189</c:v>
                </c:pt>
                <c:pt idx="4">
                  <c:v>50.45102565094011</c:v>
                </c:pt>
                <c:pt idx="5">
                  <c:v>50.092844756430267</c:v>
                </c:pt>
                <c:pt idx="6">
                  <c:v>50.817436944905111</c:v>
                </c:pt>
                <c:pt idx="7">
                  <c:v>50.931523915936509</c:v>
                </c:pt>
                <c:pt idx="8">
                  <c:v>53.585931632863378</c:v>
                </c:pt>
                <c:pt idx="9">
                  <c:v>50.061843174327059</c:v>
                </c:pt>
                <c:pt idx="10">
                  <c:v>44.879660051262725</c:v>
                </c:pt>
                <c:pt idx="11">
                  <c:v>46.227757655987901</c:v>
                </c:pt>
                <c:pt idx="12">
                  <c:v>45.974249337524149</c:v>
                </c:pt>
                <c:pt idx="13">
                  <c:v>46.078742178514375</c:v>
                </c:pt>
                <c:pt idx="14">
                  <c:v>46.154729148171725</c:v>
                </c:pt>
                <c:pt idx="15">
                  <c:v>46.084060891323517</c:v>
                </c:pt>
                <c:pt idx="16">
                  <c:v>46.008817869269294</c:v>
                </c:pt>
                <c:pt idx="17">
                  <c:v>45.904679765541488</c:v>
                </c:pt>
                <c:pt idx="18">
                  <c:v>45.780781156569589</c:v>
                </c:pt>
                <c:pt idx="19">
                  <c:v>45.655317062355778</c:v>
                </c:pt>
                <c:pt idx="20">
                  <c:v>45.570108605401444</c:v>
                </c:pt>
                <c:pt idx="21">
                  <c:v>45.481625740324958</c:v>
                </c:pt>
                <c:pt idx="22">
                  <c:v>45.381705292597765</c:v>
                </c:pt>
                <c:pt idx="23">
                  <c:v>45.318300985181772</c:v>
                </c:pt>
                <c:pt idx="24">
                  <c:v>45.260672911303388</c:v>
                </c:pt>
                <c:pt idx="25">
                  <c:v>45.238724513925206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103.45233473093329</c:v>
                </c:pt>
                <c:pt idx="1">
                  <c:v>94.796662758819721</c:v>
                </c:pt>
                <c:pt idx="2">
                  <c:v>96.830250781674096</c:v>
                </c:pt>
                <c:pt idx="3">
                  <c:v>93.660122148976825</c:v>
                </c:pt>
                <c:pt idx="4">
                  <c:v>97.857895069278044</c:v>
                </c:pt>
                <c:pt idx="5">
                  <c:v>97.825090710776479</c:v>
                </c:pt>
                <c:pt idx="6">
                  <c:v>94.718353547746091</c:v>
                </c:pt>
                <c:pt idx="7">
                  <c:v>98.787101253515999</c:v>
                </c:pt>
                <c:pt idx="8">
                  <c:v>99.015829367504224</c:v>
                </c:pt>
                <c:pt idx="9">
                  <c:v>95.765195590862575</c:v>
                </c:pt>
                <c:pt idx="10">
                  <c:v>89.279677223132325</c:v>
                </c:pt>
                <c:pt idx="11">
                  <c:v>92.947492429962523</c:v>
                </c:pt>
                <c:pt idx="12">
                  <c:v>93.39045922151216</c:v>
                </c:pt>
                <c:pt idx="13">
                  <c:v>94.281180206642546</c:v>
                </c:pt>
                <c:pt idx="14">
                  <c:v>94.75495703630213</c:v>
                </c:pt>
                <c:pt idx="15">
                  <c:v>94.80227917665016</c:v>
                </c:pt>
                <c:pt idx="16">
                  <c:v>94.81483293911046</c:v>
                </c:pt>
                <c:pt idx="17">
                  <c:v>94.739935747125756</c:v>
                </c:pt>
                <c:pt idx="18">
                  <c:v>94.570448927616027</c:v>
                </c:pt>
                <c:pt idx="19">
                  <c:v>94.39072921383837</c:v>
                </c:pt>
                <c:pt idx="20">
                  <c:v>94.336687612767747</c:v>
                </c:pt>
                <c:pt idx="21">
                  <c:v>94.210877313668249</c:v>
                </c:pt>
                <c:pt idx="22">
                  <c:v>94.009550656523601</c:v>
                </c:pt>
                <c:pt idx="23">
                  <c:v>93.803667132573636</c:v>
                </c:pt>
                <c:pt idx="24">
                  <c:v>93.630881818933332</c:v>
                </c:pt>
                <c:pt idx="25">
                  <c:v>93.42561843240388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68.771476883645406</c:v>
                </c:pt>
                <c:pt idx="1">
                  <c:v>75.606743196279396</c:v>
                </c:pt>
                <c:pt idx="2">
                  <c:v>75.530278403577853</c:v>
                </c:pt>
                <c:pt idx="3">
                  <c:v>79.079666844480769</c:v>
                </c:pt>
                <c:pt idx="4">
                  <c:v>82.853006472329497</c:v>
                </c:pt>
                <c:pt idx="5">
                  <c:v>83.869302883778545</c:v>
                </c:pt>
                <c:pt idx="6">
                  <c:v>83.260915447716854</c:v>
                </c:pt>
                <c:pt idx="7">
                  <c:v>91.287404737630226</c:v>
                </c:pt>
                <c:pt idx="8">
                  <c:v>92.208299796290419</c:v>
                </c:pt>
                <c:pt idx="9">
                  <c:v>95.013589179644015</c:v>
                </c:pt>
                <c:pt idx="10">
                  <c:v>98.194683290349431</c:v>
                </c:pt>
                <c:pt idx="11">
                  <c:v>89.199445165361311</c:v>
                </c:pt>
                <c:pt idx="12">
                  <c:v>90.604843907053919</c:v>
                </c:pt>
                <c:pt idx="13">
                  <c:v>92.249414698302999</c:v>
                </c:pt>
                <c:pt idx="14">
                  <c:v>93.75957940337463</c:v>
                </c:pt>
                <c:pt idx="15">
                  <c:v>94.93144471818735</c:v>
                </c:pt>
                <c:pt idx="16">
                  <c:v>96.035275154461374</c:v>
                </c:pt>
                <c:pt idx="17">
                  <c:v>97.078535557308527</c:v>
                </c:pt>
                <c:pt idx="18">
                  <c:v>98.154717601380952</c:v>
                </c:pt>
                <c:pt idx="19">
                  <c:v>99.231716009460115</c:v>
                </c:pt>
                <c:pt idx="20">
                  <c:v>100.35881331626081</c:v>
                </c:pt>
                <c:pt idx="21">
                  <c:v>101.48294713129994</c:v>
                </c:pt>
                <c:pt idx="22">
                  <c:v>102.58132814148021</c:v>
                </c:pt>
                <c:pt idx="23">
                  <c:v>103.71748123881309</c:v>
                </c:pt>
                <c:pt idx="24">
                  <c:v>104.75219099778283</c:v>
                </c:pt>
                <c:pt idx="25">
                  <c:v>105.36669257841095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154.11494680514392</c:v>
                </c:pt>
                <c:pt idx="1">
                  <c:v>154.07923703650511</c:v>
                </c:pt>
                <c:pt idx="2">
                  <c:v>154.30389844881887</c:v>
                </c:pt>
                <c:pt idx="3">
                  <c:v>162.70995406025179</c:v>
                </c:pt>
                <c:pt idx="4">
                  <c:v>162.89373855597253</c:v>
                </c:pt>
                <c:pt idx="5">
                  <c:v>168.97670359877944</c:v>
                </c:pt>
                <c:pt idx="6">
                  <c:v>169.73814033160465</c:v>
                </c:pt>
                <c:pt idx="7">
                  <c:v>171.96413781720739</c:v>
                </c:pt>
                <c:pt idx="8">
                  <c:v>177.00239697198467</c:v>
                </c:pt>
                <c:pt idx="9">
                  <c:v>184.91999295494583</c:v>
                </c:pt>
                <c:pt idx="10">
                  <c:v>192.2129079014511</c:v>
                </c:pt>
                <c:pt idx="11">
                  <c:v>196.23077547959798</c:v>
                </c:pt>
                <c:pt idx="12">
                  <c:v>199.2309972412053</c:v>
                </c:pt>
                <c:pt idx="13">
                  <c:v>202.48550720566655</c:v>
                </c:pt>
                <c:pt idx="14">
                  <c:v>205.71857168090452</c:v>
                </c:pt>
                <c:pt idx="15">
                  <c:v>208.40712283862561</c:v>
                </c:pt>
                <c:pt idx="16">
                  <c:v>211.04983877507752</c:v>
                </c:pt>
                <c:pt idx="17">
                  <c:v>213.63012169017679</c:v>
                </c:pt>
                <c:pt idx="18">
                  <c:v>216.266282139038</c:v>
                </c:pt>
                <c:pt idx="19">
                  <c:v>218.92468021136514</c:v>
                </c:pt>
                <c:pt idx="20">
                  <c:v>221.65421933272006</c:v>
                </c:pt>
                <c:pt idx="21">
                  <c:v>224.34093315974218</c:v>
                </c:pt>
                <c:pt idx="22">
                  <c:v>227.09472154353324</c:v>
                </c:pt>
                <c:pt idx="23">
                  <c:v>229.94754148339894</c:v>
                </c:pt>
                <c:pt idx="24">
                  <c:v>232.74816736993517</c:v>
                </c:pt>
                <c:pt idx="25">
                  <c:v>235.5127962287049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90.671929029637909</c:v>
                </c:pt>
                <c:pt idx="1">
                  <c:v>92.738116778947585</c:v>
                </c:pt>
                <c:pt idx="2">
                  <c:v>93.827769899638895</c:v>
                </c:pt>
                <c:pt idx="3">
                  <c:v>94.681629630480117</c:v>
                </c:pt>
                <c:pt idx="4">
                  <c:v>97.01820470714766</c:v>
                </c:pt>
                <c:pt idx="5">
                  <c:v>100.17016657098426</c:v>
                </c:pt>
                <c:pt idx="6">
                  <c:v>98.455408623692563</c:v>
                </c:pt>
                <c:pt idx="7">
                  <c:v>102.37685290167019</c:v>
                </c:pt>
                <c:pt idx="8">
                  <c:v>105.50379188183402</c:v>
                </c:pt>
                <c:pt idx="9">
                  <c:v>105.24611221987622</c:v>
                </c:pt>
                <c:pt idx="10">
                  <c:v>109.7398994460994</c:v>
                </c:pt>
                <c:pt idx="11">
                  <c:v>112.34648917293653</c:v>
                </c:pt>
                <c:pt idx="12">
                  <c:v>114.25457298262231</c:v>
                </c:pt>
                <c:pt idx="13">
                  <c:v>116.1872251994412</c:v>
                </c:pt>
                <c:pt idx="14">
                  <c:v>117.97164387059678</c:v>
                </c:pt>
                <c:pt idx="15">
                  <c:v>119.39141128280112</c:v>
                </c:pt>
                <c:pt idx="16">
                  <c:v>120.75613379496174</c:v>
                </c:pt>
                <c:pt idx="17">
                  <c:v>122.0774688112642</c:v>
                </c:pt>
                <c:pt idx="18">
                  <c:v>123.39896550601074</c:v>
                </c:pt>
                <c:pt idx="19">
                  <c:v>124.73586735217211</c:v>
                </c:pt>
                <c:pt idx="20">
                  <c:v>126.13899476120852</c:v>
                </c:pt>
                <c:pt idx="21">
                  <c:v>127.56094533914947</c:v>
                </c:pt>
                <c:pt idx="22">
                  <c:v>129.03238887288464</c:v>
                </c:pt>
                <c:pt idx="23">
                  <c:v>130.48151529434958</c:v>
                </c:pt>
                <c:pt idx="24">
                  <c:v>131.94380136960277</c:v>
                </c:pt>
                <c:pt idx="25">
                  <c:v>133.34053879411104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90.425785606823709</c:v>
                </c:pt>
                <c:pt idx="1">
                  <c:v>84.040702209716486</c:v>
                </c:pt>
                <c:pt idx="2">
                  <c:v>85.165054449744844</c:v>
                </c:pt>
                <c:pt idx="3">
                  <c:v>86.534782193116399</c:v>
                </c:pt>
                <c:pt idx="4">
                  <c:v>87.50805567156722</c:v>
                </c:pt>
                <c:pt idx="5">
                  <c:v>86.518349266034406</c:v>
                </c:pt>
                <c:pt idx="6">
                  <c:v>80.990985704531283</c:v>
                </c:pt>
                <c:pt idx="7">
                  <c:v>85.576671200936701</c:v>
                </c:pt>
                <c:pt idx="8">
                  <c:v>84.173826539903146</c:v>
                </c:pt>
                <c:pt idx="9">
                  <c:v>82.129509137069761</c:v>
                </c:pt>
                <c:pt idx="10">
                  <c:v>85.285318302320206</c:v>
                </c:pt>
                <c:pt idx="11">
                  <c:v>86.778915246451788</c:v>
                </c:pt>
                <c:pt idx="12">
                  <c:v>86.650557661860148</c:v>
                </c:pt>
                <c:pt idx="13">
                  <c:v>86.604646125548015</c:v>
                </c:pt>
                <c:pt idx="14">
                  <c:v>86.431978728110934</c:v>
                </c:pt>
                <c:pt idx="15">
                  <c:v>85.937604549801009</c:v>
                </c:pt>
                <c:pt idx="16">
                  <c:v>85.46981473189598</c:v>
                </c:pt>
                <c:pt idx="17">
                  <c:v>85.088179095449988</c:v>
                </c:pt>
                <c:pt idx="18">
                  <c:v>84.639968947388951</c:v>
                </c:pt>
                <c:pt idx="19">
                  <c:v>84.147302384085336</c:v>
                </c:pt>
                <c:pt idx="20">
                  <c:v>83.632402911847095</c:v>
                </c:pt>
                <c:pt idx="21">
                  <c:v>83.181651631590782</c:v>
                </c:pt>
                <c:pt idx="22">
                  <c:v>82.82618514319833</c:v>
                </c:pt>
                <c:pt idx="23">
                  <c:v>82.39693224032041</c:v>
                </c:pt>
                <c:pt idx="24">
                  <c:v>82.037249522429576</c:v>
                </c:pt>
                <c:pt idx="25">
                  <c:v>82.469925328878318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101.47767016199496</c:v>
                </c:pt>
                <c:pt idx="1">
                  <c:v>99.049857073794541</c:v>
                </c:pt>
                <c:pt idx="2">
                  <c:v>96.141032551304477</c:v>
                </c:pt>
                <c:pt idx="3">
                  <c:v>97.5704507604989</c:v>
                </c:pt>
                <c:pt idx="4">
                  <c:v>102.02555392918771</c:v>
                </c:pt>
                <c:pt idx="5">
                  <c:v>105.84438776479021</c:v>
                </c:pt>
                <c:pt idx="6">
                  <c:v>101.13856530883095</c:v>
                </c:pt>
                <c:pt idx="7">
                  <c:v>103.44500138956403</c:v>
                </c:pt>
                <c:pt idx="8">
                  <c:v>101.08792621671547</c:v>
                </c:pt>
                <c:pt idx="9">
                  <c:v>100.59544131017429</c:v>
                </c:pt>
                <c:pt idx="10">
                  <c:v>91.289655466181728</c:v>
                </c:pt>
                <c:pt idx="11">
                  <c:v>91.414698096774643</c:v>
                </c:pt>
                <c:pt idx="12">
                  <c:v>91.6245144773915</c:v>
                </c:pt>
                <c:pt idx="13">
                  <c:v>92.39293542523987</c:v>
                </c:pt>
                <c:pt idx="14">
                  <c:v>92.89268259238392</c:v>
                </c:pt>
                <c:pt idx="15">
                  <c:v>92.916980374935207</c:v>
                </c:pt>
                <c:pt idx="16">
                  <c:v>92.956590901500249</c:v>
                </c:pt>
                <c:pt idx="17">
                  <c:v>92.948507361582941</c:v>
                </c:pt>
                <c:pt idx="18">
                  <c:v>92.927722730204593</c:v>
                </c:pt>
                <c:pt idx="19">
                  <c:v>92.893301874425887</c:v>
                </c:pt>
                <c:pt idx="20">
                  <c:v>92.891103558912107</c:v>
                </c:pt>
                <c:pt idx="21">
                  <c:v>92.863189492981817</c:v>
                </c:pt>
                <c:pt idx="22">
                  <c:v>92.827989146547637</c:v>
                </c:pt>
                <c:pt idx="23">
                  <c:v>92.776733764477029</c:v>
                </c:pt>
                <c:pt idx="24">
                  <c:v>92.725248798389146</c:v>
                </c:pt>
                <c:pt idx="25">
                  <c:v>92.499522180041922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86.811090811217866</c:v>
                </c:pt>
                <c:pt idx="1">
                  <c:v>82.398201901186681</c:v>
                </c:pt>
                <c:pt idx="2">
                  <c:v>84.327641030149735</c:v>
                </c:pt>
                <c:pt idx="3">
                  <c:v>90.218464104250657</c:v>
                </c:pt>
                <c:pt idx="4">
                  <c:v>93.105430414045372</c:v>
                </c:pt>
                <c:pt idx="5">
                  <c:v>92.870834058153221</c:v>
                </c:pt>
                <c:pt idx="6">
                  <c:v>89.301817337946943</c:v>
                </c:pt>
                <c:pt idx="7">
                  <c:v>90.065452385955396</c:v>
                </c:pt>
                <c:pt idx="8">
                  <c:v>89.808001338892112</c:v>
                </c:pt>
                <c:pt idx="9">
                  <c:v>91.113637421431264</c:v>
                </c:pt>
                <c:pt idx="10">
                  <c:v>85.798003294473901</c:v>
                </c:pt>
                <c:pt idx="11">
                  <c:v>84.589484693999509</c:v>
                </c:pt>
                <c:pt idx="12">
                  <c:v>85.683164380947559</c:v>
                </c:pt>
                <c:pt idx="13">
                  <c:v>86.765213150014986</c:v>
                </c:pt>
                <c:pt idx="14">
                  <c:v>87.82104749070713</c:v>
                </c:pt>
                <c:pt idx="15">
                  <c:v>88.706989036491223</c:v>
                </c:pt>
                <c:pt idx="16">
                  <c:v>89.505210222848021</c:v>
                </c:pt>
                <c:pt idx="17">
                  <c:v>90.235621913042451</c:v>
                </c:pt>
                <c:pt idx="18">
                  <c:v>91.070075307768917</c:v>
                </c:pt>
                <c:pt idx="19">
                  <c:v>91.892839338638609</c:v>
                </c:pt>
                <c:pt idx="20">
                  <c:v>92.735657505034325</c:v>
                </c:pt>
                <c:pt idx="21">
                  <c:v>93.560473462564275</c:v>
                </c:pt>
                <c:pt idx="22">
                  <c:v>94.286753303934915</c:v>
                </c:pt>
                <c:pt idx="23">
                  <c:v>95.027195275616947</c:v>
                </c:pt>
                <c:pt idx="24">
                  <c:v>95.757210673830571</c:v>
                </c:pt>
                <c:pt idx="25">
                  <c:v>96.442897445150848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74.687676361645998</c:v>
                </c:pt>
                <c:pt idx="1">
                  <c:v>76.781251773963731</c:v>
                </c:pt>
                <c:pt idx="2">
                  <c:v>80.207447808637056</c:v>
                </c:pt>
                <c:pt idx="3">
                  <c:v>79.168097927732788</c:v>
                </c:pt>
                <c:pt idx="4">
                  <c:v>76.734089529532497</c:v>
                </c:pt>
                <c:pt idx="5">
                  <c:v>78.156320390272526</c:v>
                </c:pt>
                <c:pt idx="6">
                  <c:v>83.716376753025315</c:v>
                </c:pt>
                <c:pt idx="7">
                  <c:v>80.999854397583206</c:v>
                </c:pt>
                <c:pt idx="8">
                  <c:v>77.28199625401281</c:v>
                </c:pt>
                <c:pt idx="9">
                  <c:v>75.587679011668996</c:v>
                </c:pt>
                <c:pt idx="10">
                  <c:v>76.527195024728954</c:v>
                </c:pt>
                <c:pt idx="11">
                  <c:v>76.312942058927689</c:v>
                </c:pt>
                <c:pt idx="12">
                  <c:v>76.668640789883241</c:v>
                </c:pt>
                <c:pt idx="13">
                  <c:v>77.147135810629479</c:v>
                </c:pt>
                <c:pt idx="14">
                  <c:v>77.606810049448356</c:v>
                </c:pt>
                <c:pt idx="15">
                  <c:v>77.859107131184246</c:v>
                </c:pt>
                <c:pt idx="16">
                  <c:v>78.006485610875302</c:v>
                </c:pt>
                <c:pt idx="17">
                  <c:v>78.071950058507781</c:v>
                </c:pt>
                <c:pt idx="18">
                  <c:v>78.112037684022297</c:v>
                </c:pt>
                <c:pt idx="19">
                  <c:v>78.133246553658694</c:v>
                </c:pt>
                <c:pt idx="20">
                  <c:v>78.141012395847667</c:v>
                </c:pt>
                <c:pt idx="21">
                  <c:v>78.109356728678151</c:v>
                </c:pt>
                <c:pt idx="22">
                  <c:v>78.080377899299393</c:v>
                </c:pt>
                <c:pt idx="23">
                  <c:v>78.003632585268747</c:v>
                </c:pt>
                <c:pt idx="24">
                  <c:v>77.930576537793257</c:v>
                </c:pt>
                <c:pt idx="25">
                  <c:v>77.826284498372956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50.496089608957384</c:v>
                </c:pt>
                <c:pt idx="1">
                  <c:v>48.304227270787003</c:v>
                </c:pt>
                <c:pt idx="2">
                  <c:v>47.651626626454416</c:v>
                </c:pt>
                <c:pt idx="3">
                  <c:v>48.44383233021189</c:v>
                </c:pt>
                <c:pt idx="4">
                  <c:v>50.45102565094011</c:v>
                </c:pt>
                <c:pt idx="5">
                  <c:v>50.092844756430267</c:v>
                </c:pt>
                <c:pt idx="6">
                  <c:v>50.817436944905111</c:v>
                </c:pt>
                <c:pt idx="7">
                  <c:v>50.931523915936509</c:v>
                </c:pt>
                <c:pt idx="8">
                  <c:v>53.585931632863378</c:v>
                </c:pt>
                <c:pt idx="9">
                  <c:v>50.061843174327059</c:v>
                </c:pt>
                <c:pt idx="10">
                  <c:v>44.879660051262725</c:v>
                </c:pt>
                <c:pt idx="11">
                  <c:v>46.227757655987901</c:v>
                </c:pt>
                <c:pt idx="12">
                  <c:v>45.974249337524149</c:v>
                </c:pt>
                <c:pt idx="13">
                  <c:v>46.078742178514375</c:v>
                </c:pt>
                <c:pt idx="14">
                  <c:v>46.154729148171725</c:v>
                </c:pt>
                <c:pt idx="15">
                  <c:v>46.084060891323517</c:v>
                </c:pt>
                <c:pt idx="16">
                  <c:v>46.008817869269294</c:v>
                </c:pt>
                <c:pt idx="17">
                  <c:v>45.904679765541488</c:v>
                </c:pt>
                <c:pt idx="18">
                  <c:v>45.780781156569589</c:v>
                </c:pt>
                <c:pt idx="19">
                  <c:v>45.655317062355778</c:v>
                </c:pt>
                <c:pt idx="20">
                  <c:v>45.570108605401444</c:v>
                </c:pt>
                <c:pt idx="21">
                  <c:v>45.481625740324958</c:v>
                </c:pt>
                <c:pt idx="22">
                  <c:v>45.381705292597765</c:v>
                </c:pt>
                <c:pt idx="23">
                  <c:v>45.318300985181772</c:v>
                </c:pt>
                <c:pt idx="24">
                  <c:v>45.260672911303388</c:v>
                </c:pt>
                <c:pt idx="25">
                  <c:v>45.238724513925206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103.45233473093329</c:v>
                </c:pt>
                <c:pt idx="1">
                  <c:v>94.796662758819721</c:v>
                </c:pt>
                <c:pt idx="2">
                  <c:v>96.830250781674096</c:v>
                </c:pt>
                <c:pt idx="3">
                  <c:v>93.660122148976825</c:v>
                </c:pt>
                <c:pt idx="4">
                  <c:v>97.857895069278044</c:v>
                </c:pt>
                <c:pt idx="5">
                  <c:v>97.825090710776479</c:v>
                </c:pt>
                <c:pt idx="6">
                  <c:v>94.718353547746091</c:v>
                </c:pt>
                <c:pt idx="7">
                  <c:v>98.787101253515999</c:v>
                </c:pt>
                <c:pt idx="8">
                  <c:v>99.015829367504224</c:v>
                </c:pt>
                <c:pt idx="9">
                  <c:v>95.765195590862575</c:v>
                </c:pt>
                <c:pt idx="10">
                  <c:v>89.279677223132325</c:v>
                </c:pt>
                <c:pt idx="11">
                  <c:v>92.947492429962523</c:v>
                </c:pt>
                <c:pt idx="12">
                  <c:v>93.39045922151216</c:v>
                </c:pt>
                <c:pt idx="13">
                  <c:v>94.281180206642546</c:v>
                </c:pt>
                <c:pt idx="14">
                  <c:v>94.75495703630213</c:v>
                </c:pt>
                <c:pt idx="15">
                  <c:v>94.80227917665016</c:v>
                </c:pt>
                <c:pt idx="16">
                  <c:v>94.81483293911046</c:v>
                </c:pt>
                <c:pt idx="17">
                  <c:v>94.739935747125756</c:v>
                </c:pt>
                <c:pt idx="18">
                  <c:v>94.570448927616027</c:v>
                </c:pt>
                <c:pt idx="19">
                  <c:v>94.39072921383837</c:v>
                </c:pt>
                <c:pt idx="20">
                  <c:v>94.336687612767747</c:v>
                </c:pt>
                <c:pt idx="21">
                  <c:v>94.210877313668249</c:v>
                </c:pt>
                <c:pt idx="22">
                  <c:v>94.009550656523601</c:v>
                </c:pt>
                <c:pt idx="23">
                  <c:v>93.803667132573636</c:v>
                </c:pt>
                <c:pt idx="24">
                  <c:v>93.630881818933332</c:v>
                </c:pt>
                <c:pt idx="25">
                  <c:v>93.42561843240388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105.36669257841095</c:v>
                </c:pt>
                <c:pt idx="1">
                  <c:v>235.5127962287049</c:v>
                </c:pt>
                <c:pt idx="2">
                  <c:v>133.34053879411104</c:v>
                </c:pt>
                <c:pt idx="3">
                  <c:v>82.469925328878318</c:v>
                </c:pt>
                <c:pt idx="4">
                  <c:v>92.499522180041922</c:v>
                </c:pt>
                <c:pt idx="5">
                  <c:v>96.442897445150848</c:v>
                </c:pt>
                <c:pt idx="6">
                  <c:v>77.826284498372956</c:v>
                </c:pt>
                <c:pt idx="7">
                  <c:v>45.238724513925206</c:v>
                </c:pt>
                <c:pt idx="8">
                  <c:v>93.42561843240388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98.194683290349431</c:v>
                </c:pt>
                <c:pt idx="1">
                  <c:v>192.2129079014511</c:v>
                </c:pt>
                <c:pt idx="2">
                  <c:v>109.7398994460994</c:v>
                </c:pt>
                <c:pt idx="3">
                  <c:v>85.285318302320206</c:v>
                </c:pt>
                <c:pt idx="4">
                  <c:v>91.289655466181728</c:v>
                </c:pt>
                <c:pt idx="5">
                  <c:v>85.798003294473901</c:v>
                </c:pt>
                <c:pt idx="6">
                  <c:v>76.527195024728954</c:v>
                </c:pt>
                <c:pt idx="7">
                  <c:v>44.879660051262725</c:v>
                </c:pt>
                <c:pt idx="8">
                  <c:v>89.279677223132325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10.951478405402527</c:v>
                </c:pt>
                <c:pt idx="1">
                  <c:v>24.478449868541226</c:v>
                </c:pt>
                <c:pt idx="2">
                  <c:v>13.85899087685369</c:v>
                </c:pt>
                <c:pt idx="3">
                  <c:v>8.5716613498355532</c:v>
                </c:pt>
                <c:pt idx="4">
                  <c:v>9.6141056995874674</c:v>
                </c:pt>
                <c:pt idx="5">
                  <c:v>10.023967563934221</c:v>
                </c:pt>
                <c:pt idx="6">
                  <c:v>8.089016113155278</c:v>
                </c:pt>
                <c:pt idx="7">
                  <c:v>4.7019689284972097</c:v>
                </c:pt>
                <c:pt idx="8">
                  <c:v>9.7103611941928314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11.245292730171592</c:v>
                </c:pt>
                <c:pt idx="1">
                  <c:v>22.012295813186466</c:v>
                </c:pt>
                <c:pt idx="2">
                  <c:v>12.567455305110864</c:v>
                </c:pt>
                <c:pt idx="3">
                  <c:v>9.7669073086129909</c:v>
                </c:pt>
                <c:pt idx="4">
                  <c:v>10.45452629974127</c:v>
                </c:pt>
                <c:pt idx="5">
                  <c:v>9.8256201902268216</c:v>
                </c:pt>
                <c:pt idx="6">
                  <c:v>8.7639236772871687</c:v>
                </c:pt>
                <c:pt idx="7">
                  <c:v>5.1396358539570501</c:v>
                </c:pt>
                <c:pt idx="8">
                  <c:v>10.224342821705775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9.7034564450111986</c:v>
                </c:pt>
                <c:pt idx="1">
                  <c:v>19.550157533376318</c:v>
                </c:pt>
                <c:pt idx="2">
                  <c:v>11.589423245332112</c:v>
                </c:pt>
                <c:pt idx="3">
                  <c:v>10.009944102678446</c:v>
                </c:pt>
                <c:pt idx="4">
                  <c:v>12.245915624787727</c:v>
                </c:pt>
                <c:pt idx="5">
                  <c:v>10.744909785931348</c:v>
                </c:pt>
                <c:pt idx="6">
                  <c:v>9.0424794857336561</c:v>
                </c:pt>
                <c:pt idx="7">
                  <c:v>5.7956096043185541</c:v>
                </c:pt>
                <c:pt idx="8">
                  <c:v>11.318104172830621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8.3774787319478003E-2</c:v>
                </c:pt>
                <c:pt idx="1">
                  <c:v>9.3596448599309684E-2</c:v>
                </c:pt>
                <c:pt idx="2">
                  <c:v>9.2790749711085363E-2</c:v>
                </c:pt>
                <c:pt idx="3">
                  <c:v>9.5040023032376908E-2</c:v>
                </c:pt>
                <c:pt idx="4">
                  <c:v>9.7422892281740586E-2</c:v>
                </c:pt>
                <c:pt idx="5">
                  <c:v>9.7034564450111993E-2</c:v>
                </c:pt>
                <c:pt idx="6">
                  <c:v>9.7708253179317056E-2</c:v>
                </c:pt>
                <c:pt idx="7">
                  <c:v>0.1042767412936101</c:v>
                </c:pt>
                <c:pt idx="8">
                  <c:v>0.1048217052300304</c:v>
                </c:pt>
                <c:pt idx="9">
                  <c:v>0.10791688769008431</c:v>
                </c:pt>
                <c:pt idx="10">
                  <c:v>0.11245292730171592</c:v>
                </c:pt>
                <c:pt idx="11">
                  <c:v>0.10182027145243334</c:v>
                </c:pt>
                <c:pt idx="12">
                  <c:v>0.10248466081998489</c:v>
                </c:pt>
                <c:pt idx="13">
                  <c:v>0.10316510849829005</c:v>
                </c:pt>
                <c:pt idx="14">
                  <c:v>0.10381832973471133</c:v>
                </c:pt>
                <c:pt idx="15">
                  <c:v>0.10443078193537493</c:v>
                </c:pt>
                <c:pt idx="16">
                  <c:v>0.10500214317519337</c:v>
                </c:pt>
                <c:pt idx="17">
                  <c:v>0.10554596021560547</c:v>
                </c:pt>
                <c:pt idx="18">
                  <c:v>0.10612227163334054</c:v>
                </c:pt>
                <c:pt idx="19">
                  <c:v>0.10670019624567621</c:v>
                </c:pt>
                <c:pt idx="20">
                  <c:v>0.10728296303339949</c:v>
                </c:pt>
                <c:pt idx="21">
                  <c:v>0.10786969609786219</c:v>
                </c:pt>
                <c:pt idx="22">
                  <c:v>0.10842305386042612</c:v>
                </c:pt>
                <c:pt idx="23">
                  <c:v>0.10900727738865219</c:v>
                </c:pt>
                <c:pt idx="24">
                  <c:v>0.10948340694552683</c:v>
                </c:pt>
                <c:pt idx="25">
                  <c:v>0.10951478405402527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0.18773694380880687</c:v>
                </c:pt>
                <c:pt idx="1">
                  <c:v>0.19074051836976591</c:v>
                </c:pt>
                <c:pt idx="2">
                  <c:v>0.18956602203826706</c:v>
                </c:pt>
                <c:pt idx="3">
                  <c:v>0.19554910128661726</c:v>
                </c:pt>
                <c:pt idx="4">
                  <c:v>0.19153896545695667</c:v>
                </c:pt>
                <c:pt idx="5">
                  <c:v>0.19550157533376319</c:v>
                </c:pt>
                <c:pt idx="6">
                  <c:v>0.19919090608751716</c:v>
                </c:pt>
                <c:pt idx="7">
                  <c:v>0.19643301244549272</c:v>
                </c:pt>
                <c:pt idx="8">
                  <c:v>0.20121500040013346</c:v>
                </c:pt>
                <c:pt idx="9">
                  <c:v>0.21003300984282258</c:v>
                </c:pt>
                <c:pt idx="10">
                  <c:v>0.22012295813186467</c:v>
                </c:pt>
                <c:pt idx="11">
                  <c:v>0.22399546084186941</c:v>
                </c:pt>
                <c:pt idx="12">
                  <c:v>0.22535352743433892</c:v>
                </c:pt>
                <c:pt idx="13">
                  <c:v>0.22644522340354922</c:v>
                </c:pt>
                <c:pt idx="14">
                  <c:v>0.22778854857526476</c:v>
                </c:pt>
                <c:pt idx="15">
                  <c:v>0.22926143032530663</c:v>
                </c:pt>
                <c:pt idx="16">
                  <c:v>0.23075568172756653</c:v>
                </c:pt>
                <c:pt idx="17">
                  <c:v>0.23226345757405539</c:v>
                </c:pt>
                <c:pt idx="18">
                  <c:v>0.23382135570393364</c:v>
                </c:pt>
                <c:pt idx="19">
                  <c:v>0.23540161634761653</c:v>
                </c:pt>
                <c:pt idx="20">
                  <c:v>0.2369470167401459</c:v>
                </c:pt>
                <c:pt idx="21">
                  <c:v>0.23845965225017035</c:v>
                </c:pt>
                <c:pt idx="22">
                  <c:v>0.24002714403710865</c:v>
                </c:pt>
                <c:pt idx="23">
                  <c:v>0.24167531972362735</c:v>
                </c:pt>
                <c:pt idx="24">
                  <c:v>0.24326042330253075</c:v>
                </c:pt>
                <c:pt idx="25">
                  <c:v>0.24478449868541227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0.11045308192459562</c:v>
                </c:pt>
                <c:pt idx="1">
                  <c:v>0.11480402426227886</c:v>
                </c:pt>
                <c:pt idx="2">
                  <c:v>0.11526965472292346</c:v>
                </c:pt>
                <c:pt idx="3">
                  <c:v>0.11379087216591946</c:v>
                </c:pt>
                <c:pt idx="4">
                  <c:v>0.11407907219044526</c:v>
                </c:pt>
                <c:pt idx="5">
                  <c:v>0.11589423245332112</c:v>
                </c:pt>
                <c:pt idx="6">
                  <c:v>0.11553927723407779</c:v>
                </c:pt>
                <c:pt idx="7">
                  <c:v>0.11694411332170128</c:v>
                </c:pt>
                <c:pt idx="8">
                  <c:v>0.11993592114506152</c:v>
                </c:pt>
                <c:pt idx="9">
                  <c:v>0.1195390361559326</c:v>
                </c:pt>
                <c:pt idx="10">
                  <c:v>0.12567455305110864</c:v>
                </c:pt>
                <c:pt idx="11">
                  <c:v>0.1282423898838152</c:v>
                </c:pt>
                <c:pt idx="12">
                  <c:v>0.12923526661850626</c:v>
                </c:pt>
                <c:pt idx="13">
                  <c:v>0.12993543355279533</c:v>
                </c:pt>
                <c:pt idx="14">
                  <c:v>0.13062792197490097</c:v>
                </c:pt>
                <c:pt idx="15">
                  <c:v>0.13133834077468926</c:v>
                </c:pt>
                <c:pt idx="16">
                  <c:v>0.13203120238503674</c:v>
                </c:pt>
                <c:pt idx="17">
                  <c:v>0.13272536088854797</c:v>
                </c:pt>
                <c:pt idx="18">
                  <c:v>0.13341568145388713</c:v>
                </c:pt>
                <c:pt idx="19">
                  <c:v>0.13412386745466109</c:v>
                </c:pt>
                <c:pt idx="20">
                  <c:v>0.1348418207117667</c:v>
                </c:pt>
                <c:pt idx="21">
                  <c:v>0.13558889248542666</c:v>
                </c:pt>
                <c:pt idx="22">
                  <c:v>0.13638043006432016</c:v>
                </c:pt>
                <c:pt idx="23">
                  <c:v>0.13713632997925276</c:v>
                </c:pt>
                <c:pt idx="24">
                  <c:v>0.13790314800760334</c:v>
                </c:pt>
                <c:pt idx="25">
                  <c:v>0.13858990876853691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0.11015323940512732</c:v>
                </c:pt>
                <c:pt idx="1">
                  <c:v>0.10403716562954271</c:v>
                </c:pt>
                <c:pt idx="2">
                  <c:v>0.10462730203842184</c:v>
                </c:pt>
                <c:pt idx="3">
                  <c:v>0.10399977669240144</c:v>
                </c:pt>
                <c:pt idx="4">
                  <c:v>0.10289654225550465</c:v>
                </c:pt>
                <c:pt idx="5">
                  <c:v>0.10009944102678446</c:v>
                </c:pt>
                <c:pt idx="6">
                  <c:v>9.504444785296666E-2</c:v>
                </c:pt>
                <c:pt idx="7">
                  <c:v>9.775342424550193E-2</c:v>
                </c:pt>
                <c:pt idx="8">
                  <c:v>9.5688176152711149E-2</c:v>
                </c:pt>
                <c:pt idx="9">
                  <c:v>9.3283088136257672E-2</c:v>
                </c:pt>
                <c:pt idx="10">
                  <c:v>9.7669073086129904E-2</c:v>
                </c:pt>
                <c:pt idx="11">
                  <c:v>9.9057260842387404E-2</c:v>
                </c:pt>
                <c:pt idx="12">
                  <c:v>9.8011901228460832E-2</c:v>
                </c:pt>
                <c:pt idx="13">
                  <c:v>9.6852405440384162E-2</c:v>
                </c:pt>
                <c:pt idx="14">
                  <c:v>9.5704606657990285E-2</c:v>
                </c:pt>
                <c:pt idx="15">
                  <c:v>9.453697104716427E-2</c:v>
                </c:pt>
                <c:pt idx="16">
                  <c:v>9.3450179730326696E-2</c:v>
                </c:pt>
                <c:pt idx="17">
                  <c:v>9.2509775864151544E-2</c:v>
                </c:pt>
                <c:pt idx="18">
                  <c:v>9.1510484622350396E-2</c:v>
                </c:pt>
                <c:pt idx="19">
                  <c:v>9.0480483851253832E-2</c:v>
                </c:pt>
                <c:pt idx="20">
                  <c:v>8.9402531711007246E-2</c:v>
                </c:pt>
                <c:pt idx="21">
                  <c:v>8.8416623049080781E-2</c:v>
                </c:pt>
                <c:pt idx="22">
                  <c:v>8.7542909567801946E-2</c:v>
                </c:pt>
                <c:pt idx="23">
                  <c:v>8.6599338331534784E-2</c:v>
                </c:pt>
                <c:pt idx="24">
                  <c:v>8.5742527088010889E-2</c:v>
                </c:pt>
                <c:pt idx="25">
                  <c:v>8.5716613498355534E-2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0.12361622318916581</c:v>
                </c:pt>
                <c:pt idx="1">
                  <c:v>0.12261756642934718</c:v>
                </c:pt>
                <c:pt idx="2">
                  <c:v>0.11811155310147538</c:v>
                </c:pt>
                <c:pt idx="3">
                  <c:v>0.11726273336221589</c:v>
                </c:pt>
                <c:pt idx="4">
                  <c:v>0.11996697493105113</c:v>
                </c:pt>
                <c:pt idx="5">
                  <c:v>0.12245915624787727</c:v>
                </c:pt>
                <c:pt idx="6">
                  <c:v>0.11868801216332445</c:v>
                </c:pt>
                <c:pt idx="7">
                  <c:v>0.11816424926329577</c:v>
                </c:pt>
                <c:pt idx="8">
                  <c:v>0.11491599810009621</c:v>
                </c:pt>
                <c:pt idx="9">
                  <c:v>0.11425678195862068</c:v>
                </c:pt>
                <c:pt idx="10">
                  <c:v>0.10454526299741269</c:v>
                </c:pt>
                <c:pt idx="11">
                  <c:v>0.10434896044140807</c:v>
                </c:pt>
                <c:pt idx="12">
                  <c:v>0.10363802732935572</c:v>
                </c:pt>
                <c:pt idx="13">
                  <c:v>0.10332561175367241</c:v>
                </c:pt>
                <c:pt idx="14">
                  <c:v>0.10285843017519855</c:v>
                </c:pt>
                <c:pt idx="15">
                  <c:v>0.10221473974649577</c:v>
                </c:pt>
                <c:pt idx="16">
                  <c:v>0.1016360004302416</c:v>
                </c:pt>
                <c:pt idx="17">
                  <c:v>0.10105570097206702</c:v>
                </c:pt>
                <c:pt idx="18">
                  <c:v>0.10047098371666834</c:v>
                </c:pt>
                <c:pt idx="19">
                  <c:v>9.9884733818018046E-2</c:v>
                </c:pt>
                <c:pt idx="20">
                  <c:v>9.9300026574026382E-2</c:v>
                </c:pt>
                <c:pt idx="21">
                  <c:v>9.8707460834043914E-2</c:v>
                </c:pt>
                <c:pt idx="22">
                  <c:v>9.8114288919226661E-2</c:v>
                </c:pt>
                <c:pt idx="23">
                  <c:v>9.7508530209976546E-2</c:v>
                </c:pt>
                <c:pt idx="24">
                  <c:v>9.6913258344487843E-2</c:v>
                </c:pt>
                <c:pt idx="25">
                  <c:v>9.6141056995874677E-2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0.10574995622074776</c:v>
                </c:pt>
                <c:pt idx="1">
                  <c:v>0.10200385234024308</c:v>
                </c:pt>
                <c:pt idx="2">
                  <c:v>0.10359851966577971</c:v>
                </c:pt>
                <c:pt idx="3">
                  <c:v>0.10842692247649606</c:v>
                </c:pt>
                <c:pt idx="4">
                  <c:v>0.10947822781907081</c:v>
                </c:pt>
                <c:pt idx="5">
                  <c:v>0.10744909785931349</c:v>
                </c:pt>
                <c:pt idx="6">
                  <c:v>0.10479736537737662</c:v>
                </c:pt>
                <c:pt idx="7">
                  <c:v>0.10288091664929101</c:v>
                </c:pt>
                <c:pt idx="8">
                  <c:v>0.10209306390466867</c:v>
                </c:pt>
                <c:pt idx="9">
                  <c:v>0.10348730388505571</c:v>
                </c:pt>
                <c:pt idx="10">
                  <c:v>9.825620190226822E-2</c:v>
                </c:pt>
                <c:pt idx="11">
                  <c:v>9.6558047839843841E-2</c:v>
                </c:pt>
                <c:pt idx="12">
                  <c:v>9.6917666439252842E-2</c:v>
                </c:pt>
                <c:pt idx="13">
                  <c:v>9.7031972048525331E-2</c:v>
                </c:pt>
                <c:pt idx="14">
                  <c:v>9.7242698016090062E-2</c:v>
                </c:pt>
                <c:pt idx="15">
                  <c:v>9.7583474640186574E-2</c:v>
                </c:pt>
                <c:pt idx="16">
                  <c:v>9.7862362383294196E-2</c:v>
                </c:pt>
                <c:pt idx="17">
                  <c:v>9.8106191093520104E-2</c:v>
                </c:pt>
                <c:pt idx="18">
                  <c:v>9.8462544701405766E-2</c:v>
                </c:pt>
                <c:pt idx="19">
                  <c:v>9.8808973434162825E-2</c:v>
                </c:pt>
                <c:pt idx="20">
                  <c:v>9.9133855684786151E-2</c:v>
                </c:pt>
                <c:pt idx="21">
                  <c:v>9.9448627818438412E-2</c:v>
                </c:pt>
                <c:pt idx="22">
                  <c:v>9.965612570055514E-2</c:v>
                </c:pt>
                <c:pt idx="23">
                  <c:v>9.9873769697739118E-2</c:v>
                </c:pt>
                <c:pt idx="24">
                  <c:v>0.10008216118738211</c:v>
                </c:pt>
                <c:pt idx="25">
                  <c:v>0.10023967563934222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9.0981675632312423E-2</c:v>
                </c:pt>
                <c:pt idx="1">
                  <c:v>9.5050417214718713E-2</c:v>
                </c:pt>
                <c:pt idx="2">
                  <c:v>9.8536763955892337E-2</c:v>
                </c:pt>
                <c:pt idx="3">
                  <c:v>9.5146301833545582E-2</c:v>
                </c:pt>
                <c:pt idx="4">
                  <c:v>9.0227950159777678E-2</c:v>
                </c:pt>
                <c:pt idx="5">
                  <c:v>9.0424794857336566E-2</c:v>
                </c:pt>
                <c:pt idx="6">
                  <c:v>9.8242745603441387E-2</c:v>
                </c:pt>
                <c:pt idx="7">
                  <c:v>9.2525369585352221E-2</c:v>
                </c:pt>
                <c:pt idx="8">
                  <c:v>8.785359505405764E-2</c:v>
                </c:pt>
                <c:pt idx="9">
                  <c:v>8.5852846283214046E-2</c:v>
                </c:pt>
                <c:pt idx="10">
                  <c:v>8.7639236772871693E-2</c:v>
                </c:pt>
                <c:pt idx="11">
                  <c:v>8.7110457485123763E-2</c:v>
                </c:pt>
                <c:pt idx="12">
                  <c:v>8.6721187389725396E-2</c:v>
                </c:pt>
                <c:pt idx="13">
                  <c:v>8.6275806326414753E-2</c:v>
                </c:pt>
                <c:pt idx="14">
                  <c:v>8.593265292615794E-2</c:v>
                </c:pt>
                <c:pt idx="15">
                  <c:v>8.5650096895048614E-2</c:v>
                </c:pt>
                <c:pt idx="16">
                  <c:v>8.5289995343198421E-2</c:v>
                </c:pt>
                <c:pt idx="17">
                  <c:v>8.4881574361672998E-2</c:v>
                </c:pt>
                <c:pt idx="18">
                  <c:v>8.4452658858456348E-2</c:v>
                </c:pt>
                <c:pt idx="19">
                  <c:v>8.4013791919031272E-2</c:v>
                </c:pt>
                <c:pt idx="20">
                  <c:v>8.3532268539666304E-2</c:v>
                </c:pt>
                <c:pt idx="21">
                  <c:v>8.3025107280544672E-2</c:v>
                </c:pt>
                <c:pt idx="22">
                  <c:v>8.252684159774426E-2</c:v>
                </c:pt>
                <c:pt idx="23">
                  <c:v>8.1981971727278363E-2</c:v>
                </c:pt>
                <c:pt idx="24">
                  <c:v>8.145037295465575E-2</c:v>
                </c:pt>
                <c:pt idx="25">
                  <c:v>8.0890161131552785E-2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6.1512408329007666E-2</c:v>
                </c:pt>
                <c:pt idx="1">
                  <c:v>5.9797630922185686E-2</c:v>
                </c:pt>
                <c:pt idx="2">
                  <c:v>5.8541160618997147E-2</c:v>
                </c:pt>
                <c:pt idx="3">
                  <c:v>5.8221071536561218E-2</c:v>
                </c:pt>
                <c:pt idx="4">
                  <c:v>5.9322950931616054E-2</c:v>
                </c:pt>
                <c:pt idx="5">
                  <c:v>5.7956096043185537E-2</c:v>
                </c:pt>
                <c:pt idx="6">
                  <c:v>5.9635219817570771E-2</c:v>
                </c:pt>
                <c:pt idx="7">
                  <c:v>5.8178599318665404E-2</c:v>
                </c:pt>
                <c:pt idx="8">
                  <c:v>6.0916086106193881E-2</c:v>
                </c:pt>
                <c:pt idx="9">
                  <c:v>5.6860480211812885E-2</c:v>
                </c:pt>
                <c:pt idx="10">
                  <c:v>5.1396358539570502E-2</c:v>
                </c:pt>
                <c:pt idx="11">
                  <c:v>5.2768521423469841E-2</c:v>
                </c:pt>
                <c:pt idx="12">
                  <c:v>5.2002245648620979E-2</c:v>
                </c:pt>
                <c:pt idx="13">
                  <c:v>5.153115010927671E-2</c:v>
                </c:pt>
                <c:pt idx="14">
                  <c:v>5.1106318095841624E-2</c:v>
                </c:pt>
                <c:pt idx="15">
                  <c:v>5.0695473222017971E-2</c:v>
                </c:pt>
                <c:pt idx="16">
                  <c:v>5.030468724601745E-2</c:v>
                </c:pt>
                <c:pt idx="17">
                  <c:v>4.9908596956365944E-2</c:v>
                </c:pt>
                <c:pt idx="18">
                  <c:v>4.9496963693731237E-2</c:v>
                </c:pt>
                <c:pt idx="19">
                  <c:v>4.9091474844066188E-2</c:v>
                </c:pt>
                <c:pt idx="20">
                  <c:v>4.8714169841116997E-2</c:v>
                </c:pt>
                <c:pt idx="21">
                  <c:v>4.8343975863235418E-2</c:v>
                </c:pt>
                <c:pt idx="22">
                  <c:v>4.7966069131324396E-2</c:v>
                </c:pt>
                <c:pt idx="23">
                  <c:v>4.7629623736229788E-2</c:v>
                </c:pt>
                <c:pt idx="24">
                  <c:v>4.7304907169736378E-2</c:v>
                </c:pt>
                <c:pt idx="25">
                  <c:v>4.7019689284972098E-2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0.12602168417075854</c:v>
                </c:pt>
                <c:pt idx="1">
                  <c:v>0.11735237623260814</c:v>
                </c:pt>
                <c:pt idx="2">
                  <c:v>0.11895827414715757</c:v>
                </c:pt>
                <c:pt idx="3">
                  <c:v>0.11256319761386621</c:v>
                </c:pt>
                <c:pt idx="4">
                  <c:v>0.11506642397383726</c:v>
                </c:pt>
                <c:pt idx="5">
                  <c:v>0.1131810417283062</c:v>
                </c:pt>
                <c:pt idx="6">
                  <c:v>0.11115377268440806</c:v>
                </c:pt>
                <c:pt idx="7">
                  <c:v>0.11284357387708958</c:v>
                </c:pt>
                <c:pt idx="8">
                  <c:v>0.11256045390704696</c:v>
                </c:pt>
                <c:pt idx="9">
                  <c:v>0.10877056583619941</c:v>
                </c:pt>
                <c:pt idx="10">
                  <c:v>0.10224342821705776</c:v>
                </c:pt>
                <c:pt idx="11">
                  <c:v>0.10609862978964912</c:v>
                </c:pt>
                <c:pt idx="12">
                  <c:v>0.10563551709175407</c:v>
                </c:pt>
                <c:pt idx="13">
                  <c:v>0.10543728886709176</c:v>
                </c:pt>
                <c:pt idx="14">
                  <c:v>0.10492049384384453</c:v>
                </c:pt>
                <c:pt idx="15">
                  <c:v>0.10428869141371608</c:v>
                </c:pt>
                <c:pt idx="16">
                  <c:v>0.103667747579125</c:v>
                </c:pt>
                <c:pt idx="17">
                  <c:v>0.10300338207401349</c:v>
                </c:pt>
                <c:pt idx="18">
                  <c:v>0.10224705561622673</c:v>
                </c:pt>
                <c:pt idx="19">
                  <c:v>0.10149486208551391</c:v>
                </c:pt>
                <c:pt idx="20">
                  <c:v>0.100845347164085</c:v>
                </c:pt>
                <c:pt idx="21">
                  <c:v>0.10013996432119776</c:v>
                </c:pt>
                <c:pt idx="22">
                  <c:v>9.9363137121492515E-2</c:v>
                </c:pt>
                <c:pt idx="23">
                  <c:v>9.8587839205709057E-2</c:v>
                </c:pt>
                <c:pt idx="24">
                  <c:v>9.7859795000066196E-2</c:v>
                </c:pt>
                <c:pt idx="25">
                  <c:v>9.7103611941928306E-2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11.14428629586547</c:v>
                </c:pt>
                <c:pt idx="1">
                  <c:v>15.943289356166389</c:v>
                </c:pt>
                <c:pt idx="2">
                  <c:v>5.0759456488919596</c:v>
                </c:pt>
                <c:pt idx="3">
                  <c:v>-4.3888401289646453</c:v>
                </c:pt>
                <c:pt idx="4">
                  <c:v>-5.2489464546159184</c:v>
                </c:pt>
                <c:pt idx="5">
                  <c:v>-1.7571966367219574</c:v>
                </c:pt>
                <c:pt idx="6">
                  <c:v>-2.5686413786035303</c:v>
                </c:pt>
                <c:pt idx="7">
                  <c:v>-3.1001582103208136E-2</c:v>
                </c:pt>
                <c:pt idx="8">
                  <c:v>-2.0598951199139037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3.1810941107054163</c:v>
                </c:pt>
                <c:pt idx="1">
                  <c:v>7.2929149465052774</c:v>
                </c:pt>
                <c:pt idx="2">
                  <c:v>4.4937872262231764</c:v>
                </c:pt>
                <c:pt idx="3">
                  <c:v>3.1558091652504459</c:v>
                </c:pt>
                <c:pt idx="4">
                  <c:v>-9.3057858439925667</c:v>
                </c:pt>
                <c:pt idx="5">
                  <c:v>-5.315634126957363</c:v>
                </c:pt>
                <c:pt idx="6">
                  <c:v>0.9395160130599578</c:v>
                </c:pt>
                <c:pt idx="7">
                  <c:v>-5.182183123064334</c:v>
                </c:pt>
                <c:pt idx="8">
                  <c:v>-6.4855183677302506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-3.2632385721620807</c:v>
                </c:pt>
                <c:pt idx="1">
                  <c:v>16.194214937174507</c:v>
                </c:pt>
                <c:pt idx="2">
                  <c:v>9.6515118367017152</c:v>
                </c:pt>
                <c:pt idx="3">
                  <c:v>0.65228624748080222</c:v>
                </c:pt>
                <c:pt idx="4">
                  <c:v>1.6273249087534793</c:v>
                </c:pt>
                <c:pt idx="5">
                  <c:v>2.9089857420173217</c:v>
                </c:pt>
                <c:pt idx="6">
                  <c:v>1.3319121064552917</c:v>
                </c:pt>
                <c:pt idx="7">
                  <c:v>1.2044008400607922</c:v>
                </c:pt>
                <c:pt idx="8">
                  <c:v>5.5226019535178352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10.435247860223598</c:v>
                </c:pt>
                <c:pt idx="1">
                  <c:v>27.105673390079289</c:v>
                </c:pt>
                <c:pt idx="2">
                  <c:v>13.949127511309925</c:v>
                </c:pt>
                <c:pt idx="3">
                  <c:v>-3.4676792209226903</c:v>
                </c:pt>
                <c:pt idx="4">
                  <c:v>-0.41745819489328539</c:v>
                </c:pt>
                <c:pt idx="5">
                  <c:v>7.7359084086596255</c:v>
                </c:pt>
                <c:pt idx="6">
                  <c:v>-3.2822632811289054E-2</c:v>
                </c:pt>
                <c:pt idx="7">
                  <c:v>-0.84533637739831136</c:v>
                </c:pt>
                <c:pt idx="8">
                  <c:v>-1.3766607442462799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30"/>
          <c:min val="-3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1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7.1720092880615169</c:v>
                </c:pt>
                <c:pt idx="1">
                  <c:v>43.299888327253797</c:v>
                </c:pt>
                <c:pt idx="2">
                  <c:v>23.60063934801164</c:v>
                </c:pt>
                <c:pt idx="3">
                  <c:v>-2.8153929734418881</c:v>
                </c:pt>
                <c:pt idx="4">
                  <c:v>1.209866713860194</c:v>
                </c:pt>
                <c:pt idx="5">
                  <c:v>10.644894150676947</c:v>
                </c:pt>
                <c:pt idx="6">
                  <c:v>1.2990894736440026</c:v>
                </c:pt>
                <c:pt idx="7">
                  <c:v>0.35906446266248082</c:v>
                </c:pt>
                <c:pt idx="8">
                  <c:v>4.1459412092715553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4.0297512618131819</c:v>
                </c:pt>
                <c:pt idx="1">
                  <c:v>19.334560250780115</c:v>
                </c:pt>
                <c:pt idx="2">
                  <c:v>21.239075859099984</c:v>
                </c:pt>
                <c:pt idx="3">
                  <c:v>-5.9581725964305861</c:v>
                </c:pt>
                <c:pt idx="4">
                  <c:v>1.6524226930113191</c:v>
                </c:pt>
                <c:pt idx="5">
                  <c:v>6.9663808565212832</c:v>
                </c:pt>
                <c:pt idx="6">
                  <c:v>-1.2579675710265406</c:v>
                </c:pt>
                <c:pt idx="7">
                  <c:v>2.0570789714511477</c:v>
                </c:pt>
                <c:pt idx="8">
                  <c:v>3.0058713655056266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3.1422580262483351</c:v>
                </c:pt>
                <c:pt idx="1">
                  <c:v>23.965328076473554</c:v>
                </c:pt>
                <c:pt idx="2">
                  <c:v>2.3615634889116421</c:v>
                </c:pt>
                <c:pt idx="3">
                  <c:v>3.1427796229888081</c:v>
                </c:pt>
                <c:pt idx="4">
                  <c:v>-0.44255597915108069</c:v>
                </c:pt>
                <c:pt idx="5">
                  <c:v>3.6785132941556533</c:v>
                </c:pt>
                <c:pt idx="6">
                  <c:v>2.5570570446705183</c:v>
                </c:pt>
                <c:pt idx="7">
                  <c:v>-1.6980145087887166</c:v>
                </c:pt>
                <c:pt idx="8">
                  <c:v>1.1400698437660921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3.1899018618055628</c:v>
                </c:pt>
                <c:pt idx="1">
                  <c:v>1.4143509452778105</c:v>
                </c:pt>
                <c:pt idx="2">
                  <c:v>3.0735004226505929</c:v>
                </c:pt>
                <c:pt idx="3">
                  <c:v>0.56412345444122902</c:v>
                </c:pt>
                <c:pt idx="4">
                  <c:v>4.7372432692140407</c:v>
                </c:pt>
                <c:pt idx="5">
                  <c:v>3.1184416467101777</c:v>
                </c:pt>
                <c:pt idx="6">
                  <c:v>-0.8945538153379804</c:v>
                </c:pt>
                <c:pt idx="7">
                  <c:v>1.4318987331962401</c:v>
                </c:pt>
                <c:pt idx="8">
                  <c:v>4.4479254288594472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2.8639348909172071</c:v>
                </c:pt>
                <c:pt idx="1">
                  <c:v>11.224567428217846</c:v>
                </c:pt>
                <c:pt idx="2">
                  <c:v>8.8113623910163952</c:v>
                </c:pt>
                <c:pt idx="3">
                  <c:v>-3.3887259747481302</c:v>
                </c:pt>
                <c:pt idx="4">
                  <c:v>1.9816728468962452</c:v>
                </c:pt>
                <c:pt idx="5">
                  <c:v>1.1895698938315888</c:v>
                </c:pt>
                <c:pt idx="6">
                  <c:v>2.6633116048933729</c:v>
                </c:pt>
                <c:pt idx="7">
                  <c:v>2.8468514557892464</c:v>
                </c:pt>
                <c:pt idx="8">
                  <c:v>-4.2042245280664403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1.1181725353387648</c:v>
                </c:pt>
                <c:pt idx="1">
                  <c:v>30.660969953758112</c:v>
                </c:pt>
                <c:pt idx="2">
                  <c:v>11.715776534344585</c:v>
                </c:pt>
                <c:pt idx="3">
                  <c:v>9.2095468651010037E-3</c:v>
                </c:pt>
                <c:pt idx="4">
                  <c:v>-5.5090494022500422</c:v>
                </c:pt>
                <c:pt idx="5">
                  <c:v>6.3368826101352269</c:v>
                </c:pt>
                <c:pt idx="6">
                  <c:v>-0.46966831591133484</c:v>
                </c:pt>
                <c:pt idx="7">
                  <c:v>-3.9196857263230775</c:v>
                </c:pt>
                <c:pt idx="8">
                  <c:v>3.902240308478639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0.83509439450696732</c:v>
                </c:pt>
                <c:pt idx="1">
                  <c:v>2.1540491291991781</c:v>
                </c:pt>
                <c:pt idx="2">
                  <c:v>1.6850507217835791</c:v>
                </c:pt>
                <c:pt idx="3">
                  <c:v>0.23538731776481292</c:v>
                </c:pt>
                <c:pt idx="4">
                  <c:v>0.32110126823236307</c:v>
                </c:pt>
                <c:pt idx="5">
                  <c:v>2.1211566697391167</c:v>
                </c:pt>
                <c:pt idx="6">
                  <c:v>-0.59688827026454772</c:v>
                </c:pt>
                <c:pt idx="7">
                  <c:v>0.32575337769228097</c:v>
                </c:pt>
                <c:pt idx="8">
                  <c:v>2.9760473191919052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2.1403894526474918</c:v>
                </c:pt>
                <c:pt idx="1">
                  <c:v>7.0293711507482826</c:v>
                </c:pt>
                <c:pt idx="2">
                  <c:v>7.8765179271789059</c:v>
                </c:pt>
                <c:pt idx="3">
                  <c:v>-2.7901391760357335</c:v>
                </c:pt>
                <c:pt idx="4">
                  <c:v>0.47395404730756985</c:v>
                </c:pt>
                <c:pt idx="5">
                  <c:v>-0.57687509629987943</c:v>
                </c:pt>
                <c:pt idx="6">
                  <c:v>0.66111174942547279</c:v>
                </c:pt>
                <c:pt idx="7">
                  <c:v>1.4245230906870907</c:v>
                </c:pt>
                <c:pt idx="8">
                  <c:v>-2.9094958284442605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1.0542674146587245</c:v>
                </c:pt>
                <c:pt idx="1">
                  <c:v>10.151139970832645</c:v>
                </c:pt>
                <c:pt idx="2">
                  <c:v>11.677507210137506</c:v>
                </c:pt>
                <c:pt idx="3">
                  <c:v>-3.4034207381596957</c:v>
                </c:pt>
                <c:pt idx="4">
                  <c:v>0.85736737747139635</c:v>
                </c:pt>
                <c:pt idx="5">
                  <c:v>5.4220992830820904</c:v>
                </c:pt>
                <c:pt idx="6">
                  <c:v>-1.3221910501874401</c:v>
                </c:pt>
                <c:pt idx="7">
                  <c:v>0.30680250307177248</c:v>
                </c:pt>
                <c:pt idx="8">
                  <c:v>2.939319874757917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2.3548074672985653</c:v>
                </c:pt>
                <c:pt idx="1">
                  <c:v>-0.73969818392136233</c:v>
                </c:pt>
                <c:pt idx="2">
                  <c:v>1.3884497008670103</c:v>
                </c:pt>
                <c:pt idx="3">
                  <c:v>0.32873613667641421</c:v>
                </c:pt>
                <c:pt idx="4">
                  <c:v>4.4161420009817043</c:v>
                </c:pt>
                <c:pt idx="5">
                  <c:v>0.99728497697106322</c:v>
                </c:pt>
                <c:pt idx="6">
                  <c:v>-0.2976655450734258</c:v>
                </c:pt>
                <c:pt idx="7">
                  <c:v>1.1061453555039558</c:v>
                </c:pt>
                <c:pt idx="8">
                  <c:v>1.4718781096675375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0.72354543826970108</c:v>
                </c:pt>
                <c:pt idx="1">
                  <c:v>4.1951962774695666</c:v>
                </c:pt>
                <c:pt idx="2">
                  <c:v>0.93484446383748931</c:v>
                </c:pt>
                <c:pt idx="3">
                  <c:v>-0.59858679871240295</c:v>
                </c:pt>
                <c:pt idx="4">
                  <c:v>1.5077187995886794</c:v>
                </c:pt>
                <c:pt idx="5">
                  <c:v>1.7664449901314851</c:v>
                </c:pt>
                <c:pt idx="6">
                  <c:v>2.0021998554678362</c:v>
                </c:pt>
                <c:pt idx="7">
                  <c:v>1.4223283651021612</c:v>
                </c:pt>
                <c:pt idx="8">
                  <c:v>-1.2947286996222367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6.3905120680075811E-2</c:v>
                </c:pt>
                <c:pt idx="1">
                  <c:v>20.509829982925481</c:v>
                </c:pt>
                <c:pt idx="2">
                  <c:v>3.8269324207121258E-2</c:v>
                </c:pt>
                <c:pt idx="3">
                  <c:v>3.4126302850247967</c:v>
                </c:pt>
                <c:pt idx="4">
                  <c:v>-6.3664167797214546</c:v>
                </c:pt>
                <c:pt idx="5">
                  <c:v>0.91478332705310894</c:v>
                </c:pt>
                <c:pt idx="6">
                  <c:v>0.85252273427611946</c:v>
                </c:pt>
                <c:pt idx="7">
                  <c:v>-4.2264882293948602</c:v>
                </c:pt>
                <c:pt idx="8">
                  <c:v>0.96292043372073621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39.074346369979907</c:v>
                </c:pt>
                <c:pt idx="1">
                  <c:v>47.380559412036007</c:v>
                </c:pt>
                <c:pt idx="2">
                  <c:v>35.862043754846773</c:v>
                </c:pt>
                <c:pt idx="3">
                  <c:v>36.754414343045298</c:v>
                </c:pt>
                <c:pt idx="4">
                  <c:v>35.045144018684773</c:v>
                </c:pt>
                <c:pt idx="5">
                  <c:v>28.840523746296736</c:v>
                </c:pt>
                <c:pt idx="6">
                  <c:v>28.156904996897779</c:v>
                </c:pt>
                <c:pt idx="7">
                  <c:v>26.915497475522326</c:v>
                </c:pt>
                <c:pt idx="8">
                  <c:v>29.316149120717551</c:v>
                </c:pt>
                <c:pt idx="9">
                  <c:v>25.662425887542561</c:v>
                </c:pt>
                <c:pt idx="10">
                  <c:v>31.321042988351707</c:v>
                </c:pt>
                <c:pt idx="11">
                  <c:v>29.1507515334308</c:v>
                </c:pt>
                <c:pt idx="12">
                  <c:v>25.548793663341865</c:v>
                </c:pt>
                <c:pt idx="13">
                  <c:v>24.707263936154391</c:v>
                </c:pt>
                <c:pt idx="14">
                  <c:v>23.816674060964043</c:v>
                </c:pt>
                <c:pt idx="15">
                  <c:v>23.314238426411187</c:v>
                </c:pt>
                <c:pt idx="16">
                  <c:v>22.837886912418174</c:v>
                </c:pt>
                <c:pt idx="17">
                  <c:v>22.314924925688281</c:v>
                </c:pt>
                <c:pt idx="18">
                  <c:v>21.743055288087856</c:v>
                </c:pt>
                <c:pt idx="19">
                  <c:v>21.127949633505285</c:v>
                </c:pt>
                <c:pt idx="20">
                  <c:v>20.475421817583825</c:v>
                </c:pt>
                <c:pt idx="21">
                  <c:v>19.776887796900862</c:v>
                </c:pt>
                <c:pt idx="22">
                  <c:v>19.048656535441367</c:v>
                </c:pt>
                <c:pt idx="23">
                  <c:v>18.277433935025787</c:v>
                </c:pt>
                <c:pt idx="24">
                  <c:v>17.523843222944169</c:v>
                </c:pt>
                <c:pt idx="25">
                  <c:v>17.643900937119493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129.60255124090807</c:v>
                </c:pt>
                <c:pt idx="1">
                  <c:v>120.15658798719201</c:v>
                </c:pt>
                <c:pt idx="2">
                  <c:v>117.40891907531319</c:v>
                </c:pt>
                <c:pt idx="3">
                  <c:v>112.1751614222817</c:v>
                </c:pt>
                <c:pt idx="4">
                  <c:v>120.28595999512888</c:v>
                </c:pt>
                <c:pt idx="5">
                  <c:v>107.48445766592587</c:v>
                </c:pt>
                <c:pt idx="6">
                  <c:v>117.76698384195279</c:v>
                </c:pt>
                <c:pt idx="7">
                  <c:v>107.37936185619719</c:v>
                </c:pt>
                <c:pt idx="8">
                  <c:v>113.77607625738932</c:v>
                </c:pt>
                <c:pt idx="9">
                  <c:v>120.77777692789788</c:v>
                </c:pt>
                <c:pt idx="10">
                  <c:v>109.8470122649626</c:v>
                </c:pt>
                <c:pt idx="11">
                  <c:v>99.457906718624727</c:v>
                </c:pt>
                <c:pt idx="12">
                  <c:v>104.3172797807691</c:v>
                </c:pt>
                <c:pt idx="13">
                  <c:v>103.06778805960157</c:v>
                </c:pt>
                <c:pt idx="14">
                  <c:v>101.56546435644667</c:v>
                </c:pt>
                <c:pt idx="15">
                  <c:v>99.562374567495553</c:v>
                </c:pt>
                <c:pt idx="16">
                  <c:v>97.416762057879538</c:v>
                </c:pt>
                <c:pt idx="17">
                  <c:v>95.079833879705674</c:v>
                </c:pt>
                <c:pt idx="18">
                  <c:v>92.573673520148404</c:v>
                </c:pt>
                <c:pt idx="19">
                  <c:v>89.933263411692366</c:v>
                </c:pt>
                <c:pt idx="20">
                  <c:v>87.213457686458938</c:v>
                </c:pt>
                <c:pt idx="21">
                  <c:v>84.343020678513767</c:v>
                </c:pt>
                <c:pt idx="22">
                  <c:v>81.337655358407886</c:v>
                </c:pt>
                <c:pt idx="23">
                  <c:v>78.199096892866734</c:v>
                </c:pt>
                <c:pt idx="24">
                  <c:v>74.932066451237034</c:v>
                </c:pt>
                <c:pt idx="25">
                  <c:v>71.431715491222178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179.51691826064641</c:v>
                </c:pt>
                <c:pt idx="1">
                  <c:v>184.7956338668198</c:v>
                </c:pt>
                <c:pt idx="2">
                  <c:v>187.7316348821181</c:v>
                </c:pt>
                <c:pt idx="3">
                  <c:v>184.41567820088923</c:v>
                </c:pt>
                <c:pt idx="4">
                  <c:v>179.89606890485365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179.35960505123072</c:v>
                </c:pt>
                <c:pt idx="8">
                  <c:v>179.72613564325513</c:v>
                </c:pt>
                <c:pt idx="9">
                  <c:v>175.55567998683574</c:v>
                </c:pt>
                <c:pt idx="10">
                  <c:v>166.68938794274072</c:v>
                </c:pt>
                <c:pt idx="11">
                  <c:v>159.31385989978901</c:v>
                </c:pt>
                <c:pt idx="12">
                  <c:v>160.46826061566426</c:v>
                </c:pt>
                <c:pt idx="13">
                  <c:v>158.35366113482365</c:v>
                </c:pt>
                <c:pt idx="14">
                  <c:v>155.9701739531661</c:v>
                </c:pt>
                <c:pt idx="15">
                  <c:v>152.95255052179539</c:v>
                </c:pt>
                <c:pt idx="16">
                  <c:v>149.85567403431179</c:v>
                </c:pt>
                <c:pt idx="17">
                  <c:v>146.69331302543125</c:v>
                </c:pt>
                <c:pt idx="18">
                  <c:v>143.55094397361182</c:v>
                </c:pt>
                <c:pt idx="19">
                  <c:v>140.40340481520602</c:v>
                </c:pt>
                <c:pt idx="20">
                  <c:v>137.32169285303922</c:v>
                </c:pt>
                <c:pt idx="21">
                  <c:v>134.22860111941623</c:v>
                </c:pt>
                <c:pt idx="22">
                  <c:v>131.13228573223739</c:v>
                </c:pt>
                <c:pt idx="23">
                  <c:v>128.03223188885224</c:v>
                </c:pt>
                <c:pt idx="24">
                  <c:v>124.8965729407205</c:v>
                </c:pt>
                <c:pt idx="25">
                  <c:v>121.62153562195209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183.76393036477981</c:v>
                </c:pt>
                <c:pt idx="1">
                  <c:v>171.13413398720189</c:v>
                </c:pt>
                <c:pt idx="2">
                  <c:v>174.7094822145668</c:v>
                </c:pt>
                <c:pt idx="3">
                  <c:v>190.64531302500964</c:v>
                </c:pt>
                <c:pt idx="4">
                  <c:v>183.46590675058789</c:v>
                </c:pt>
                <c:pt idx="5">
                  <c:v>196.51046086414021</c:v>
                </c:pt>
                <c:pt idx="6">
                  <c:v>189.10178811093158</c:v>
                </c:pt>
                <c:pt idx="7">
                  <c:v>197.79974622880192</c:v>
                </c:pt>
                <c:pt idx="8">
                  <c:v>199.85479728559704</c:v>
                </c:pt>
                <c:pt idx="9">
                  <c:v>202.32160337384431</c:v>
                </c:pt>
                <c:pt idx="10">
                  <c:v>193.57252146064789</c:v>
                </c:pt>
                <c:pt idx="11">
                  <c:v>183.62516795330563</c:v>
                </c:pt>
                <c:pt idx="12">
                  <c:v>195.62324595024603</c:v>
                </c:pt>
                <c:pt idx="13">
                  <c:v>197.77869702450224</c:v>
                </c:pt>
                <c:pt idx="14">
                  <c:v>199.65598143475688</c:v>
                </c:pt>
                <c:pt idx="15">
                  <c:v>200.77006358014577</c:v>
                </c:pt>
                <c:pt idx="16">
                  <c:v>201.79838994396167</c:v>
                </c:pt>
                <c:pt idx="17">
                  <c:v>202.75733439294203</c:v>
                </c:pt>
                <c:pt idx="18">
                  <c:v>203.7060668244402</c:v>
                </c:pt>
                <c:pt idx="19">
                  <c:v>204.65396444031177</c:v>
                </c:pt>
                <c:pt idx="20">
                  <c:v>205.695210822142</c:v>
                </c:pt>
                <c:pt idx="21">
                  <c:v>206.7138826195791</c:v>
                </c:pt>
                <c:pt idx="22">
                  <c:v>207.7393691020184</c:v>
                </c:pt>
                <c:pt idx="23">
                  <c:v>208.7861872350276</c:v>
                </c:pt>
                <c:pt idx="24">
                  <c:v>209.8223240255727</c:v>
                </c:pt>
                <c:pt idx="25">
                  <c:v>210.66654241497514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43.167808101490657</c:v>
                </c:pt>
                <c:pt idx="1">
                  <c:v>42.053527045386062</c:v>
                </c:pt>
                <c:pt idx="2">
                  <c:v>44.421734075438593</c:v>
                </c:pt>
                <c:pt idx="3">
                  <c:v>44.054449903313078</c:v>
                </c:pt>
                <c:pt idx="4">
                  <c:v>46.370873583513777</c:v>
                </c:pt>
                <c:pt idx="5">
                  <c:v>46.466599473637054</c:v>
                </c:pt>
                <c:pt idx="6">
                  <c:v>47.878342821203425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45.069536590438638</c:v>
                </c:pt>
                <c:pt idx="10">
                  <c:v>47.592580871906826</c:v>
                </c:pt>
                <c:pt idx="11">
                  <c:v>53.897097661283745</c:v>
                </c:pt>
                <c:pt idx="12">
                  <c:v>49.948264030465602</c:v>
                </c:pt>
                <c:pt idx="13">
                  <c:v>50.898569002805573</c:v>
                </c:pt>
                <c:pt idx="14">
                  <c:v>51.771990656879922</c:v>
                </c:pt>
                <c:pt idx="15">
                  <c:v>52.449718884968789</c:v>
                </c:pt>
                <c:pt idx="16">
                  <c:v>53.13834591644239</c:v>
                </c:pt>
                <c:pt idx="17">
                  <c:v>53.823860038054171</c:v>
                </c:pt>
                <c:pt idx="18" formatCode="General">
                  <c:v>54.513753261368016</c:v>
                </c:pt>
                <c:pt idx="19" formatCode="General">
                  <c:v>55.205181577348696</c:v>
                </c:pt>
                <c:pt idx="20" formatCode="General">
                  <c:v>55.939958059194879</c:v>
                </c:pt>
                <c:pt idx="21" formatCode="General">
                  <c:v>56.680491111060959</c:v>
                </c:pt>
                <c:pt idx="22">
                  <c:v>57.433182423276207</c:v>
                </c:pt>
                <c:pt idx="23">
                  <c:v>58.258645893078707</c:v>
                </c:pt>
                <c:pt idx="24">
                  <c:v>59.09255893692827</c:v>
                </c:pt>
                <c:pt idx="25">
                  <c:v>59.853741664808155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51.053495941845604</c:v>
                </c:pt>
                <c:pt idx="2">
                  <c:v>51.362800772468361</c:v>
                </c:pt>
                <c:pt idx="3">
                  <c:v>54.720933491510074</c:v>
                </c:pt>
                <c:pt idx="4">
                  <c:v>54.148576292111215</c:v>
                </c:pt>
                <c:pt idx="5">
                  <c:v>52.260653553329639</c:v>
                </c:pt>
                <c:pt idx="6">
                  <c:v>51.826336713827892</c:v>
                </c:pt>
                <c:pt idx="7">
                  <c:v>51.484304550107453</c:v>
                </c:pt>
                <c:pt idx="8">
                  <c:v>50.007545038236927</c:v>
                </c:pt>
                <c:pt idx="9">
                  <c:v>46.003108623231952</c:v>
                </c:pt>
                <c:pt idx="10">
                  <c:v>48.575164890490335</c:v>
                </c:pt>
                <c:pt idx="11">
                  <c:v>53.262068004923826</c:v>
                </c:pt>
                <c:pt idx="12">
                  <c:v>49.451660632568185</c:v>
                </c:pt>
                <c:pt idx="13">
                  <c:v>49.97627869661774</c:v>
                </c:pt>
                <c:pt idx="14">
                  <c:v>50.497547717636657</c:v>
                </c:pt>
                <c:pt idx="15">
                  <c:v>50.838506116017541</c:v>
                </c:pt>
                <c:pt idx="16">
                  <c:v>51.186799124188404</c:v>
                </c:pt>
                <c:pt idx="17">
                  <c:v>51.575404427437384</c:v>
                </c:pt>
                <c:pt idx="18" formatCode="General">
                  <c:v>52.034452331772059</c:v>
                </c:pt>
                <c:pt idx="19" formatCode="General">
                  <c:v>52.552981716656646</c:v>
                </c:pt>
                <c:pt idx="20" formatCode="General">
                  <c:v>53.119834232905511</c:v>
                </c:pt>
                <c:pt idx="21" formatCode="General">
                  <c:v>53.72200550294987</c:v>
                </c:pt>
                <c:pt idx="22">
                  <c:v>54.384861024700768</c:v>
                </c:pt>
                <c:pt idx="23">
                  <c:v>55.042201730058331</c:v>
                </c:pt>
                <c:pt idx="24">
                  <c:v>55.642202451658783</c:v>
                </c:pt>
                <c:pt idx="25">
                  <c:v>56.248175501640034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131.32624193750158</c:v>
                </c:pt>
                <c:pt idx="2">
                  <c:v>138.27442299654166</c:v>
                </c:pt>
                <c:pt idx="3">
                  <c:v>147.14836666132496</c:v>
                </c:pt>
                <c:pt idx="4">
                  <c:v>152.62180715520012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162.60851141700198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165.85668666509767</c:v>
                </c:pt>
                <c:pt idx="11">
                  <c:v>186.0112242199107</c:v>
                </c:pt>
                <c:pt idx="12">
                  <c:v>176.13079059364173</c:v>
                </c:pt>
                <c:pt idx="13">
                  <c:v>179.91898593584023</c:v>
                </c:pt>
                <c:pt idx="14">
                  <c:v>183.47864540296717</c:v>
                </c:pt>
                <c:pt idx="15">
                  <c:v>186.34739556802558</c:v>
                </c:pt>
                <c:pt idx="16">
                  <c:v>189.0953686335765</c:v>
                </c:pt>
                <c:pt idx="17">
                  <c:v>191.74910413673743</c:v>
                </c:pt>
                <c:pt idx="18" formatCode="General">
                  <c:v>194.40931835661135</c:v>
                </c:pt>
                <c:pt idx="19" formatCode="General">
                  <c:v>197.04493704804162</c:v>
                </c:pt>
                <c:pt idx="20" formatCode="General">
                  <c:v>199.75665976781502</c:v>
                </c:pt>
                <c:pt idx="21" formatCode="General">
                  <c:v>202.4501566142313</c:v>
                </c:pt>
                <c:pt idx="22" formatCode="General">
                  <c:v>205.12300643836303</c:v>
                </c:pt>
                <c:pt idx="23" formatCode="General">
                  <c:v>207.79558379327719</c:v>
                </c:pt>
                <c:pt idx="24" formatCode="General">
                  <c:v>210.54276782423554</c:v>
                </c:pt>
                <c:pt idx="25" formatCode="General">
                  <c:v>213.13654891608957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59.49137633587403</c:v>
                </c:pt>
                <c:pt idx="1">
                  <c:v>52.114418970177049</c:v>
                </c:pt>
                <c:pt idx="2">
                  <c:v>56.026279879817103</c:v>
                </c:pt>
                <c:pt idx="3">
                  <c:v>53.817640476820195</c:v>
                </c:pt>
                <c:pt idx="4">
                  <c:v>68.334385967508098</c:v>
                </c:pt>
                <c:pt idx="5">
                  <c:v>74.142245933286688</c:v>
                </c:pt>
                <c:pt idx="6">
                  <c:v>75.118865467050171</c:v>
                </c:pt>
                <c:pt idx="7">
                  <c:v>88.613111318038861</c:v>
                </c:pt>
                <c:pt idx="8">
                  <c:v>85.445068920484758</c:v>
                </c:pt>
                <c:pt idx="9">
                  <c:v>93.74375498312935</c:v>
                </c:pt>
                <c:pt idx="10">
                  <c:v>95.788006780389125</c:v>
                </c:pt>
                <c:pt idx="11">
                  <c:v>97.096988115534572</c:v>
                </c:pt>
                <c:pt idx="12">
                  <c:v>106.83442990624604</c:v>
                </c:pt>
                <c:pt idx="13">
                  <c:v>112.86723919814936</c:v>
                </c:pt>
                <c:pt idx="14">
                  <c:v>118.8634036362771</c:v>
                </c:pt>
                <c:pt idx="15">
                  <c:v>124.49224534087421</c:v>
                </c:pt>
                <c:pt idx="16">
                  <c:v>130.14582204340419</c:v>
                </c:pt>
                <c:pt idx="17">
                  <c:v>135.83133159706364</c:v>
                </c:pt>
                <c:pt idx="18" formatCode="General">
                  <c:v>141.5925841662133</c:v>
                </c:pt>
                <c:pt idx="19" formatCode="General">
                  <c:v>147.42858975466592</c:v>
                </c:pt>
                <c:pt idx="20" formatCode="General">
                  <c:v>153.40384668722675</c:v>
                </c:pt>
                <c:pt idx="21" formatCode="General">
                  <c:v>159.45409710718178</c:v>
                </c:pt>
                <c:pt idx="22" formatCode="General">
                  <c:v>165.60023028844108</c:v>
                </c:pt>
                <c:pt idx="23" formatCode="General">
                  <c:v>171.85077018665194</c:v>
                </c:pt>
                <c:pt idx="24" formatCode="General">
                  <c:v>178.18243420773672</c:v>
                </c:pt>
                <c:pt idx="25" formatCode="General">
                  <c:v>184.45376777167476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8.4885232012350791</c:v>
                </c:pt>
                <c:pt idx="1">
                  <c:v>7.780400851839631</c:v>
                </c:pt>
                <c:pt idx="2">
                  <c:v>8.1876823488892168</c:v>
                </c:pt>
                <c:pt idx="3">
                  <c:v>8.335042475805718</c:v>
                </c:pt>
                <c:pt idx="4">
                  <c:v>10.278277332412934</c:v>
                </c:pt>
                <c:pt idx="5">
                  <c:v>11.267938501907533</c:v>
                </c:pt>
                <c:pt idx="6">
                  <c:v>11.153768253997875</c:v>
                </c:pt>
                <c:pt idx="7">
                  <c:v>13.354952516521221</c:v>
                </c:pt>
                <c:pt idx="8">
                  <c:v>12.850130517180336</c:v>
                </c:pt>
                <c:pt idx="9">
                  <c:v>14.135450019679318</c:v>
                </c:pt>
                <c:pt idx="10">
                  <c:v>13.964596135413348</c:v>
                </c:pt>
                <c:pt idx="11">
                  <c:v>14.232935893197755</c:v>
                </c:pt>
                <c:pt idx="12">
                  <c:v>15.759274827056901</c:v>
                </c:pt>
                <c:pt idx="13">
                  <c:v>16.6235170115052</c:v>
                </c:pt>
                <c:pt idx="14">
                  <c:v>17.492118780905535</c:v>
                </c:pt>
                <c:pt idx="15">
                  <c:v>18.309906994265841</c:v>
                </c:pt>
                <c:pt idx="16">
                  <c:v>19.127951333816764</c:v>
                </c:pt>
                <c:pt idx="17">
                  <c:v>19.949893576940752</c:v>
                </c:pt>
                <c:pt idx="18" formatCode="General">
                  <c:v>20.797152277745699</c:v>
                </c:pt>
                <c:pt idx="19" formatCode="General">
                  <c:v>21.654727602571931</c:v>
                </c:pt>
                <c:pt idx="20" formatCode="General">
                  <c:v>22.532918073633549</c:v>
                </c:pt>
                <c:pt idx="21" formatCode="General">
                  <c:v>23.422857450165964</c:v>
                </c:pt>
                <c:pt idx="22" formatCode="General">
                  <c:v>24.321753097113959</c:v>
                </c:pt>
                <c:pt idx="23" formatCode="General">
                  <c:v>25.230848445162042</c:v>
                </c:pt>
                <c:pt idx="24" formatCode="General">
                  <c:v>26.151229938967436</c:v>
                </c:pt>
                <c:pt idx="25" formatCode="General">
                  <c:v>27.067071680519085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39.074346369979907</c:v>
                </c:pt>
                <c:pt idx="1">
                  <c:v>47.380559412036007</c:v>
                </c:pt>
                <c:pt idx="2">
                  <c:v>35.862043754846773</c:v>
                </c:pt>
                <c:pt idx="3">
                  <c:v>36.754414343045298</c:v>
                </c:pt>
                <c:pt idx="4">
                  <c:v>35.045144018684773</c:v>
                </c:pt>
                <c:pt idx="5">
                  <c:v>28.840523746296736</c:v>
                </c:pt>
                <c:pt idx="6">
                  <c:v>28.156904996897779</c:v>
                </c:pt>
                <c:pt idx="7">
                  <c:v>26.915497475522326</c:v>
                </c:pt>
                <c:pt idx="8">
                  <c:v>29.316149120717551</c:v>
                </c:pt>
                <c:pt idx="9">
                  <c:v>25.662425887542561</c:v>
                </c:pt>
                <c:pt idx="10">
                  <c:v>31.321042988351707</c:v>
                </c:pt>
                <c:pt idx="11">
                  <c:v>29.1507515334308</c:v>
                </c:pt>
                <c:pt idx="12">
                  <c:v>25.548793663341865</c:v>
                </c:pt>
                <c:pt idx="13">
                  <c:v>24.707263936154391</c:v>
                </c:pt>
                <c:pt idx="14">
                  <c:v>23.816674060964043</c:v>
                </c:pt>
                <c:pt idx="15">
                  <c:v>23.314238426411187</c:v>
                </c:pt>
                <c:pt idx="16">
                  <c:v>22.837886912418174</c:v>
                </c:pt>
                <c:pt idx="17">
                  <c:v>22.314924925688281</c:v>
                </c:pt>
                <c:pt idx="18">
                  <c:v>21.743055288087856</c:v>
                </c:pt>
                <c:pt idx="19">
                  <c:v>21.127949633505285</c:v>
                </c:pt>
                <c:pt idx="20">
                  <c:v>20.475421817583825</c:v>
                </c:pt>
                <c:pt idx="21">
                  <c:v>19.776887796900862</c:v>
                </c:pt>
                <c:pt idx="22">
                  <c:v>19.048656535441367</c:v>
                </c:pt>
                <c:pt idx="23">
                  <c:v>18.277433935025787</c:v>
                </c:pt>
                <c:pt idx="24">
                  <c:v>17.523843222944169</c:v>
                </c:pt>
                <c:pt idx="25">
                  <c:v>17.643900937119493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129.60255124090807</c:v>
                </c:pt>
                <c:pt idx="1">
                  <c:v>120.15658798719201</c:v>
                </c:pt>
                <c:pt idx="2">
                  <c:v>117.40891907531319</c:v>
                </c:pt>
                <c:pt idx="3">
                  <c:v>112.1751614222817</c:v>
                </c:pt>
                <c:pt idx="4">
                  <c:v>120.28595999512888</c:v>
                </c:pt>
                <c:pt idx="5">
                  <c:v>107.48445766592587</c:v>
                </c:pt>
                <c:pt idx="6">
                  <c:v>117.76698384195279</c:v>
                </c:pt>
                <c:pt idx="7">
                  <c:v>107.37936185619719</c:v>
                </c:pt>
                <c:pt idx="8">
                  <c:v>113.77607625738932</c:v>
                </c:pt>
                <c:pt idx="9">
                  <c:v>120.77777692789788</c:v>
                </c:pt>
                <c:pt idx="10">
                  <c:v>109.8470122649626</c:v>
                </c:pt>
                <c:pt idx="11">
                  <c:v>99.457906718624727</c:v>
                </c:pt>
                <c:pt idx="12">
                  <c:v>104.3172797807691</c:v>
                </c:pt>
                <c:pt idx="13">
                  <c:v>103.06778805960157</c:v>
                </c:pt>
                <c:pt idx="14">
                  <c:v>101.56546435644667</c:v>
                </c:pt>
                <c:pt idx="15">
                  <c:v>99.562374567495553</c:v>
                </c:pt>
                <c:pt idx="16">
                  <c:v>97.416762057879538</c:v>
                </c:pt>
                <c:pt idx="17">
                  <c:v>95.079833879705674</c:v>
                </c:pt>
                <c:pt idx="18">
                  <c:v>92.573673520148404</c:v>
                </c:pt>
                <c:pt idx="19">
                  <c:v>89.933263411692366</c:v>
                </c:pt>
                <c:pt idx="20">
                  <c:v>87.213457686458938</c:v>
                </c:pt>
                <c:pt idx="21">
                  <c:v>84.343020678513767</c:v>
                </c:pt>
                <c:pt idx="22">
                  <c:v>81.337655358407886</c:v>
                </c:pt>
                <c:pt idx="23">
                  <c:v>78.199096892866734</c:v>
                </c:pt>
                <c:pt idx="24">
                  <c:v>74.932066451237034</c:v>
                </c:pt>
                <c:pt idx="25">
                  <c:v>71.431715491222178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179.51691826064641</c:v>
                </c:pt>
                <c:pt idx="1">
                  <c:v>184.7956338668198</c:v>
                </c:pt>
                <c:pt idx="2">
                  <c:v>187.7316348821181</c:v>
                </c:pt>
                <c:pt idx="3">
                  <c:v>184.41567820088923</c:v>
                </c:pt>
                <c:pt idx="4">
                  <c:v>179.89606890485365</c:v>
                </c:pt>
                <c:pt idx="5">
                  <c:v>190.45219182034302</c:v>
                </c:pt>
                <c:pt idx="6">
                  <c:v>171.78938183593172</c:v>
                </c:pt>
                <c:pt idx="7">
                  <c:v>179.35960505123072</c:v>
                </c:pt>
                <c:pt idx="8">
                  <c:v>179.72613564325513</c:v>
                </c:pt>
                <c:pt idx="9">
                  <c:v>175.55567998683574</c:v>
                </c:pt>
                <c:pt idx="10">
                  <c:v>166.68938794274072</c:v>
                </c:pt>
                <c:pt idx="11">
                  <c:v>159.31385989978901</c:v>
                </c:pt>
                <c:pt idx="12">
                  <c:v>160.46826061566426</c:v>
                </c:pt>
                <c:pt idx="13">
                  <c:v>158.35366113482365</c:v>
                </c:pt>
                <c:pt idx="14">
                  <c:v>155.9701739531661</c:v>
                </c:pt>
                <c:pt idx="15">
                  <c:v>152.95255052179539</c:v>
                </c:pt>
                <c:pt idx="16">
                  <c:v>149.85567403431179</c:v>
                </c:pt>
                <c:pt idx="17">
                  <c:v>146.69331302543125</c:v>
                </c:pt>
                <c:pt idx="18">
                  <c:v>143.55094397361182</c:v>
                </c:pt>
                <c:pt idx="19">
                  <c:v>140.40340481520602</c:v>
                </c:pt>
                <c:pt idx="20">
                  <c:v>137.32169285303922</c:v>
                </c:pt>
                <c:pt idx="21">
                  <c:v>134.22860111941623</c:v>
                </c:pt>
                <c:pt idx="22">
                  <c:v>131.13228573223739</c:v>
                </c:pt>
                <c:pt idx="23">
                  <c:v>128.03223188885224</c:v>
                </c:pt>
                <c:pt idx="24">
                  <c:v>124.8965729407205</c:v>
                </c:pt>
                <c:pt idx="25">
                  <c:v>121.62153562195209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183.76393036477981</c:v>
                </c:pt>
                <c:pt idx="1">
                  <c:v>171.13413398720189</c:v>
                </c:pt>
                <c:pt idx="2">
                  <c:v>174.7094822145668</c:v>
                </c:pt>
                <c:pt idx="3">
                  <c:v>190.64531302500964</c:v>
                </c:pt>
                <c:pt idx="4">
                  <c:v>183.46590675058789</c:v>
                </c:pt>
                <c:pt idx="5">
                  <c:v>196.51046086414021</c:v>
                </c:pt>
                <c:pt idx="6">
                  <c:v>189.10178811093158</c:v>
                </c:pt>
                <c:pt idx="7">
                  <c:v>197.79974622880192</c:v>
                </c:pt>
                <c:pt idx="8">
                  <c:v>199.85479728559704</c:v>
                </c:pt>
                <c:pt idx="9">
                  <c:v>202.32160337384431</c:v>
                </c:pt>
                <c:pt idx="10">
                  <c:v>193.57252146064789</c:v>
                </c:pt>
                <c:pt idx="11">
                  <c:v>183.62516795330563</c:v>
                </c:pt>
                <c:pt idx="12">
                  <c:v>195.62324595024603</c:v>
                </c:pt>
                <c:pt idx="13">
                  <c:v>197.77869702450224</c:v>
                </c:pt>
                <c:pt idx="14">
                  <c:v>199.65598143475688</c:v>
                </c:pt>
                <c:pt idx="15">
                  <c:v>200.77006358014577</c:v>
                </c:pt>
                <c:pt idx="16">
                  <c:v>201.79838994396167</c:v>
                </c:pt>
                <c:pt idx="17">
                  <c:v>202.75733439294203</c:v>
                </c:pt>
                <c:pt idx="18">
                  <c:v>203.7060668244402</c:v>
                </c:pt>
                <c:pt idx="19">
                  <c:v>204.65396444031177</c:v>
                </c:pt>
                <c:pt idx="20">
                  <c:v>205.695210822142</c:v>
                </c:pt>
                <c:pt idx="21">
                  <c:v>206.7138826195791</c:v>
                </c:pt>
                <c:pt idx="22">
                  <c:v>207.7393691020184</c:v>
                </c:pt>
                <c:pt idx="23">
                  <c:v>208.7861872350276</c:v>
                </c:pt>
                <c:pt idx="24">
                  <c:v>209.8223240255727</c:v>
                </c:pt>
                <c:pt idx="25">
                  <c:v>210.66654241497514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43.167808101490657</c:v>
                </c:pt>
                <c:pt idx="1">
                  <c:v>42.053527045386062</c:v>
                </c:pt>
                <c:pt idx="2">
                  <c:v>44.421734075438593</c:v>
                </c:pt>
                <c:pt idx="3">
                  <c:v>44.054449903313078</c:v>
                </c:pt>
                <c:pt idx="4">
                  <c:v>46.370873583513777</c:v>
                </c:pt>
                <c:pt idx="5">
                  <c:v>46.466599473637054</c:v>
                </c:pt>
                <c:pt idx="6">
                  <c:v>47.878342821203425</c:v>
                </c:pt>
                <c:pt idx="7">
                  <c:v>47.918909586577726</c:v>
                </c:pt>
                <c:pt idx="8">
                  <c:v>46.577299626217908</c:v>
                </c:pt>
                <c:pt idx="9">
                  <c:v>45.069536590438638</c:v>
                </c:pt>
                <c:pt idx="10">
                  <c:v>47.592580871906826</c:v>
                </c:pt>
                <c:pt idx="11">
                  <c:v>53.897097661283745</c:v>
                </c:pt>
                <c:pt idx="12">
                  <c:v>49.948264030465602</c:v>
                </c:pt>
                <c:pt idx="13">
                  <c:v>50.898569002805573</c:v>
                </c:pt>
                <c:pt idx="14">
                  <c:v>51.771990656879922</c:v>
                </c:pt>
                <c:pt idx="15">
                  <c:v>52.449718884968789</c:v>
                </c:pt>
                <c:pt idx="16">
                  <c:v>53.13834591644239</c:v>
                </c:pt>
                <c:pt idx="17">
                  <c:v>53.823860038054171</c:v>
                </c:pt>
                <c:pt idx="18" formatCode="General">
                  <c:v>54.513753261368016</c:v>
                </c:pt>
                <c:pt idx="19" formatCode="General">
                  <c:v>55.205181577348696</c:v>
                </c:pt>
                <c:pt idx="20" formatCode="General">
                  <c:v>55.939958059194879</c:v>
                </c:pt>
                <c:pt idx="21" formatCode="General">
                  <c:v>56.680491111060959</c:v>
                </c:pt>
                <c:pt idx="22">
                  <c:v>57.433182423276207</c:v>
                </c:pt>
                <c:pt idx="23">
                  <c:v>58.258645893078707</c:v>
                </c:pt>
                <c:pt idx="24">
                  <c:v>59.09255893692827</c:v>
                </c:pt>
                <c:pt idx="25">
                  <c:v>59.853741664808155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51.481600648156103</c:v>
                </c:pt>
                <c:pt idx="1">
                  <c:v>51.053495941845604</c:v>
                </c:pt>
                <c:pt idx="2">
                  <c:v>51.362800772468361</c:v>
                </c:pt>
                <c:pt idx="3">
                  <c:v>54.720933491510074</c:v>
                </c:pt>
                <c:pt idx="4">
                  <c:v>54.148576292111215</c:v>
                </c:pt>
                <c:pt idx="5">
                  <c:v>52.260653553329639</c:v>
                </c:pt>
                <c:pt idx="6">
                  <c:v>51.826336713827892</c:v>
                </c:pt>
                <c:pt idx="7">
                  <c:v>51.484304550107453</c:v>
                </c:pt>
                <c:pt idx="8">
                  <c:v>50.007545038236927</c:v>
                </c:pt>
                <c:pt idx="9">
                  <c:v>46.003108623231952</c:v>
                </c:pt>
                <c:pt idx="10">
                  <c:v>48.575164890490335</c:v>
                </c:pt>
                <c:pt idx="11">
                  <c:v>53.262068004923826</c:v>
                </c:pt>
                <c:pt idx="12">
                  <c:v>49.451660632568185</c:v>
                </c:pt>
                <c:pt idx="13">
                  <c:v>49.97627869661774</c:v>
                </c:pt>
                <c:pt idx="14">
                  <c:v>50.497547717636657</c:v>
                </c:pt>
                <c:pt idx="15">
                  <c:v>50.838506116017541</c:v>
                </c:pt>
                <c:pt idx="16">
                  <c:v>51.186799124188404</c:v>
                </c:pt>
                <c:pt idx="17">
                  <c:v>51.575404427437384</c:v>
                </c:pt>
                <c:pt idx="18" formatCode="General">
                  <c:v>52.034452331772059</c:v>
                </c:pt>
                <c:pt idx="19" formatCode="General">
                  <c:v>52.552981716656646</c:v>
                </c:pt>
                <c:pt idx="20" formatCode="General">
                  <c:v>53.119834232905511</c:v>
                </c:pt>
                <c:pt idx="21" formatCode="General">
                  <c:v>53.72200550294987</c:v>
                </c:pt>
                <c:pt idx="22">
                  <c:v>54.384861024700768</c:v>
                </c:pt>
                <c:pt idx="23">
                  <c:v>55.042201730058331</c:v>
                </c:pt>
                <c:pt idx="24">
                  <c:v>55.642202451658783</c:v>
                </c:pt>
                <c:pt idx="25">
                  <c:v>56.248175501640034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126.32194547693014</c:v>
                </c:pt>
                <c:pt idx="1">
                  <c:v>131.32624193750158</c:v>
                </c:pt>
                <c:pt idx="2">
                  <c:v>138.27442299654166</c:v>
                </c:pt>
                <c:pt idx="3">
                  <c:v>147.14836666132496</c:v>
                </c:pt>
                <c:pt idx="4">
                  <c:v>152.62180715520012</c:v>
                </c:pt>
                <c:pt idx="5">
                  <c:v>156.89892844113314</c:v>
                </c:pt>
                <c:pt idx="6">
                  <c:v>159.34562795820625</c:v>
                </c:pt>
                <c:pt idx="7">
                  <c:v>162.60851141700198</c:v>
                </c:pt>
                <c:pt idx="8">
                  <c:v>162.11479759092188</c:v>
                </c:pt>
                <c:pt idx="9">
                  <c:v>157.16366360739937</c:v>
                </c:pt>
                <c:pt idx="10">
                  <c:v>165.85668666509767</c:v>
                </c:pt>
                <c:pt idx="11">
                  <c:v>186.0112242199107</c:v>
                </c:pt>
                <c:pt idx="12">
                  <c:v>176.13079059364173</c:v>
                </c:pt>
                <c:pt idx="13">
                  <c:v>179.91898593584023</c:v>
                </c:pt>
                <c:pt idx="14">
                  <c:v>183.47864540296717</c:v>
                </c:pt>
                <c:pt idx="15">
                  <c:v>186.34739556802558</c:v>
                </c:pt>
                <c:pt idx="16">
                  <c:v>189.0953686335765</c:v>
                </c:pt>
                <c:pt idx="17">
                  <c:v>191.74910413673743</c:v>
                </c:pt>
                <c:pt idx="18" formatCode="General">
                  <c:v>194.40931835661135</c:v>
                </c:pt>
                <c:pt idx="19" formatCode="General">
                  <c:v>197.04493704804162</c:v>
                </c:pt>
                <c:pt idx="20" formatCode="General">
                  <c:v>199.75665976781502</c:v>
                </c:pt>
                <c:pt idx="21" formatCode="General">
                  <c:v>202.4501566142313</c:v>
                </c:pt>
                <c:pt idx="22" formatCode="General">
                  <c:v>205.12300643836303</c:v>
                </c:pt>
                <c:pt idx="23" formatCode="General">
                  <c:v>207.79558379327719</c:v>
                </c:pt>
                <c:pt idx="24" formatCode="General">
                  <c:v>210.54276782423554</c:v>
                </c:pt>
                <c:pt idx="25" formatCode="General">
                  <c:v>213.13654891608957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59.49137633587403</c:v>
                </c:pt>
                <c:pt idx="1">
                  <c:v>52.114418970177049</c:v>
                </c:pt>
                <c:pt idx="2">
                  <c:v>56.026279879817103</c:v>
                </c:pt>
                <c:pt idx="3">
                  <c:v>53.817640476820195</c:v>
                </c:pt>
                <c:pt idx="4">
                  <c:v>68.334385967508098</c:v>
                </c:pt>
                <c:pt idx="5">
                  <c:v>74.142245933286688</c:v>
                </c:pt>
                <c:pt idx="6">
                  <c:v>75.118865467050171</c:v>
                </c:pt>
                <c:pt idx="7">
                  <c:v>88.613111318038861</c:v>
                </c:pt>
                <c:pt idx="8">
                  <c:v>85.445068920484758</c:v>
                </c:pt>
                <c:pt idx="9">
                  <c:v>93.74375498312935</c:v>
                </c:pt>
                <c:pt idx="10">
                  <c:v>95.788006780389125</c:v>
                </c:pt>
                <c:pt idx="11">
                  <c:v>97.096988115534572</c:v>
                </c:pt>
                <c:pt idx="12">
                  <c:v>106.83442990624604</c:v>
                </c:pt>
                <c:pt idx="13">
                  <c:v>112.86723919814936</c:v>
                </c:pt>
                <c:pt idx="14">
                  <c:v>118.8634036362771</c:v>
                </c:pt>
                <c:pt idx="15">
                  <c:v>124.49224534087421</c:v>
                </c:pt>
                <c:pt idx="16">
                  <c:v>130.14582204340419</c:v>
                </c:pt>
                <c:pt idx="17">
                  <c:v>135.83133159706364</c:v>
                </c:pt>
                <c:pt idx="18" formatCode="General">
                  <c:v>141.5925841662133</c:v>
                </c:pt>
                <c:pt idx="19" formatCode="General">
                  <c:v>147.42858975466592</c:v>
                </c:pt>
                <c:pt idx="20" formatCode="General">
                  <c:v>153.40384668722675</c:v>
                </c:pt>
                <c:pt idx="21" formatCode="General">
                  <c:v>159.45409710718178</c:v>
                </c:pt>
                <c:pt idx="22" formatCode="General">
                  <c:v>165.60023028844108</c:v>
                </c:pt>
                <c:pt idx="23" formatCode="General">
                  <c:v>171.85077018665194</c:v>
                </c:pt>
                <c:pt idx="24" formatCode="General">
                  <c:v>178.18243420773672</c:v>
                </c:pt>
                <c:pt idx="25" formatCode="General">
                  <c:v>184.45376777167476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8.4885232012350791</c:v>
                </c:pt>
                <c:pt idx="1">
                  <c:v>7.780400851839631</c:v>
                </c:pt>
                <c:pt idx="2">
                  <c:v>8.1876823488892168</c:v>
                </c:pt>
                <c:pt idx="3">
                  <c:v>8.335042475805718</c:v>
                </c:pt>
                <c:pt idx="4">
                  <c:v>10.278277332412934</c:v>
                </c:pt>
                <c:pt idx="5">
                  <c:v>11.267938501907533</c:v>
                </c:pt>
                <c:pt idx="6">
                  <c:v>11.153768253997875</c:v>
                </c:pt>
                <c:pt idx="7">
                  <c:v>13.354952516521221</c:v>
                </c:pt>
                <c:pt idx="8">
                  <c:v>12.850130517180336</c:v>
                </c:pt>
                <c:pt idx="9">
                  <c:v>14.135450019679318</c:v>
                </c:pt>
                <c:pt idx="10">
                  <c:v>13.964596135413348</c:v>
                </c:pt>
                <c:pt idx="11">
                  <c:v>14.232935893197755</c:v>
                </c:pt>
                <c:pt idx="12">
                  <c:v>15.759274827056901</c:v>
                </c:pt>
                <c:pt idx="13">
                  <c:v>16.6235170115052</c:v>
                </c:pt>
                <c:pt idx="14">
                  <c:v>17.492118780905535</c:v>
                </c:pt>
                <c:pt idx="15">
                  <c:v>18.309906994265841</c:v>
                </c:pt>
                <c:pt idx="16">
                  <c:v>19.127951333816764</c:v>
                </c:pt>
                <c:pt idx="17">
                  <c:v>19.949893576940752</c:v>
                </c:pt>
                <c:pt idx="18" formatCode="General">
                  <c:v>20.797152277745699</c:v>
                </c:pt>
                <c:pt idx="19" formatCode="General">
                  <c:v>21.654727602571931</c:v>
                </c:pt>
                <c:pt idx="20" formatCode="General">
                  <c:v>22.532918073633549</c:v>
                </c:pt>
                <c:pt idx="21" formatCode="General">
                  <c:v>23.422857450165964</c:v>
                </c:pt>
                <c:pt idx="22" formatCode="General">
                  <c:v>24.321753097113959</c:v>
                </c:pt>
                <c:pt idx="23" formatCode="General">
                  <c:v>25.230848445162042</c:v>
                </c:pt>
                <c:pt idx="24" formatCode="General">
                  <c:v>26.151229938967436</c:v>
                </c:pt>
                <c:pt idx="25" formatCode="General">
                  <c:v>27.067071680519085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52.207387708499226</c:v>
                </c:pt>
                <c:pt idx="1">
                  <c:v>31.661915175279312</c:v>
                </c:pt>
                <c:pt idx="2">
                  <c:v>41.951991369247146</c:v>
                </c:pt>
                <c:pt idx="3">
                  <c:v>40.142816676859688</c:v>
                </c:pt>
                <c:pt idx="4">
                  <c:v>41.818900314741207</c:v>
                </c:pt>
                <c:pt idx="5">
                  <c:v>45.06299523793141</c:v>
                </c:pt>
                <c:pt idx="6">
                  <c:v>12.908335639706218</c:v>
                </c:pt>
                <c:pt idx="7">
                  <c:v>17.801714313953841</c:v>
                </c:pt>
                <c:pt idx="8">
                  <c:v>6.5334903578778194</c:v>
                </c:pt>
                <c:pt idx="9">
                  <c:v>17.383092485078112</c:v>
                </c:pt>
                <c:pt idx="10">
                  <c:v>45.543533774368271</c:v>
                </c:pt>
                <c:pt idx="11">
                  <c:v>68.346542271444534</c:v>
                </c:pt>
                <c:pt idx="12">
                  <c:v>18.171806994589875</c:v>
                </c:pt>
                <c:pt idx="13">
                  <c:v>14.349633663297924</c:v>
                </c:pt>
                <c:pt idx="14">
                  <c:v>36.969886230739256</c:v>
                </c:pt>
                <c:pt idx="15">
                  <c:v>35.820672670473193</c:v>
                </c:pt>
                <c:pt idx="16">
                  <c:v>18.704195200279834</c:v>
                </c:pt>
                <c:pt idx="17">
                  <c:v>73.09430276686011</c:v>
                </c:pt>
                <c:pt idx="18">
                  <c:v>19.033806135778825</c:v>
                </c:pt>
                <c:pt idx="19">
                  <c:v>0.7427251555142913</c:v>
                </c:pt>
                <c:pt idx="20">
                  <c:v>66.273755627780503</c:v>
                </c:pt>
                <c:pt idx="21">
                  <c:v>11.882564762492027</c:v>
                </c:pt>
                <c:pt idx="22">
                  <c:v>23.674355007504847</c:v>
                </c:pt>
                <c:pt idx="23">
                  <c:v>26.418489748925417</c:v>
                </c:pt>
                <c:pt idx="24">
                  <c:v>16.556001497901732</c:v>
                </c:pt>
                <c:pt idx="25">
                  <c:v>81.269089212874746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63.324699634033713</c:v>
                </c:pt>
                <c:pt idx="1">
                  <c:v>34.869983656315718</c:v>
                </c:pt>
                <c:pt idx="2">
                  <c:v>48.331010956342304</c:v>
                </c:pt>
                <c:pt idx="3">
                  <c:v>42.644637939543635</c:v>
                </c:pt>
                <c:pt idx="4">
                  <c:v>45.806749225159891</c:v>
                </c:pt>
                <c:pt idx="5">
                  <c:v>55.430509780405259</c:v>
                </c:pt>
                <c:pt idx="6">
                  <c:v>16.282367047188739</c:v>
                </c:pt>
                <c:pt idx="7">
                  <c:v>18.356060437203777</c:v>
                </c:pt>
                <c:pt idx="8">
                  <c:v>7.0637028077850488</c:v>
                </c:pt>
                <c:pt idx="9">
                  <c:v>17.938158984742856</c:v>
                </c:pt>
                <c:pt idx="10">
                  <c:v>50.09961016917898</c:v>
                </c:pt>
                <c:pt idx="11">
                  <c:v>69.467027302547592</c:v>
                </c:pt>
                <c:pt idx="12">
                  <c:v>15.818290999772618</c:v>
                </c:pt>
                <c:pt idx="13">
                  <c:v>14.506601714727884</c:v>
                </c:pt>
                <c:pt idx="14">
                  <c:v>31.645612507931745</c:v>
                </c:pt>
                <c:pt idx="15">
                  <c:v>28.014953260385727</c:v>
                </c:pt>
                <c:pt idx="16">
                  <c:v>17.122487983136367</c:v>
                </c:pt>
                <c:pt idx="17">
                  <c:v>66.405716823523662</c:v>
                </c:pt>
                <c:pt idx="18">
                  <c:v>18.599351536263498</c:v>
                </c:pt>
                <c:pt idx="19">
                  <c:v>0.79293493468673615</c:v>
                </c:pt>
                <c:pt idx="20">
                  <c:v>62.780118411665967</c:v>
                </c:pt>
                <c:pt idx="21">
                  <c:v>13.747076613062992</c:v>
                </c:pt>
                <c:pt idx="22">
                  <c:v>19.833547937878045</c:v>
                </c:pt>
                <c:pt idx="23">
                  <c:v>25.04611211338468</c:v>
                </c:pt>
                <c:pt idx="24">
                  <c:v>12.807063046170759</c:v>
                </c:pt>
                <c:pt idx="25">
                  <c:v>76.472614176961571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63.742203214879289</c:v>
                </c:pt>
                <c:pt idx="1">
                  <c:v>41.624489363531659</c:v>
                </c:pt>
                <c:pt idx="2">
                  <c:v>70.110152060304699</c:v>
                </c:pt>
                <c:pt idx="3">
                  <c:v>49.355088431667454</c:v>
                </c:pt>
                <c:pt idx="4">
                  <c:v>49.205209582226296</c:v>
                </c:pt>
                <c:pt idx="5">
                  <c:v>66.842346154506458</c:v>
                </c:pt>
                <c:pt idx="6">
                  <c:v>16.750276913375426</c:v>
                </c:pt>
                <c:pt idx="7">
                  <c:v>35.814450234640255</c:v>
                </c:pt>
                <c:pt idx="8">
                  <c:v>6.3020509314616593</c:v>
                </c:pt>
                <c:pt idx="9">
                  <c:v>19.879399933801913</c:v>
                </c:pt>
                <c:pt idx="10">
                  <c:v>54.594360780831785</c:v>
                </c:pt>
                <c:pt idx="11">
                  <c:v>70.112854670231897</c:v>
                </c:pt>
                <c:pt idx="12">
                  <c:v>12.357070658646423</c:v>
                </c:pt>
                <c:pt idx="13">
                  <c:v>14.998838019406014</c:v>
                </c:pt>
                <c:pt idx="14">
                  <c:v>30.2156851568928</c:v>
                </c:pt>
                <c:pt idx="15">
                  <c:v>29.301902408065743</c:v>
                </c:pt>
                <c:pt idx="16">
                  <c:v>17.983096595677363</c:v>
                </c:pt>
                <c:pt idx="17">
                  <c:v>75.686213377970901</c:v>
                </c:pt>
                <c:pt idx="18">
                  <c:v>20.192698636798525</c:v>
                </c:pt>
                <c:pt idx="19">
                  <c:v>0.56398543038141657</c:v>
                </c:pt>
                <c:pt idx="20">
                  <c:v>60.581823910715812</c:v>
                </c:pt>
                <c:pt idx="21">
                  <c:v>17.244460587657152</c:v>
                </c:pt>
                <c:pt idx="22">
                  <c:v>19.657855883507118</c:v>
                </c:pt>
                <c:pt idx="23">
                  <c:v>25.580868630418085</c:v>
                </c:pt>
                <c:pt idx="24">
                  <c:v>28.406018439853025</c:v>
                </c:pt>
                <c:pt idx="25">
                  <c:v>65.019599992550852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11.117311925534487</c:v>
                </c:pt>
                <c:pt idx="1">
                  <c:v>3.2080684810364062</c:v>
                </c:pt>
                <c:pt idx="2">
                  <c:v>6.3790195870951578</c:v>
                </c:pt>
                <c:pt idx="3">
                  <c:v>2.5018212626839471</c:v>
                </c:pt>
                <c:pt idx="4">
                  <c:v>3.9878489104186841</c:v>
                </c:pt>
                <c:pt idx="5">
                  <c:v>10.367514542473849</c:v>
                </c:pt>
                <c:pt idx="6">
                  <c:v>3.3740314074825211</c:v>
                </c:pt>
                <c:pt idx="7">
                  <c:v>0.55434612324993537</c:v>
                </c:pt>
                <c:pt idx="8">
                  <c:v>0.53021244990722938</c:v>
                </c:pt>
                <c:pt idx="9">
                  <c:v>0.55506649966474342</c:v>
                </c:pt>
                <c:pt idx="10">
                  <c:v>4.5560763948107095</c:v>
                </c:pt>
                <c:pt idx="11">
                  <c:v>1.1204850311030583</c:v>
                </c:pt>
                <c:pt idx="12">
                  <c:v>-2.3535159948172577</c:v>
                </c:pt>
                <c:pt idx="13">
                  <c:v>0.15696805142995984</c:v>
                </c:pt>
                <c:pt idx="14">
                  <c:v>-5.3242737228075114</c:v>
                </c:pt>
                <c:pt idx="15">
                  <c:v>-7.8057194100874661</c:v>
                </c:pt>
                <c:pt idx="16">
                  <c:v>-1.5817072171434674</c:v>
                </c:pt>
                <c:pt idx="17">
                  <c:v>-6.6885859433364487</c:v>
                </c:pt>
                <c:pt idx="18">
                  <c:v>-0.43445459951532683</c:v>
                </c:pt>
                <c:pt idx="19">
                  <c:v>5.0209779172444846E-2</c:v>
                </c:pt>
                <c:pt idx="20">
                  <c:v>-3.4936372161145357</c:v>
                </c:pt>
                <c:pt idx="21">
                  <c:v>1.864511850570965</c:v>
                </c:pt>
                <c:pt idx="22">
                  <c:v>-3.840807069626802</c:v>
                </c:pt>
                <c:pt idx="23">
                  <c:v>-1.3723776355407367</c:v>
                </c:pt>
                <c:pt idx="24">
                  <c:v>-3.7489384517309734</c:v>
                </c:pt>
                <c:pt idx="25">
                  <c:v>-4.7964750359131756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0.41750358084557604</c:v>
                </c:pt>
                <c:pt idx="1">
                  <c:v>6.7545057072159409</c:v>
                </c:pt>
                <c:pt idx="2">
                  <c:v>21.779141103962395</c:v>
                </c:pt>
                <c:pt idx="3">
                  <c:v>6.7104504921238188</c:v>
                </c:pt>
                <c:pt idx="4">
                  <c:v>3.3984603570664049</c:v>
                </c:pt>
                <c:pt idx="5">
                  <c:v>11.411836374101199</c:v>
                </c:pt>
                <c:pt idx="6">
                  <c:v>0.4679098661866874</c:v>
                </c:pt>
                <c:pt idx="7">
                  <c:v>17.458389797436478</c:v>
                </c:pt>
                <c:pt idx="8">
                  <c:v>-0.76165187632338949</c:v>
                </c:pt>
                <c:pt idx="9">
                  <c:v>1.9412409490590576</c:v>
                </c:pt>
                <c:pt idx="10">
                  <c:v>4.4947506116528047</c:v>
                </c:pt>
                <c:pt idx="11">
                  <c:v>0.64582736768430493</c:v>
                </c:pt>
                <c:pt idx="12">
                  <c:v>-3.4612203411261948</c:v>
                </c:pt>
                <c:pt idx="13">
                  <c:v>0.49223630467812995</c:v>
                </c:pt>
                <c:pt idx="14">
                  <c:v>-1.4299273510389447</c:v>
                </c:pt>
                <c:pt idx="15">
                  <c:v>1.2869491476800157</c:v>
                </c:pt>
                <c:pt idx="16">
                  <c:v>0.86060861254099663</c:v>
                </c:pt>
                <c:pt idx="17">
                  <c:v>9.2804965544472395</c:v>
                </c:pt>
                <c:pt idx="18">
                  <c:v>1.593347100535027</c:v>
                </c:pt>
                <c:pt idx="19">
                  <c:v>-0.22894950430531957</c:v>
                </c:pt>
                <c:pt idx="20">
                  <c:v>-2.1982945009501549</c:v>
                </c:pt>
                <c:pt idx="21">
                  <c:v>3.4973839745941593</c:v>
                </c:pt>
                <c:pt idx="22">
                  <c:v>-0.17569205437092705</c:v>
                </c:pt>
                <c:pt idx="23">
                  <c:v>0.53475651703340432</c:v>
                </c:pt>
                <c:pt idx="24">
                  <c:v>15.598955393682266</c:v>
                </c:pt>
                <c:pt idx="25">
                  <c:v>-11.453014184410719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6.0402566292847659</c:v>
                </c:pt>
                <c:pt idx="1">
                  <c:v>7.2519688497725889</c:v>
                </c:pt>
                <c:pt idx="2">
                  <c:v>6.6251615661281651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3.6631998157264332</c:v>
                </c:pt>
                <c:pt idx="1">
                  <c:v>3.9933238803990037</c:v>
                </c:pt>
                <c:pt idx="2">
                  <c:v>4.3263168392743605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1.493460281064303</c:v>
                </c:pt>
                <c:pt idx="1">
                  <c:v>1.8646629089309572</c:v>
                </c:pt>
                <c:pt idx="2">
                  <c:v>1.7409704282483034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2.0596112469344661</c:v>
                </c:pt>
                <c:pt idx="1">
                  <c:v>2.1021430699941459</c:v>
                </c:pt>
                <c:pt idx="2">
                  <c:v>3.7224398787514956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0.75590754831264939</c:v>
                </c:pt>
                <c:pt idx="1">
                  <c:v>0.80893795031247473</c:v>
                </c:pt>
                <c:pt idx="2">
                  <c:v>0.65501510009236441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2.0111778089094048</c:v>
                </c:pt>
                <c:pt idx="1">
                  <c:v>2.0542848356395287</c:v>
                </c:pt>
                <c:pt idx="2">
                  <c:v>2.0662015078947196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5.2692663601112892</c:v>
                </c:pt>
                <c:pt idx="1">
                  <c:v>5.7374265402337583</c:v>
                </c:pt>
                <c:pt idx="2">
                  <c:v>5.6743639618668071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7.9075141117734296</c:v>
                </c:pt>
                <c:pt idx="1">
                  <c:v>7.9553905663316495</c:v>
                </c:pt>
                <c:pt idx="2">
                  <c:v>7.2873067861626728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2.1024299909050184</c:v>
                </c:pt>
                <c:pt idx="1">
                  <c:v>1.8115167422813401</c:v>
                </c:pt>
                <c:pt idx="2">
                  <c:v>1.2843545636728799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8.4568174396245119</c:v>
                </c:pt>
                <c:pt idx="1">
                  <c:v>7.604808118066356</c:v>
                </c:pt>
                <c:pt idx="2">
                  <c:v>7.866583937601626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2.2021610108916145</c:v>
                </c:pt>
                <c:pt idx="1">
                  <c:v>2.1300048598171455</c:v>
                </c:pt>
                <c:pt idx="2">
                  <c:v>2.0987647771437254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8.5931335415225282E-2</c:v>
                </c:pt>
                <c:pt idx="1">
                  <c:v>9.0807212343320232E-2</c:v>
                </c:pt>
                <c:pt idx="2">
                  <c:v>5.8618849188868428E-2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7.6676981812122014</c:v>
                </c:pt>
                <c:pt idx="1">
                  <c:v>7.1896031996612475</c:v>
                </c:pt>
                <c:pt idx="2">
                  <c:v>6.2966818079097795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1.3747813045214567</c:v>
                </c:pt>
                <c:pt idx="1">
                  <c:v>1.5743204776259234</c:v>
                </c:pt>
                <c:pt idx="2">
                  <c:v>1.792334305245499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2.7390602375388005</c:v>
                </c:pt>
                <c:pt idx="1">
                  <c:v>2.2713455043166224</c:v>
                </c:pt>
                <c:pt idx="2">
                  <c:v>2.0431749249843438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3.0565493667797536</c:v>
                </c:pt>
                <c:pt idx="1">
                  <c:v>2.8682903496404273</c:v>
                </c:pt>
                <c:pt idx="2">
                  <c:v>2.658794003512865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4.8537344062234968</c:v>
                </c:pt>
                <c:pt idx="1">
                  <c:v>5.5348858811647546</c:v>
                </c:pt>
                <c:pt idx="2">
                  <c:v>7.2870258854953782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4.6444176809691404</c:v>
                </c:pt>
                <c:pt idx="1">
                  <c:v>4.8836802659098755</c:v>
                </c:pt>
                <c:pt idx="2">
                  <c:v>5.12981068238338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4.8383361233450923</c:v>
                </c:pt>
                <c:pt idx="1">
                  <c:v>5.2458064611437951</c:v>
                </c:pt>
                <c:pt idx="2">
                  <c:v>5.1142327521768314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5.2136693228385935</c:v>
                </c:pt>
                <c:pt idx="1">
                  <c:v>6.3479232049680396</c:v>
                </c:pt>
                <c:pt idx="2">
                  <c:v>6.9473805484856364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1.6602146490549765</c:v>
                </c:pt>
                <c:pt idx="1">
                  <c:v>1.6613015830986109</c:v>
                </c:pt>
                <c:pt idx="2">
                  <c:v>1.5589314484121066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4.2773180231879806</c:v>
                </c:pt>
                <c:pt idx="1">
                  <c:v>3.6240676618409786</c:v>
                </c:pt>
                <c:pt idx="2">
                  <c:v>3.1405220701399714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4.1443570548166218</c:v>
                </c:pt>
                <c:pt idx="1">
                  <c:v>3.2082831745949969</c:v>
                </c:pt>
                <c:pt idx="2">
                  <c:v>3.0455464018702121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2.1640258977281492</c:v>
                </c:pt>
                <c:pt idx="1">
                  <c:v>1.960873880206683</c:v>
                </c:pt>
                <c:pt idx="2">
                  <c:v>1.8691057791651755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1.9154855699832174</c:v>
                </c:pt>
                <c:pt idx="1">
                  <c:v>1.4666697640044988</c:v>
                </c:pt>
                <c:pt idx="2">
                  <c:v>2.9524310758450865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9.4026186028474061</c:v>
                </c:pt>
                <c:pt idx="1">
                  <c:v>8.7576730577012771</c:v>
                </c:pt>
                <c:pt idx="2">
                  <c:v>6.7579301183477423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4.1459412092715553</c:v>
                </c:pt>
                <c:pt idx="1">
                  <c:v>0.35906446266248082</c:v>
                </c:pt>
                <c:pt idx="2">
                  <c:v>1.2990894736440026</c:v>
                </c:pt>
                <c:pt idx="3">
                  <c:v>10.644894150676947</c:v>
                </c:pt>
                <c:pt idx="4">
                  <c:v>1.209866713860194</c:v>
                </c:pt>
                <c:pt idx="5">
                  <c:v>-2.8153929734418881</c:v>
                </c:pt>
                <c:pt idx="6">
                  <c:v>23.60063934801164</c:v>
                </c:pt>
                <c:pt idx="7">
                  <c:v>43.299888327253797</c:v>
                </c:pt>
                <c:pt idx="8">
                  <c:v>7.1720092880615169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48.556905270002957</c:v>
                </c:pt>
                <c:pt idx="1">
                  <c:v>21.648514335844698</c:v>
                </c:pt>
                <c:pt idx="2">
                  <c:v>37.258747086675058</c:v>
                </c:pt>
                <c:pt idx="3">
                  <c:v>60.714977163639333</c:v>
                </c:pt>
                <c:pt idx="4">
                  <c:v>40.925996831242706</c:v>
                </c:pt>
                <c:pt idx="5">
                  <c:v>40.280972904589106</c:v>
                </c:pt>
                <c:pt idx="6">
                  <c:v>82.258858159026303</c:v>
                </c:pt>
                <c:pt idx="7">
                  <c:v>142.92620803931072</c:v>
                </c:pt>
                <c:pt idx="8">
                  <c:v>59.338653190151419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0.41750358084557604</c:v>
                </c:pt>
                <c:pt idx="1">
                  <c:v>6.7545057072159409</c:v>
                </c:pt>
                <c:pt idx="2">
                  <c:v>21.779141103962395</c:v>
                </c:pt>
                <c:pt idx="3">
                  <c:v>6.7104504921238188</c:v>
                </c:pt>
                <c:pt idx="4">
                  <c:v>3.3984603570664049</c:v>
                </c:pt>
                <c:pt idx="5">
                  <c:v>11.411836374101199</c:v>
                </c:pt>
                <c:pt idx="6">
                  <c:v>0.4679098661866874</c:v>
                </c:pt>
                <c:pt idx="7">
                  <c:v>17.458389797436478</c:v>
                </c:pt>
                <c:pt idx="8">
                  <c:v>-0.76165187632338949</c:v>
                </c:pt>
                <c:pt idx="9">
                  <c:v>1.9412409490590576</c:v>
                </c:pt>
                <c:pt idx="10">
                  <c:v>4.4947506116528047</c:v>
                </c:pt>
                <c:pt idx="11">
                  <c:v>0.64582736768430493</c:v>
                </c:pt>
                <c:pt idx="12">
                  <c:v>-3.4612203411261948</c:v>
                </c:pt>
                <c:pt idx="13">
                  <c:v>0.49223630467812995</c:v>
                </c:pt>
                <c:pt idx="14">
                  <c:v>-1.4299273510389447</c:v>
                </c:pt>
                <c:pt idx="15">
                  <c:v>1.2869491476800157</c:v>
                </c:pt>
                <c:pt idx="16">
                  <c:v>0.86060861254099663</c:v>
                </c:pt>
                <c:pt idx="17">
                  <c:v>9.2804965544472395</c:v>
                </c:pt>
                <c:pt idx="18">
                  <c:v>1.593347100535027</c:v>
                </c:pt>
                <c:pt idx="19">
                  <c:v>-0.22894950430531957</c:v>
                </c:pt>
                <c:pt idx="20">
                  <c:v>-2.1982945009501549</c:v>
                </c:pt>
                <c:pt idx="21">
                  <c:v>3.4973839745941593</c:v>
                </c:pt>
                <c:pt idx="22">
                  <c:v>-0.17569205437092705</c:v>
                </c:pt>
                <c:pt idx="23">
                  <c:v>0.53475651703340432</c:v>
                </c:pt>
                <c:pt idx="24">
                  <c:v>15.598955393682266</c:v>
                </c:pt>
                <c:pt idx="25">
                  <c:v>-11.453014184410719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31.121885724815968</c:v>
                </c:pt>
                <c:pt idx="1">
                  <c:v>28.216767465335455</c:v>
                </c:pt>
                <c:pt idx="2">
                  <c:v>44.849670894394535</c:v>
                </c:pt>
                <c:pt idx="3">
                  <c:v>30.570978635786268</c:v>
                </c:pt>
                <c:pt idx="4">
                  <c:v>27.196284518117061</c:v>
                </c:pt>
                <c:pt idx="5">
                  <c:v>40.309273991012901</c:v>
                </c:pt>
                <c:pt idx="6">
                  <c:v>6.9506522068193357</c:v>
                </c:pt>
                <c:pt idx="7">
                  <c:v>34.959297470471057</c:v>
                </c:pt>
                <c:pt idx="8">
                  <c:v>1.2951818336488046</c:v>
                </c:pt>
                <c:pt idx="9">
                  <c:v>10.727499931214476</c:v>
                </c:pt>
                <c:pt idx="10">
                  <c:v>28.326226716872629</c:v>
                </c:pt>
                <c:pt idx="11">
                  <c:v>36.413088541036693</c:v>
                </c:pt>
                <c:pt idx="12">
                  <c:v>3.8678843635524105</c:v>
                </c:pt>
                <c:pt idx="13">
                  <c:v>8.1146605270105567</c:v>
                </c:pt>
                <c:pt idx="14">
                  <c:v>10.380202530440773</c:v>
                </c:pt>
                <c:pt idx="15">
                  <c:v>13.664936978554245</c:v>
                </c:pt>
                <c:pt idx="16">
                  <c:v>8.7661967952371391</c:v>
                </c:pt>
                <c:pt idx="17">
                  <c:v>49.266452711781959</c:v>
                </c:pt>
                <c:pt idx="18">
                  <c:v>11.407730408114437</c:v>
                </c:pt>
                <c:pt idx="19">
                  <c:v>4.0794043742934272E-2</c:v>
                </c:pt>
                <c:pt idx="20">
                  <c:v>26.56938906785113</c:v>
                </c:pt>
                <c:pt idx="21">
                  <c:v>10.689358018823929</c:v>
                </c:pt>
                <c:pt idx="22">
                  <c:v>7.6718727080943196</c:v>
                </c:pt>
                <c:pt idx="23">
                  <c:v>13.976641627750375</c:v>
                </c:pt>
                <c:pt idx="24">
                  <c:v>27.10347819434455</c:v>
                </c:pt>
                <c:pt idx="25">
                  <c:v>21.453427075658396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s="391">
        <v>44960.554872685185</v>
      </c>
    </row>
    <row r="5" spans="1:2" x14ac:dyDescent="0.2">
      <c r="A5" t="s">
        <v>433</v>
      </c>
      <c r="B5" t="s">
        <v>528</v>
      </c>
    </row>
    <row r="6" spans="1:2" x14ac:dyDescent="0.2">
      <c r="A6" t="s">
        <v>127</v>
      </c>
      <c r="B6" t="s">
        <v>529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automation/Data/Results/Workbooks/LEPs/HS_LEP/HS_LEP_Database.Main.xlsx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Heart of the South West</v>
      </c>
      <c r="L1" s="19" t="str">
        <f>CONCATENATE("Industry Table 1.1  Employment by Industry Sector (SIC 2007), ",B$5,"-",F$5,", ",Info!B5)</f>
        <v>Industry Table 1.1  Employment by Industry Sector (SIC 2007), 2015-2035, Heart of the South West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27.839000000000031</v>
      </c>
      <c r="N5" s="11">
        <f t="shared" si="1"/>
        <v>29.308000000000007</v>
      </c>
      <c r="O5" s="11">
        <f t="shared" si="1"/>
        <v>34.452000000000062</v>
      </c>
      <c r="P5" s="11">
        <f t="shared" si="1"/>
        <v>34.720000000000006</v>
      </c>
      <c r="Q5" s="11">
        <f t="shared" si="1"/>
        <v>35.219000000000001</v>
      </c>
      <c r="R5" s="40">
        <f t="shared" ref="R5:R10" si="2">IF(D$5-B$5 &lt;&gt; 0,(EXP(LN(D7/B7)/(D$5-B$5))-1)*100,0)</f>
        <v>4.3547354680896877</v>
      </c>
      <c r="S5" s="40">
        <f t="shared" si="0"/>
        <v>0.1468988493402712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73.769000000000005</v>
      </c>
      <c r="N6" s="11">
        <f t="shared" si="1"/>
        <v>76.533999999999892</v>
      </c>
      <c r="O6" s="11">
        <f t="shared" si="1"/>
        <v>76.940999999999946</v>
      </c>
      <c r="P6" s="11">
        <f t="shared" si="1"/>
        <v>72.528999999999911</v>
      </c>
      <c r="Q6" s="11">
        <f t="shared" si="1"/>
        <v>68.336000000000027</v>
      </c>
      <c r="R6" s="40">
        <f t="shared" si="2"/>
        <v>0.84556094616110578</v>
      </c>
      <c r="S6" s="40">
        <f t="shared" si="0"/>
        <v>-0.78756354039207777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27.839000000000031</v>
      </c>
      <c r="C7" s="11">
        <f t="array" ref="C7:C12">MMULT(aggregation!$B$3:$W$8,'Ind T2'!C5:C26)</f>
        <v>29.308000000000007</v>
      </c>
      <c r="D7" s="11">
        <f t="array" ref="D7:D12">MMULT(aggregation!$B$3:$W$8,'Ind T2'!D5:D26)</f>
        <v>34.452000000000062</v>
      </c>
      <c r="E7" s="11">
        <f t="array" ref="E7:E12">MMULT(aggregation!$B$3:$W$8,'Ind T2'!E5:E26)</f>
        <v>34.720000000000006</v>
      </c>
      <c r="F7" s="11">
        <f t="array" ref="F7:F12">MMULT(aggregation!$B$3:$W$8,'Ind T2'!F5:F26)</f>
        <v>35.219000000000001</v>
      </c>
      <c r="G7" s="11"/>
      <c r="H7" s="11">
        <f>F7-D7</f>
        <v>0.76699999999993906</v>
      </c>
      <c r="I7" s="11">
        <f t="array" ref="I7:I12">MMULT(aggregation!$B$3:$W$8,'RD T1'!AB7:AB28)</f>
        <v>16.394366359768238</v>
      </c>
      <c r="J7" s="11">
        <f>SUM(H7:I7)</f>
        <v>17.161366359768177</v>
      </c>
      <c r="K7" s="11"/>
      <c r="L7" t="str">
        <f t="shared" si="1"/>
        <v>Construction</v>
      </c>
      <c r="M7" s="11">
        <f t="shared" si="1"/>
        <v>64.018000000000072</v>
      </c>
      <c r="N7" s="11">
        <f t="shared" si="1"/>
        <v>67.497999999999976</v>
      </c>
      <c r="O7" s="11">
        <f t="shared" si="1"/>
        <v>66.357000000000056</v>
      </c>
      <c r="P7" s="11">
        <f t="shared" si="1"/>
        <v>72.424999999999912</v>
      </c>
      <c r="Q7" s="11">
        <f t="shared" si="1"/>
        <v>80.802999999999983</v>
      </c>
      <c r="R7" s="40">
        <f>IF(D$5-B$5 &lt;&gt; 0,(EXP(LN(D9/B9)/(D$5-B$5))-1)*100,0)</f>
        <v>0.72028088404556545</v>
      </c>
      <c r="S7" s="40">
        <f t="shared" si="0"/>
        <v>1.3217579174267691</v>
      </c>
    </row>
    <row r="8" spans="1:19" x14ac:dyDescent="0.2">
      <c r="A8" t="str">
        <f>name!C5</f>
        <v>Manufacturing</v>
      </c>
      <c r="B8" s="11">
        <v>73.769000000000005</v>
      </c>
      <c r="C8" s="11">
        <v>76.533999999999892</v>
      </c>
      <c r="D8" s="11">
        <v>76.940999999999946</v>
      </c>
      <c r="E8" s="11">
        <v>72.528999999999911</v>
      </c>
      <c r="F8" s="11">
        <v>68.336000000000027</v>
      </c>
      <c r="G8" s="11"/>
      <c r="H8" s="11">
        <f t="shared" ref="H8:H12" si="3">F8-D8</f>
        <v>-8.6049999999999187</v>
      </c>
      <c r="I8" s="11">
        <v>30.679512057012239</v>
      </c>
      <c r="J8" s="11">
        <f t="shared" ref="J8:J12" si="4">SUM(H8:I8)</f>
        <v>22.074512057012321</v>
      </c>
      <c r="K8" s="11"/>
      <c r="L8" t="str">
        <f t="shared" si="1"/>
        <v>Trade, accomod. and transport</v>
      </c>
      <c r="M8" s="11">
        <f t="shared" si="1"/>
        <v>235.86799999999988</v>
      </c>
      <c r="N8" s="11">
        <f t="shared" si="1"/>
        <v>247.00099999999981</v>
      </c>
      <c r="O8" s="11">
        <f t="shared" si="1"/>
        <v>245.93299999999954</v>
      </c>
      <c r="P8" s="11">
        <f t="shared" si="1"/>
        <v>253.60199999999986</v>
      </c>
      <c r="Q8" s="11">
        <f t="shared" si="1"/>
        <v>265.99499999999955</v>
      </c>
      <c r="R8" s="40">
        <f t="shared" si="2"/>
        <v>0.83923831684593608</v>
      </c>
      <c r="S8" s="40">
        <f t="shared" si="0"/>
        <v>0.52415806356693739</v>
      </c>
    </row>
    <row r="9" spans="1:19" x14ac:dyDescent="0.2">
      <c r="A9" t="str">
        <f>name!C6</f>
        <v>Construction</v>
      </c>
      <c r="B9" s="11">
        <v>64.018000000000072</v>
      </c>
      <c r="C9" s="11">
        <v>67.497999999999976</v>
      </c>
      <c r="D9" s="11">
        <v>66.357000000000056</v>
      </c>
      <c r="E9" s="11">
        <v>72.424999999999912</v>
      </c>
      <c r="F9" s="11">
        <v>80.802999999999983</v>
      </c>
      <c r="G9" s="11"/>
      <c r="H9" s="11">
        <f t="shared" si="3"/>
        <v>14.445999999999927</v>
      </c>
      <c r="I9" s="11">
        <v>30.685715488735994</v>
      </c>
      <c r="J9" s="11">
        <f t="shared" si="4"/>
        <v>45.131715488735921</v>
      </c>
      <c r="K9" s="11"/>
      <c r="L9" t="str">
        <f t="shared" si="1"/>
        <v>Business and other services</v>
      </c>
      <c r="M9" s="11">
        <f t="shared" si="1"/>
        <v>216.02199999999999</v>
      </c>
      <c r="N9" s="11">
        <f t="shared" si="1"/>
        <v>219.09300000000007</v>
      </c>
      <c r="O9" s="11">
        <f t="shared" si="1"/>
        <v>213.18900000000002</v>
      </c>
      <c r="P9" s="11">
        <f t="shared" si="1"/>
        <v>226.26799999999983</v>
      </c>
      <c r="Q9" s="11">
        <f t="shared" si="1"/>
        <v>242.07</v>
      </c>
      <c r="R9" s="40">
        <f t="shared" si="2"/>
        <v>-0.26367492809954429</v>
      </c>
      <c r="S9" s="40">
        <f t="shared" si="0"/>
        <v>0.85058270042868145</v>
      </c>
    </row>
    <row r="10" spans="1:19" x14ac:dyDescent="0.2">
      <c r="A10" t="str">
        <f>name!C7</f>
        <v>Trade, accomod. and transport</v>
      </c>
      <c r="B10" s="11">
        <v>235.86799999999988</v>
      </c>
      <c r="C10" s="11">
        <v>247.00099999999981</v>
      </c>
      <c r="D10" s="11">
        <v>245.93299999999954</v>
      </c>
      <c r="E10" s="11">
        <v>253.60199999999986</v>
      </c>
      <c r="F10" s="11">
        <v>265.99499999999955</v>
      </c>
      <c r="G10" s="11"/>
      <c r="H10" s="11">
        <f t="shared" si="3"/>
        <v>20.062000000000012</v>
      </c>
      <c r="I10" s="11">
        <v>121.02209489090143</v>
      </c>
      <c r="J10" s="11">
        <f t="shared" si="4"/>
        <v>141.08409489090144</v>
      </c>
      <c r="K10" s="11"/>
      <c r="L10" t="str">
        <f t="shared" si="1"/>
        <v>Non-marketed services</v>
      </c>
      <c r="M10" s="11">
        <f t="shared" si="1"/>
        <v>246.80799999999991</v>
      </c>
      <c r="N10" s="11">
        <f t="shared" si="1"/>
        <v>240.99900000000011</v>
      </c>
      <c r="O10" s="11">
        <f t="shared" si="1"/>
        <v>236.33499999999998</v>
      </c>
      <c r="P10" s="11">
        <f t="shared" si="1"/>
        <v>249.49299999999985</v>
      </c>
      <c r="Q10" s="11">
        <f t="shared" si="1"/>
        <v>269.6999999999997</v>
      </c>
      <c r="R10" s="40">
        <f t="shared" si="2"/>
        <v>-0.8634589226217515</v>
      </c>
      <c r="S10" s="40">
        <f t="shared" si="0"/>
        <v>0.88428651651093482</v>
      </c>
    </row>
    <row r="11" spans="1:19" x14ac:dyDescent="0.2">
      <c r="A11" t="str">
        <f>name!C8</f>
        <v>Business and other services</v>
      </c>
      <c r="B11" s="11">
        <v>216.02199999999999</v>
      </c>
      <c r="C11" s="11">
        <v>219.09300000000007</v>
      </c>
      <c r="D11" s="11">
        <v>213.18900000000002</v>
      </c>
      <c r="E11" s="11">
        <v>226.26799999999983</v>
      </c>
      <c r="F11" s="11">
        <v>242.07</v>
      </c>
      <c r="G11" s="11"/>
      <c r="H11" s="11">
        <f t="shared" si="3"/>
        <v>28.880999999999972</v>
      </c>
      <c r="I11" s="11">
        <v>111.27499941968637</v>
      </c>
      <c r="J11" s="11">
        <f t="shared" si="4"/>
        <v>140.15599941968634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246.80799999999991</v>
      </c>
      <c r="C12" s="11">
        <v>240.99900000000011</v>
      </c>
      <c r="D12" s="11">
        <v>236.33499999999998</v>
      </c>
      <c r="E12" s="11">
        <v>249.49299999999985</v>
      </c>
      <c r="F12" s="11">
        <v>269.6999999999997</v>
      </c>
      <c r="G12" s="11"/>
      <c r="H12" s="11">
        <f t="shared" si="3"/>
        <v>33.364999999999725</v>
      </c>
      <c r="I12" s="11">
        <v>134.93714476437782</v>
      </c>
      <c r="J12" s="11">
        <f t="shared" si="4"/>
        <v>168.30214476437754</v>
      </c>
      <c r="K12" s="11"/>
      <c r="L12" s="24" t="str">
        <f t="shared" ref="L12:Q12" si="5">A14</f>
        <v>All industries</v>
      </c>
      <c r="M12" s="34">
        <f t="shared" si="5"/>
        <v>864.32399999999984</v>
      </c>
      <c r="N12" s="34">
        <f t="shared" si="5"/>
        <v>880.43299999999988</v>
      </c>
      <c r="O12" s="34">
        <f t="shared" si="5"/>
        <v>873.20699999999965</v>
      </c>
      <c r="P12" s="34">
        <f t="shared" si="5"/>
        <v>909.03699999999935</v>
      </c>
      <c r="Q12" s="34">
        <f t="shared" si="5"/>
        <v>962.12299999999925</v>
      </c>
      <c r="R12" s="43">
        <f>IF(D$5-B$5 &lt;&gt; 0,(EXP(LN(D14/B14)/(D$5-B$5))-1)*100,0)</f>
        <v>0.20470809402315382</v>
      </c>
      <c r="S12" s="43">
        <f>F41</f>
        <v>0.64855849109184405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864.32399999999984</v>
      </c>
      <c r="C14" s="34">
        <f t="shared" ref="C14:F14" si="6">SUM(C7:C12)</f>
        <v>880.43299999999988</v>
      </c>
      <c r="D14" s="34">
        <f t="shared" si="6"/>
        <v>873.20699999999965</v>
      </c>
      <c r="E14" s="34">
        <f t="shared" si="6"/>
        <v>909.03699999999935</v>
      </c>
      <c r="F14" s="34">
        <f t="shared" si="6"/>
        <v>962.12299999999925</v>
      </c>
      <c r="G14" s="34"/>
      <c r="H14" s="34">
        <f>SUM(H7:H12)</f>
        <v>88.915999999999656</v>
      </c>
      <c r="I14" s="34">
        <f>SUM(I7:I12)</f>
        <v>444.99383298048207</v>
      </c>
      <c r="J14" s="34">
        <f t="shared" ref="J14" si="7">SUM(J7:J12)</f>
        <v>533.90983298048172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3.2208986444898016</v>
      </c>
      <c r="C20" s="18">
        <f t="shared" si="8"/>
        <v>3.3288166163694468</v>
      </c>
      <c r="D20" s="18">
        <f t="shared" si="8"/>
        <v>3.9454562320274658</v>
      </c>
      <c r="E20" s="18">
        <f t="shared" si="8"/>
        <v>3.8194264919909786</v>
      </c>
      <c r="F20" s="18">
        <f t="shared" si="8"/>
        <v>3.660550678031814</v>
      </c>
      <c r="G20" s="351"/>
      <c r="H20" s="40">
        <f>IF(D7&gt;0,(H7/D7)*100,0)</f>
        <v>2.2262858469753213</v>
      </c>
      <c r="I20" s="40">
        <f>IF(D7&gt;0,(I7/D7)*100,0)</f>
        <v>47.586109252781284</v>
      </c>
      <c r="J20" s="40">
        <f>IF(D7&gt;0,(J7/D7)*100,0)</f>
        <v>49.812395099756607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8.5348781244070526</v>
      </c>
      <c r="C21" s="18">
        <f t="shared" si="8"/>
        <v>8.6927682174566279</v>
      </c>
      <c r="D21" s="18">
        <f t="shared" si="8"/>
        <v>8.8113127815054142</v>
      </c>
      <c r="E21" s="18">
        <f t="shared" si="8"/>
        <v>7.9786631347238846</v>
      </c>
      <c r="F21" s="18">
        <f t="shared" si="8"/>
        <v>7.1026261714978318</v>
      </c>
      <c r="G21" s="351"/>
      <c r="H21" s="40">
        <f t="shared" ref="H21:H25" si="9">IF(D8&gt;0,(H8/D8)*100,0)</f>
        <v>-11.183894152662333</v>
      </c>
      <c r="I21" s="40">
        <f t="shared" ref="I21:I25" si="10">IF(D8&gt;0,(I8/D8)*100,0)</f>
        <v>39.874075014637526</v>
      </c>
      <c r="J21" s="40">
        <f t="shared" ref="J21:J27" si="11">IF(D8&gt;0,(J8/D8)*100,0)</f>
        <v>28.690180861975197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7.4067132232820203</v>
      </c>
      <c r="C22" s="18">
        <f t="shared" si="8"/>
        <v>7.6664550283780803</v>
      </c>
      <c r="D22" s="18">
        <f t="shared" si="8"/>
        <v>7.5992290487822567</v>
      </c>
      <c r="E22" s="18">
        <f t="shared" si="8"/>
        <v>7.9672224562916547</v>
      </c>
      <c r="F22" s="18">
        <f t="shared" si="8"/>
        <v>8.3984064407565402</v>
      </c>
      <c r="G22" s="351"/>
      <c r="H22" s="40">
        <f t="shared" si="9"/>
        <v>21.770122217701093</v>
      </c>
      <c r="I22" s="40">
        <f t="shared" si="10"/>
        <v>46.243373703958838</v>
      </c>
      <c r="J22" s="40">
        <f t="shared" si="11"/>
        <v>68.013495921659938</v>
      </c>
      <c r="K22" s="351"/>
    </row>
    <row r="23" spans="1:12" x14ac:dyDescent="0.2">
      <c r="A23" t="str">
        <f>$A$10</f>
        <v>Trade, accomod. and transport</v>
      </c>
      <c r="B23" s="18">
        <f t="shared" si="8"/>
        <v>27.289303548206451</v>
      </c>
      <c r="C23" s="18">
        <f t="shared" si="8"/>
        <v>28.054491369587449</v>
      </c>
      <c r="D23" s="18">
        <f t="shared" si="8"/>
        <v>28.164341330291631</v>
      </c>
      <c r="E23" s="18">
        <f t="shared" si="8"/>
        <v>27.897874343948605</v>
      </c>
      <c r="F23" s="18">
        <f t="shared" si="8"/>
        <v>27.646673034528824</v>
      </c>
      <c r="G23" s="351"/>
      <c r="H23" s="40">
        <f t="shared" si="9"/>
        <v>8.1575063126949416</v>
      </c>
      <c r="I23" s="40">
        <f t="shared" si="10"/>
        <v>49.209376086536437</v>
      </c>
      <c r="J23" s="40">
        <f t="shared" si="11"/>
        <v>57.366882399231379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24.993173856100263</v>
      </c>
      <c r="C24" s="18">
        <f t="shared" si="8"/>
        <v>24.884687420848618</v>
      </c>
      <c r="D24" s="18">
        <f t="shared" si="8"/>
        <v>24.414485912275108</v>
      </c>
      <c r="E24" s="18">
        <f t="shared" si="8"/>
        <v>24.890956033692795</v>
      </c>
      <c r="F24" s="18">
        <f t="shared" si="8"/>
        <v>25.159984742075615</v>
      </c>
      <c r="G24" s="351"/>
      <c r="H24" s="40">
        <f t="shared" si="9"/>
        <v>13.547134233004501</v>
      </c>
      <c r="I24" s="40">
        <f t="shared" si="10"/>
        <v>52.195469475294857</v>
      </c>
      <c r="J24" s="40">
        <f t="shared" si="11"/>
        <v>65.742603708299356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28.55503260351442</v>
      </c>
      <c r="C25" s="18">
        <f t="shared" si="8"/>
        <v>27.37278134735978</v>
      </c>
      <c r="D25" s="18">
        <f t="shared" si="8"/>
        <v>27.06517469511812</v>
      </c>
      <c r="E25" s="18">
        <f t="shared" si="8"/>
        <v>27.445857539352087</v>
      </c>
      <c r="F25" s="18">
        <f t="shared" si="8"/>
        <v>28.031758933109373</v>
      </c>
      <c r="G25" s="351"/>
      <c r="H25" s="40">
        <f t="shared" si="9"/>
        <v>14.117671948716747</v>
      </c>
      <c r="I25" s="40">
        <f t="shared" si="10"/>
        <v>57.095709380488643</v>
      </c>
      <c r="J25" s="40">
        <f t="shared" si="11"/>
        <v>71.21338132920539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10.18269436685685</v>
      </c>
      <c r="I27" s="43">
        <f>IF(D14&gt;0,(I14/D14)*100,0)</f>
        <v>50.960864145670179</v>
      </c>
      <c r="J27" s="43">
        <f t="shared" si="11"/>
        <v>61.143558512527029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Heart of the South West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1.2938639370984939</v>
      </c>
      <c r="C34" s="18">
        <f t="shared" si="12"/>
        <v>17.551521768800505</v>
      </c>
      <c r="D34" s="18">
        <f t="shared" si="12"/>
        <v>0.15509692837265554</v>
      </c>
      <c r="E34" s="18">
        <f t="shared" si="12"/>
        <v>0.14280006146909496</v>
      </c>
      <c r="F34" s="18">
        <f t="shared" ref="F34:F39" si="13">IF(F$5-D$5 &lt;&gt; 0,(EXP(LN(F7/D7)/(F$5-D$5))-1)*100,0)</f>
        <v>0.1468988493402712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0.9241566333162643</v>
      </c>
      <c r="C35" s="18">
        <f t="shared" si="12"/>
        <v>0.53178979277190841</v>
      </c>
      <c r="D35" s="18">
        <f t="shared" si="12"/>
        <v>-1.1741012511554128</v>
      </c>
      <c r="E35" s="18">
        <f t="shared" si="12"/>
        <v>-0.59372810473825588</v>
      </c>
      <c r="F35" s="18">
        <f t="shared" si="13"/>
        <v>-0.78756354039207777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1.3321367708999832</v>
      </c>
      <c r="C36" s="18">
        <f t="shared" si="12"/>
        <v>-1.6904204569023085</v>
      </c>
      <c r="D36" s="18">
        <f t="shared" si="12"/>
        <v>1.7654487689254372</v>
      </c>
      <c r="E36" s="18">
        <f t="shared" si="12"/>
        <v>1.100638443581281</v>
      </c>
      <c r="F36" s="18">
        <f t="shared" si="13"/>
        <v>1.3217579174267691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1.1596741498833607</v>
      </c>
      <c r="C37" s="18">
        <f t="shared" si="12"/>
        <v>-0.43238691341341839</v>
      </c>
      <c r="D37" s="18">
        <f>IF(E$5-D$5 &lt;&gt; 0,(EXP(LN(E10/D10)/(E$5-D$5))-1)*100,0)</f>
        <v>0.61602905932982566</v>
      </c>
      <c r="E37" s="18">
        <f t="shared" si="12"/>
        <v>0.47825402773791215</v>
      </c>
      <c r="F37" s="18">
        <f t="shared" si="13"/>
        <v>0.52415806356693739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0.35352450047276829</v>
      </c>
      <c r="C38" s="18">
        <f t="shared" si="12"/>
        <v>-2.6947460667388068</v>
      </c>
      <c r="D38" s="18">
        <f t="shared" si="12"/>
        <v>1.1979393235576952</v>
      </c>
      <c r="E38" s="18">
        <f t="shared" si="12"/>
        <v>0.67735175124881142</v>
      </c>
      <c r="F38" s="18">
        <f t="shared" si="13"/>
        <v>0.85058270042868145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-0.59367877931274515</v>
      </c>
      <c r="C39" s="18">
        <f t="shared" si="12"/>
        <v>-1.9352777397417142</v>
      </c>
      <c r="D39" s="18">
        <f t="shared" si="12"/>
        <v>1.089503705343664</v>
      </c>
      <c r="E39" s="18">
        <f t="shared" si="12"/>
        <v>0.78183420076183285</v>
      </c>
      <c r="F39" s="18">
        <f t="shared" si="13"/>
        <v>0.88428651651093482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0.4627205958001257</v>
      </c>
      <c r="C41" s="18">
        <f>IF(D$5-C$5 &lt;&gt; 0,(EXP(LN(D14/C14)/(D$5-C$5))-1)*100,0)</f>
        <v>-0.82073252592761436</v>
      </c>
      <c r="D41" s="18">
        <f>IF(E$5-D$5 &lt;&gt; 0,(EXP(LN(E14/D14)/(E$5-D$5))-1)*100,0)</f>
        <v>0.80750600951529083</v>
      </c>
      <c r="E41" s="18">
        <f>IF(F$5-E$5 &lt;&gt; 0,(EXP(LN(F14/E14)/(F$5-E$5))-1)*100,0)</f>
        <v>0.56917873885600212</v>
      </c>
      <c r="F41" s="18">
        <f>IF(F$5-D$5 &lt;&gt; 0,(EXP(LN(F14/D14)/(F$5-D$5))-1)*100,0)</f>
        <v>0.64855849109184405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1.4689999999999763</v>
      </c>
      <c r="C45" s="27">
        <f>D7-C7</f>
        <v>5.1440000000000552</v>
      </c>
      <c r="D45" s="27">
        <f>E7-D7</f>
        <v>0.26799999999994384</v>
      </c>
      <c r="E45" s="27">
        <f>F7-E7</f>
        <v>0.49899999999999523</v>
      </c>
      <c r="F45" s="27">
        <f>F7-D7</f>
        <v>0.76699999999993906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2.7649999999998869</v>
      </c>
      <c r="C46" s="27">
        <f>D8-C8</f>
        <v>0.40700000000005332</v>
      </c>
      <c r="D46" s="27">
        <f t="shared" si="14"/>
        <v>-4.4120000000000346</v>
      </c>
      <c r="E46" s="27">
        <f t="shared" si="14"/>
        <v>-4.1929999999998842</v>
      </c>
      <c r="F46" s="27">
        <f t="shared" ref="F46:F52" si="15">F8-D8</f>
        <v>-8.6049999999999187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3.4799999999999045</v>
      </c>
      <c r="C47" s="27">
        <f t="shared" ref="C47:C50" si="16">D9-C9</f>
        <v>-1.1409999999999201</v>
      </c>
      <c r="D47" s="27">
        <f t="shared" si="14"/>
        <v>6.0679999999998557</v>
      </c>
      <c r="E47" s="27">
        <f t="shared" si="14"/>
        <v>8.3780000000000712</v>
      </c>
      <c r="F47" s="27">
        <f t="shared" si="15"/>
        <v>14.445999999999927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11.132999999999925</v>
      </c>
      <c r="C48" s="27">
        <f t="shared" si="16"/>
        <v>-1.0680000000002678</v>
      </c>
      <c r="D48" s="27">
        <f t="shared" si="14"/>
        <v>7.6690000000003238</v>
      </c>
      <c r="E48" s="27">
        <f t="shared" si="14"/>
        <v>12.392999999999688</v>
      </c>
      <c r="F48" s="27">
        <f t="shared" si="15"/>
        <v>20.062000000000012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3.0710000000000832</v>
      </c>
      <c r="C49" s="27">
        <f t="shared" si="16"/>
        <v>-5.9040000000000532</v>
      </c>
      <c r="D49" s="27">
        <f t="shared" si="14"/>
        <v>13.078999999999809</v>
      </c>
      <c r="E49" s="27">
        <f t="shared" si="14"/>
        <v>15.802000000000163</v>
      </c>
      <c r="F49" s="27">
        <f t="shared" si="15"/>
        <v>28.880999999999972</v>
      </c>
    </row>
    <row r="50" spans="1:6" x14ac:dyDescent="0.2">
      <c r="A50" t="str">
        <f>$A$12</f>
        <v>Non-marketed services</v>
      </c>
      <c r="B50" s="27">
        <f t="shared" si="14"/>
        <v>-5.8089999999997985</v>
      </c>
      <c r="C50" s="27">
        <f t="shared" si="16"/>
        <v>-4.6640000000001294</v>
      </c>
      <c r="D50" s="27">
        <f t="shared" si="14"/>
        <v>13.157999999999873</v>
      </c>
      <c r="E50" s="27">
        <f t="shared" si="14"/>
        <v>20.206999999999852</v>
      </c>
      <c r="F50" s="27">
        <f t="shared" si="15"/>
        <v>33.364999999999725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16.109000000000037</v>
      </c>
      <c r="C52" s="29">
        <f>D14-C14</f>
        <v>-7.2260000000002265</v>
      </c>
      <c r="D52" s="29">
        <f t="shared" si="14"/>
        <v>35.8299999999997</v>
      </c>
      <c r="E52" s="29">
        <f t="shared" si="14"/>
        <v>53.085999999999899</v>
      </c>
      <c r="F52" s="29">
        <f t="shared" si="15"/>
        <v>88.915999999999599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Heart of the South West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18.276000000000025</v>
      </c>
      <c r="C5" s="11">
        <v>17.497000000000003</v>
      </c>
      <c r="D5" s="11">
        <v>20.742000000000061</v>
      </c>
      <c r="E5" s="11">
        <v>21.410999999999991</v>
      </c>
      <c r="F5" s="11">
        <v>21.941999999999986</v>
      </c>
      <c r="G5" s="10"/>
    </row>
    <row r="6" spans="1:7" x14ac:dyDescent="0.2">
      <c r="A6" s="10" t="str">
        <f>name!B5</f>
        <v>Mining and quarrying</v>
      </c>
      <c r="B6" s="11">
        <v>1.5829999999999977</v>
      </c>
      <c r="C6" s="11">
        <v>1.463000000000003</v>
      </c>
      <c r="D6" s="11">
        <v>1.4819999999999978</v>
      </c>
      <c r="E6" s="11">
        <v>1.1800000000000008</v>
      </c>
      <c r="F6" s="11">
        <v>0.84299999999999953</v>
      </c>
    </row>
    <row r="7" spans="1:7" x14ac:dyDescent="0.2">
      <c r="A7" s="10" t="str">
        <f>name!B6</f>
        <v>Food drink and tobacco</v>
      </c>
      <c r="B7" s="11">
        <v>13.635999999999994</v>
      </c>
      <c r="C7" s="11">
        <v>14.178000000000008</v>
      </c>
      <c r="D7" s="11">
        <v>14.460000000000019</v>
      </c>
      <c r="E7" s="11">
        <v>13.540999999999984</v>
      </c>
      <c r="F7" s="11">
        <v>11.347000000000016</v>
      </c>
      <c r="G7" s="11"/>
    </row>
    <row r="8" spans="1:7" x14ac:dyDescent="0.2">
      <c r="A8" s="10" t="str">
        <f>name!B7</f>
        <v>Engineering</v>
      </c>
      <c r="B8" s="11">
        <v>12.127000000000038</v>
      </c>
      <c r="C8" s="11">
        <v>12.608999999999986</v>
      </c>
      <c r="D8" s="11">
        <v>12.205999999999991</v>
      </c>
      <c r="E8" s="11">
        <v>11.738999999999987</v>
      </c>
      <c r="F8" s="11">
        <v>9.8270000000000071</v>
      </c>
      <c r="G8" s="11"/>
    </row>
    <row r="9" spans="1:7" x14ac:dyDescent="0.2">
      <c r="A9" s="10" t="str">
        <f>name!B8</f>
        <v>Rest of manufacturing</v>
      </c>
      <c r="B9" s="11">
        <v>48.005999999999979</v>
      </c>
      <c r="C9" s="11">
        <v>49.7469999999999</v>
      </c>
      <c r="D9" s="11">
        <v>50.274999999999928</v>
      </c>
      <c r="E9" s="11">
        <v>47.248999999999938</v>
      </c>
      <c r="F9" s="11">
        <v>47.162000000000006</v>
      </c>
      <c r="G9" s="11"/>
    </row>
    <row r="10" spans="1:7" x14ac:dyDescent="0.2">
      <c r="A10" s="10" t="str">
        <f>name!B9</f>
        <v>Electricity and gas</v>
      </c>
      <c r="B10" s="11">
        <v>1.9569999999999994</v>
      </c>
      <c r="C10" s="11">
        <v>4.3919999999999968</v>
      </c>
      <c r="D10" s="11">
        <v>6.7230000000000105</v>
      </c>
      <c r="E10" s="11">
        <v>6.296000000000002</v>
      </c>
      <c r="F10" s="11">
        <v>6.0700000000000074</v>
      </c>
      <c r="G10" s="11"/>
    </row>
    <row r="11" spans="1:7" x14ac:dyDescent="0.2">
      <c r="A11" s="10" t="str">
        <f>name!B10</f>
        <v>Water and sewerage</v>
      </c>
      <c r="B11" s="11">
        <v>6.0230000000000077</v>
      </c>
      <c r="C11" s="11">
        <v>5.9560000000000031</v>
      </c>
      <c r="D11" s="11">
        <v>5.5049999999999937</v>
      </c>
      <c r="E11" s="11">
        <v>5.8330000000000108</v>
      </c>
      <c r="F11" s="11">
        <v>6.3640000000000088</v>
      </c>
      <c r="G11" s="11"/>
    </row>
    <row r="12" spans="1:7" x14ac:dyDescent="0.2">
      <c r="A12" s="10" t="str">
        <f>name!B11</f>
        <v>Construction</v>
      </c>
      <c r="B12" s="11">
        <v>64.018000000000072</v>
      </c>
      <c r="C12" s="11">
        <v>67.497999999999976</v>
      </c>
      <c r="D12" s="11">
        <v>66.357000000000056</v>
      </c>
      <c r="E12" s="11">
        <v>72.424999999999912</v>
      </c>
      <c r="F12" s="11">
        <v>80.802999999999983</v>
      </c>
      <c r="G12" s="11"/>
    </row>
    <row r="13" spans="1:7" x14ac:dyDescent="0.2">
      <c r="A13" s="10" t="str">
        <f>name!B12</f>
        <v>Wholesale and retail trade</v>
      </c>
      <c r="B13" s="11">
        <v>132.27599999999993</v>
      </c>
      <c r="C13" s="11">
        <v>130.77199999999974</v>
      </c>
      <c r="D13" s="11">
        <v>133.32999999999967</v>
      </c>
      <c r="E13" s="11">
        <v>133.90999999999991</v>
      </c>
      <c r="F13" s="11">
        <v>134.80599999999967</v>
      </c>
      <c r="G13" s="11"/>
    </row>
    <row r="14" spans="1:7" x14ac:dyDescent="0.2">
      <c r="A14" s="10" t="str">
        <f>name!B13</f>
        <v>Transport and storage</v>
      </c>
      <c r="B14" s="11">
        <v>34.839000000000084</v>
      </c>
      <c r="C14" s="11">
        <v>34.582999999999984</v>
      </c>
      <c r="D14" s="11">
        <v>34.01</v>
      </c>
      <c r="E14" s="11">
        <v>35.038000000000018</v>
      </c>
      <c r="F14" s="11">
        <v>35.021999999999949</v>
      </c>
      <c r="G14" s="11"/>
    </row>
    <row r="15" spans="1:7" x14ac:dyDescent="0.2">
      <c r="A15" s="10" t="str">
        <f>name!B14</f>
        <v>Accommodation and food</v>
      </c>
      <c r="B15" s="11">
        <v>68.752999999999858</v>
      </c>
      <c r="C15" s="11">
        <v>81.646000000000086</v>
      </c>
      <c r="D15" s="11">
        <v>78.592999999999861</v>
      </c>
      <c r="E15" s="11">
        <v>84.653999999999954</v>
      </c>
      <c r="F15" s="11">
        <v>96.166999999999916</v>
      </c>
      <c r="G15" s="11"/>
    </row>
    <row r="16" spans="1:7" x14ac:dyDescent="0.2">
      <c r="A16" s="10" t="str">
        <f>name!B15</f>
        <v>Media</v>
      </c>
      <c r="B16" s="11">
        <v>4.3999999999999995</v>
      </c>
      <c r="C16" s="11">
        <v>5.6779999999999999</v>
      </c>
      <c r="D16" s="11">
        <v>5.2770000000000064</v>
      </c>
      <c r="E16" s="11">
        <v>5.1489999999999885</v>
      </c>
      <c r="F16" s="11">
        <v>5.0560000000000045</v>
      </c>
      <c r="G16" s="11"/>
    </row>
    <row r="17" spans="1:7" x14ac:dyDescent="0.2">
      <c r="A17" s="10" t="str">
        <f>name!B16</f>
        <v>Information technology</v>
      </c>
      <c r="B17" s="11">
        <v>17.798999999999971</v>
      </c>
      <c r="C17" s="11">
        <v>14.622999999999973</v>
      </c>
      <c r="D17" s="11">
        <v>14.100999999999988</v>
      </c>
      <c r="E17" s="11">
        <v>14.962999999999997</v>
      </c>
      <c r="F17" s="11">
        <v>15.885999999999965</v>
      </c>
      <c r="G17" s="11"/>
    </row>
    <row r="18" spans="1:7" x14ac:dyDescent="0.2">
      <c r="A18" s="10" t="str">
        <f>name!B17</f>
        <v>Finance and insurance</v>
      </c>
      <c r="B18" s="11">
        <v>11.810999999999995</v>
      </c>
      <c r="C18" s="11">
        <v>10.475999999999996</v>
      </c>
      <c r="D18" s="11">
        <v>12.29300000000001</v>
      </c>
      <c r="E18" s="11">
        <v>12.279000000000009</v>
      </c>
      <c r="F18" s="11">
        <v>11.592000000000018</v>
      </c>
      <c r="G18" s="11"/>
    </row>
    <row r="19" spans="1:7" x14ac:dyDescent="0.2">
      <c r="A19" s="10" t="str">
        <f>name!B18</f>
        <v>Real estate</v>
      </c>
      <c r="B19" s="11">
        <v>15.586000000000023</v>
      </c>
      <c r="C19" s="11">
        <v>15.781999999999986</v>
      </c>
      <c r="D19" s="11">
        <v>16.304000000000016</v>
      </c>
      <c r="E19" s="11">
        <v>14.82599999999999</v>
      </c>
      <c r="F19" s="11">
        <v>14.913000000000013</v>
      </c>
      <c r="G19" s="11"/>
    </row>
    <row r="20" spans="1:7" x14ac:dyDescent="0.2">
      <c r="A20" s="10" t="str">
        <f>name!B19</f>
        <v>Professional services</v>
      </c>
      <c r="B20" s="11">
        <v>63.482000000000042</v>
      </c>
      <c r="C20" s="11">
        <v>65.194000000000173</v>
      </c>
      <c r="D20" s="11">
        <v>63.695999999999856</v>
      </c>
      <c r="E20" s="11">
        <v>67.690999999999875</v>
      </c>
      <c r="F20" s="11">
        <v>73.613000000000028</v>
      </c>
      <c r="G20" s="11"/>
    </row>
    <row r="21" spans="1:7" x14ac:dyDescent="0.2">
      <c r="A21" s="10" t="str">
        <f>name!B20</f>
        <v>Support services</v>
      </c>
      <c r="B21" s="11">
        <v>52.370999999999967</v>
      </c>
      <c r="C21" s="11">
        <v>53.267999999999979</v>
      </c>
      <c r="D21" s="11">
        <v>51.620000000000083</v>
      </c>
      <c r="E21" s="11">
        <v>56.874000000000017</v>
      </c>
      <c r="F21" s="11">
        <v>61.987999999999914</v>
      </c>
      <c r="G21" s="11"/>
    </row>
    <row r="22" spans="1:7" x14ac:dyDescent="0.2">
      <c r="A22" s="10" t="str">
        <f>name!B21</f>
        <v>Public admin. and defence</v>
      </c>
      <c r="B22" s="11">
        <v>40.831999999999951</v>
      </c>
      <c r="C22" s="11">
        <v>39.797999999999995</v>
      </c>
      <c r="D22" s="11">
        <v>42.382999999999967</v>
      </c>
      <c r="E22" s="11">
        <v>43.401999999999951</v>
      </c>
      <c r="F22" s="11">
        <v>43.723000000000063</v>
      </c>
      <c r="G22" s="11"/>
    </row>
    <row r="23" spans="1:7" x14ac:dyDescent="0.2">
      <c r="A23" s="10" t="str">
        <f>name!B22</f>
        <v>Education</v>
      </c>
      <c r="B23" s="11">
        <v>76.095000000000041</v>
      </c>
      <c r="C23" s="11">
        <v>77.722999999999985</v>
      </c>
      <c r="D23" s="11">
        <v>75.120999999999853</v>
      </c>
      <c r="E23" s="11">
        <v>76.450999999999851</v>
      </c>
      <c r="F23" s="11">
        <v>80.122999999999976</v>
      </c>
      <c r="G23" s="11"/>
    </row>
    <row r="24" spans="1:7" x14ac:dyDescent="0.2">
      <c r="A24" s="10" t="str">
        <f>name!B23</f>
        <v>Health and social work</v>
      </c>
      <c r="B24" s="11">
        <v>129.88099999999991</v>
      </c>
      <c r="C24" s="11">
        <v>123.47800000000012</v>
      </c>
      <c r="D24" s="11">
        <v>118.83100000000015</v>
      </c>
      <c r="E24" s="11">
        <v>129.64000000000004</v>
      </c>
      <c r="F24" s="11">
        <v>145.8539999999997</v>
      </c>
      <c r="G24" s="11"/>
    </row>
    <row r="25" spans="1:7" x14ac:dyDescent="0.2">
      <c r="A25" s="10" t="str">
        <f>name!B24</f>
        <v>Arts and entertainment</v>
      </c>
      <c r="B25" s="11">
        <v>27.440000000000005</v>
      </c>
      <c r="C25" s="11">
        <v>27.631999999999977</v>
      </c>
      <c r="D25" s="11">
        <v>25.207000000000022</v>
      </c>
      <c r="E25" s="11">
        <v>29.055999999999973</v>
      </c>
      <c r="F25" s="11">
        <v>33.024000000000022</v>
      </c>
      <c r="G25" s="11"/>
    </row>
    <row r="26" spans="1:7" x14ac:dyDescent="0.2">
      <c r="A26" s="10" t="str">
        <f>name!B25</f>
        <v>Other services</v>
      </c>
      <c r="B26" s="11">
        <v>23.132999999999992</v>
      </c>
      <c r="C26" s="11">
        <v>26.439999999999994</v>
      </c>
      <c r="D26" s="11">
        <v>24.691000000000017</v>
      </c>
      <c r="E26" s="11">
        <v>25.429999999999989</v>
      </c>
      <c r="F26" s="11">
        <v>25.99800000000003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864.32400000000007</v>
      </c>
      <c r="C28" s="11">
        <f t="shared" ref="C28:F28" si="0">SUM(C5:C26)</f>
        <v>880.43299999999977</v>
      </c>
      <c r="D28" s="11">
        <f t="shared" si="0"/>
        <v>873.20699999999943</v>
      </c>
      <c r="E28" s="11">
        <f t="shared" si="0"/>
        <v>909.03699999999935</v>
      </c>
      <c r="F28" s="11">
        <f t="shared" si="0"/>
        <v>962.12299999999925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2.1144848459605452</v>
      </c>
      <c r="C32" s="18">
        <f t="shared" ref="C32:E32" si="1">C5/C$28*100</f>
        <v>1.9873176039516927</v>
      </c>
      <c r="D32" s="18">
        <f t="shared" si="1"/>
        <v>2.375381782326536</v>
      </c>
      <c r="E32" s="18">
        <f t="shared" si="1"/>
        <v>2.355349672235564</v>
      </c>
      <c r="F32" s="18">
        <f>F5/F$28*100</f>
        <v>2.2805815888405125</v>
      </c>
    </row>
    <row r="33" spans="1:6" x14ac:dyDescent="0.2">
      <c r="A33" t="str">
        <f>$A$6</f>
        <v>Mining and quarrying</v>
      </c>
      <c r="B33" s="18">
        <f t="shared" ref="B33:F53" si="2">B6/B$28*100</f>
        <v>0.18314891175068582</v>
      </c>
      <c r="C33" s="18">
        <f t="shared" si="2"/>
        <v>0.16616823767396308</v>
      </c>
      <c r="D33" s="18">
        <f t="shared" si="2"/>
        <v>0.16971920747314195</v>
      </c>
      <c r="E33" s="18">
        <f t="shared" si="2"/>
        <v>0.12980769759646765</v>
      </c>
      <c r="F33" s="18">
        <f t="shared" si="2"/>
        <v>8.7618734818729019E-2</v>
      </c>
    </row>
    <row r="34" spans="1:6" x14ac:dyDescent="0.2">
      <c r="A34" t="str">
        <f>$A$7</f>
        <v>Food drink and tobacco</v>
      </c>
      <c r="B34" s="18">
        <f t="shared" si="2"/>
        <v>1.5776491223198699</v>
      </c>
      <c r="C34" s="18">
        <f t="shared" si="2"/>
        <v>1.6103440011903245</v>
      </c>
      <c r="D34" s="18">
        <f t="shared" si="2"/>
        <v>1.6559647368836976</v>
      </c>
      <c r="E34" s="18">
        <f t="shared" si="2"/>
        <v>1.4895983331811569</v>
      </c>
      <c r="F34" s="18">
        <f t="shared" si="2"/>
        <v>1.1793710367593357</v>
      </c>
    </row>
    <row r="35" spans="1:6" x14ac:dyDescent="0.2">
      <c r="A35" t="str">
        <f>$A$8</f>
        <v>Engineering</v>
      </c>
      <c r="B35" s="18">
        <f t="shared" si="2"/>
        <v>1.4030618147824239</v>
      </c>
      <c r="C35" s="18">
        <f t="shared" si="2"/>
        <v>1.4321362329671865</v>
      </c>
      <c r="D35" s="18">
        <f t="shared" si="2"/>
        <v>1.39783579380376</v>
      </c>
      <c r="E35" s="18">
        <f t="shared" si="2"/>
        <v>1.2913665780380772</v>
      </c>
      <c r="F35" s="18">
        <f t="shared" si="2"/>
        <v>1.0213870783673205</v>
      </c>
    </row>
    <row r="36" spans="1:6" x14ac:dyDescent="0.2">
      <c r="A36" t="str">
        <f>$A$9</f>
        <v>Rest of manufacturing</v>
      </c>
      <c r="B36" s="18">
        <f t="shared" si="2"/>
        <v>5.554167187304758</v>
      </c>
      <c r="C36" s="18">
        <f t="shared" si="2"/>
        <v>5.6502879832991164</v>
      </c>
      <c r="D36" s="18">
        <f t="shared" si="2"/>
        <v>5.7575122508179577</v>
      </c>
      <c r="E36" s="18">
        <f t="shared" si="2"/>
        <v>5.1976982235046512</v>
      </c>
      <c r="F36" s="18">
        <f t="shared" si="2"/>
        <v>4.9018680563711756</v>
      </c>
    </row>
    <row r="37" spans="1:6" x14ac:dyDescent="0.2">
      <c r="A37" t="str">
        <f>$A$10</f>
        <v>Electricity and gas</v>
      </c>
      <c r="B37" s="18">
        <f t="shared" si="2"/>
        <v>0.22641972223379189</v>
      </c>
      <c r="C37" s="18">
        <f t="shared" si="2"/>
        <v>0.49884545445252487</v>
      </c>
      <c r="D37" s="18">
        <f t="shared" si="2"/>
        <v>0.76992053430630025</v>
      </c>
      <c r="E37" s="18">
        <f t="shared" si="2"/>
        <v>0.69260107124352543</v>
      </c>
      <c r="F37" s="18">
        <f t="shared" si="2"/>
        <v>0.63089646542074274</v>
      </c>
    </row>
    <row r="38" spans="1:6" x14ac:dyDescent="0.2">
      <c r="A38" t="str">
        <f>$A$11</f>
        <v>Water and sewerage</v>
      </c>
      <c r="B38" s="18">
        <f t="shared" si="2"/>
        <v>0.69684516454477796</v>
      </c>
      <c r="C38" s="18">
        <f t="shared" si="2"/>
        <v>0.67648532029126629</v>
      </c>
      <c r="D38" s="18">
        <f t="shared" si="2"/>
        <v>0.63043470792148903</v>
      </c>
      <c r="E38" s="18">
        <f t="shared" si="2"/>
        <v>0.6416680509154209</v>
      </c>
      <c r="F38" s="18">
        <f t="shared" si="2"/>
        <v>0.66145388895182977</v>
      </c>
    </row>
    <row r="39" spans="1:6" x14ac:dyDescent="0.2">
      <c r="A39" t="str">
        <f>$A$12</f>
        <v>Construction</v>
      </c>
      <c r="B39" s="18">
        <f t="shared" si="2"/>
        <v>7.4067132232820176</v>
      </c>
      <c r="C39" s="18">
        <f t="shared" si="2"/>
        <v>7.6664550283780812</v>
      </c>
      <c r="D39" s="18">
        <f t="shared" si="2"/>
        <v>7.5992290487822594</v>
      </c>
      <c r="E39" s="18">
        <f t="shared" si="2"/>
        <v>7.9672224562916547</v>
      </c>
      <c r="F39" s="18">
        <f t="shared" si="2"/>
        <v>8.3984064407565402</v>
      </c>
    </row>
    <row r="40" spans="1:6" x14ac:dyDescent="0.2">
      <c r="A40" t="str">
        <f>$A$13</f>
        <v>Wholesale and retail trade</v>
      </c>
      <c r="B40" s="18">
        <f t="shared" si="2"/>
        <v>15.30398322851152</v>
      </c>
      <c r="C40" s="18">
        <f t="shared" si="2"/>
        <v>14.853146122419284</v>
      </c>
      <c r="D40" s="18">
        <f t="shared" si="2"/>
        <v>15.269002653437244</v>
      </c>
      <c r="E40" s="18">
        <f t="shared" si="2"/>
        <v>14.730973546731322</v>
      </c>
      <c r="F40" s="18">
        <f t="shared" si="2"/>
        <v>14.011306246706479</v>
      </c>
    </row>
    <row r="41" spans="1:6" x14ac:dyDescent="0.2">
      <c r="A41" t="str">
        <f>$A$14</f>
        <v>Transport and storage</v>
      </c>
      <c r="B41" s="18">
        <f t="shared" si="2"/>
        <v>4.0307801241201311</v>
      </c>
      <c r="C41" s="18">
        <f t="shared" si="2"/>
        <v>3.9279536319061186</v>
      </c>
      <c r="D41" s="18">
        <f t="shared" si="2"/>
        <v>3.8948382227810843</v>
      </c>
      <c r="E41" s="18">
        <f t="shared" si="2"/>
        <v>3.8544085664279941</v>
      </c>
      <c r="F41" s="18">
        <f t="shared" si="2"/>
        <v>3.6400751255296857</v>
      </c>
    </row>
    <row r="42" spans="1:6" x14ac:dyDescent="0.2">
      <c r="A42" t="str">
        <f>$A$15</f>
        <v>Accommodation and food</v>
      </c>
      <c r="B42" s="18">
        <f t="shared" si="2"/>
        <v>7.9545401955747899</v>
      </c>
      <c r="C42" s="18">
        <f t="shared" si="2"/>
        <v>9.2733916152620477</v>
      </c>
      <c r="D42" s="18">
        <f t="shared" si="2"/>
        <v>9.0005004540733076</v>
      </c>
      <c r="E42" s="18">
        <f t="shared" si="2"/>
        <v>9.312492230789287</v>
      </c>
      <c r="F42" s="18">
        <f t="shared" si="2"/>
        <v>9.995291662292658</v>
      </c>
    </row>
    <row r="43" spans="1:6" x14ac:dyDescent="0.2">
      <c r="A43" t="str">
        <f>$A$16</f>
        <v>Media</v>
      </c>
      <c r="B43" s="18">
        <f t="shared" si="2"/>
        <v>0.50906835862477484</v>
      </c>
      <c r="C43" s="18">
        <f t="shared" si="2"/>
        <v>0.64490994771890664</v>
      </c>
      <c r="D43" s="18">
        <f t="shared" si="2"/>
        <v>0.6043240606179302</v>
      </c>
      <c r="E43" s="18">
        <f t="shared" si="2"/>
        <v>0.56642358891882205</v>
      </c>
      <c r="F43" s="18">
        <f t="shared" si="2"/>
        <v>0.52550453528291163</v>
      </c>
    </row>
    <row r="44" spans="1:6" x14ac:dyDescent="0.2">
      <c r="A44" t="str">
        <f>$A$17</f>
        <v>Information technology</v>
      </c>
      <c r="B44" s="18">
        <f t="shared" si="2"/>
        <v>2.059297207991444</v>
      </c>
      <c r="C44" s="18">
        <f t="shared" si="2"/>
        <v>1.6608873134014712</v>
      </c>
      <c r="D44" s="18">
        <f t="shared" si="2"/>
        <v>1.6148519194188777</v>
      </c>
      <c r="E44" s="18">
        <f t="shared" si="2"/>
        <v>1.6460276094372406</v>
      </c>
      <c r="F44" s="18">
        <f t="shared" si="2"/>
        <v>1.6511402388260106</v>
      </c>
    </row>
    <row r="45" spans="1:6" x14ac:dyDescent="0.2">
      <c r="A45" t="str">
        <f>$A$18</f>
        <v>Finance and insurance</v>
      </c>
      <c r="B45" s="18">
        <f t="shared" si="2"/>
        <v>1.3665014508448214</v>
      </c>
      <c r="C45" s="18">
        <f t="shared" si="2"/>
        <v>1.1898690757843013</v>
      </c>
      <c r="D45" s="18">
        <f t="shared" si="2"/>
        <v>1.4077990671169629</v>
      </c>
      <c r="E45" s="18">
        <f t="shared" si="2"/>
        <v>1.3507701006669715</v>
      </c>
      <c r="F45" s="18">
        <f t="shared" si="2"/>
        <v>1.2048355563685753</v>
      </c>
    </row>
    <row r="46" spans="1:6" x14ac:dyDescent="0.2">
      <c r="A46" t="str">
        <f>$A$19</f>
        <v>Real estate</v>
      </c>
      <c r="B46" s="18">
        <f t="shared" si="2"/>
        <v>1.803258963074035</v>
      </c>
      <c r="C46" s="18">
        <f t="shared" si="2"/>
        <v>1.7925270861042226</v>
      </c>
      <c r="D46" s="18">
        <f t="shared" si="2"/>
        <v>1.8671403229703869</v>
      </c>
      <c r="E46" s="18">
        <f t="shared" si="2"/>
        <v>1.630956715733243</v>
      </c>
      <c r="F46" s="18">
        <f t="shared" si="2"/>
        <v>1.5500097180921799</v>
      </c>
    </row>
    <row r="47" spans="1:6" x14ac:dyDescent="0.2">
      <c r="A47" s="10" t="str">
        <f>$A$20</f>
        <v>Professional services</v>
      </c>
      <c r="B47" s="18">
        <f t="shared" si="2"/>
        <v>7.3446994414131783</v>
      </c>
      <c r="C47" s="18">
        <f t="shared" si="2"/>
        <v>7.4047656096489094</v>
      </c>
      <c r="D47" s="18">
        <f t="shared" si="2"/>
        <v>7.2944903098577889</v>
      </c>
      <c r="E47" s="18">
        <f t="shared" si="2"/>
        <v>7.4464515745783642</v>
      </c>
      <c r="F47" s="18">
        <f t="shared" si="2"/>
        <v>7.6511007428364239</v>
      </c>
    </row>
    <row r="48" spans="1:6" x14ac:dyDescent="0.2">
      <c r="A48" s="10" t="str">
        <f>$A$21</f>
        <v>Support services</v>
      </c>
      <c r="B48" s="18">
        <f t="shared" si="2"/>
        <v>6.0591861385313797</v>
      </c>
      <c r="C48" s="18">
        <f t="shared" si="2"/>
        <v>6.050204842390051</v>
      </c>
      <c r="D48" s="18">
        <f t="shared" si="2"/>
        <v>5.9115421658323992</v>
      </c>
      <c r="E48" s="18">
        <f t="shared" si="2"/>
        <v>6.2565110111029654</v>
      </c>
      <c r="F48" s="18">
        <f t="shared" si="2"/>
        <v>6.4428352715816954</v>
      </c>
    </row>
    <row r="49" spans="1:9" x14ac:dyDescent="0.2">
      <c r="A49" s="10" t="str">
        <f>$A$22</f>
        <v>Public admin. and defence</v>
      </c>
      <c r="B49" s="18">
        <f t="shared" si="2"/>
        <v>4.7241543680379054</v>
      </c>
      <c r="C49" s="18">
        <f t="shared" si="2"/>
        <v>4.5202758188300534</v>
      </c>
      <c r="D49" s="18">
        <f t="shared" si="2"/>
        <v>4.8537173888894607</v>
      </c>
      <c r="E49" s="18">
        <f t="shared" si="2"/>
        <v>4.7745031280354908</v>
      </c>
      <c r="F49" s="18">
        <f t="shared" si="2"/>
        <v>4.5444293505092483</v>
      </c>
    </row>
    <row r="50" spans="1:9" x14ac:dyDescent="0.2">
      <c r="A50" s="10" t="str">
        <f>$A$23</f>
        <v>Education</v>
      </c>
      <c r="B50" s="18">
        <f t="shared" si="2"/>
        <v>8.8039901703527885</v>
      </c>
      <c r="C50" s="18">
        <f t="shared" si="2"/>
        <v>8.827815404465758</v>
      </c>
      <c r="D50" s="18">
        <f t="shared" si="2"/>
        <v>8.6028856846085624</v>
      </c>
      <c r="E50" s="18">
        <f t="shared" si="2"/>
        <v>8.4101087194470523</v>
      </c>
      <c r="F50" s="18">
        <f t="shared" si="2"/>
        <v>8.3277294067390599</v>
      </c>
    </row>
    <row r="51" spans="1:9" x14ac:dyDescent="0.2">
      <c r="A51" s="10" t="str">
        <f>$A$24</f>
        <v>Health and social work</v>
      </c>
      <c r="B51" s="18">
        <f t="shared" si="2"/>
        <v>15.026888065123718</v>
      </c>
      <c r="C51" s="18">
        <f t="shared" si="2"/>
        <v>14.024690124063973</v>
      </c>
      <c r="D51" s="18">
        <f t="shared" si="2"/>
        <v>13.608571621620099</v>
      </c>
      <c r="E51" s="18">
        <f t="shared" si="2"/>
        <v>14.261245691869542</v>
      </c>
      <c r="F51" s="18">
        <f t="shared" si="2"/>
        <v>15.159600175861071</v>
      </c>
    </row>
    <row r="52" spans="1:9" x14ac:dyDescent="0.2">
      <c r="A52" s="10" t="str">
        <f>$A$25</f>
        <v>Arts and entertainment</v>
      </c>
      <c r="B52" s="18">
        <f t="shared" si="2"/>
        <v>3.1747354001508694</v>
      </c>
      <c r="C52" s="18">
        <f t="shared" si="2"/>
        <v>3.1384557371202564</v>
      </c>
      <c r="D52" s="18">
        <f t="shared" si="2"/>
        <v>2.8867152920212549</v>
      </c>
      <c r="E52" s="18">
        <f t="shared" si="2"/>
        <v>3.1963495435279308</v>
      </c>
      <c r="F52" s="18">
        <f t="shared" si="2"/>
        <v>3.4324093696959794</v>
      </c>
    </row>
    <row r="53" spans="1:9" x14ac:dyDescent="0.2">
      <c r="A53" s="10" t="str">
        <f>$A$26</f>
        <v>Other services</v>
      </c>
      <c r="B53" s="18">
        <f t="shared" si="2"/>
        <v>2.6764268954697532</v>
      </c>
      <c r="C53" s="18">
        <f t="shared" si="2"/>
        <v>3.0030678086805018</v>
      </c>
      <c r="D53" s="18">
        <f t="shared" si="2"/>
        <v>2.8276227744395124</v>
      </c>
      <c r="E53" s="18">
        <f t="shared" si="2"/>
        <v>2.7974658897272615</v>
      </c>
      <c r="F53" s="18">
        <f t="shared" si="2"/>
        <v>2.7021493093918396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Heart of the South West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-1.0830742052766573</v>
      </c>
      <c r="C63" s="18">
        <f>IF(AND(D$3-C$3 &lt;&gt; 0,C5&lt;&gt;0,D5&lt;&gt;0),(EXP(LN(D5/C5)/(D$3-C$3))-1)*100,0)</f>
        <v>18.546036463394056</v>
      </c>
      <c r="D63" s="18">
        <f t="shared" ref="B63:E78" si="3">IF(AND(E$3-D$3 &lt;&gt; 0,D5&lt;&gt;0,E5&lt;&gt;0),(EXP(LN(E5/D5)/(E$3-D$3))-1)*100,0)</f>
        <v>0.63690322742169236</v>
      </c>
      <c r="E63" s="18">
        <f t="shared" si="3"/>
        <v>0.24527831366478736</v>
      </c>
      <c r="F63" s="18">
        <f>IF(AND(F$3-D$3 &lt;&gt; 0,D5&lt;&gt;0,F5&lt;&gt;0),(EXP(LN(F5/D5)/(F$3-D$3))-1)*100,0)</f>
        <v>0.37565032534274678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-1.9515228389520911</v>
      </c>
      <c r="C64" s="18">
        <f t="shared" ref="C64:C78" si="4">IF(AND(D$3-C$3 &lt;&gt; 0,C6&lt;&gt;0,D6&lt;&gt;0),(EXP(LN(D6/C6)/(D$3-C$3))-1)*100,0)</f>
        <v>1.2987012987009328</v>
      </c>
      <c r="D64" s="18">
        <f t="shared" si="3"/>
        <v>-4.4552648871105553</v>
      </c>
      <c r="E64" s="18">
        <f t="shared" si="3"/>
        <v>-3.3071064555798779</v>
      </c>
      <c r="F64" s="18">
        <f t="shared" ref="F64:F84" si="5">IF(AND(F$3-D$3 &lt;&gt; 0,D6&lt;&gt;0,F6&lt;&gt;0),(EXP(LN(F6/D6)/(F$3-D$3))-1)*100,0)</f>
        <v>-3.6913508450161503</v>
      </c>
    </row>
    <row r="65" spans="1:6" x14ac:dyDescent="0.2">
      <c r="A65" t="str">
        <f>$A$7</f>
        <v>Food drink and tobacco</v>
      </c>
      <c r="B65" s="18">
        <f t="shared" si="3"/>
        <v>0.97921607981397152</v>
      </c>
      <c r="C65" s="18">
        <f t="shared" si="4"/>
        <v>1.9889970376640642</v>
      </c>
      <c r="D65" s="18">
        <f t="shared" si="3"/>
        <v>-1.3046960142780173</v>
      </c>
      <c r="E65" s="18">
        <f t="shared" si="3"/>
        <v>-1.7521553436388393</v>
      </c>
      <c r="F65" s="18">
        <f t="shared" si="5"/>
        <v>-1.6032280966348345</v>
      </c>
    </row>
    <row r="66" spans="1:6" x14ac:dyDescent="0.2">
      <c r="A66" t="str">
        <f>$A$8</f>
        <v>Engineering</v>
      </c>
      <c r="B66" s="18">
        <f t="shared" si="3"/>
        <v>0.97917467479089471</v>
      </c>
      <c r="C66" s="18">
        <f t="shared" si="4"/>
        <v>-3.1961297485922358</v>
      </c>
      <c r="D66" s="18">
        <f t="shared" si="3"/>
        <v>-0.77718422840837853</v>
      </c>
      <c r="E66" s="18">
        <f t="shared" si="3"/>
        <v>-1.7621191772521194</v>
      </c>
      <c r="F66" s="18">
        <f t="shared" si="5"/>
        <v>-1.4348986763747962</v>
      </c>
    </row>
    <row r="67" spans="1:6" x14ac:dyDescent="0.2">
      <c r="A67" t="str">
        <f>$A$9</f>
        <v>Rest of manufacturing</v>
      </c>
      <c r="B67" s="18">
        <f t="shared" si="3"/>
        <v>0.89458160604571901</v>
      </c>
      <c r="C67" s="18">
        <f t="shared" si="4"/>
        <v>1.0613705349066915</v>
      </c>
      <c r="D67" s="18">
        <f t="shared" si="3"/>
        <v>-1.2338537449993359</v>
      </c>
      <c r="E67" s="18">
        <f t="shared" si="3"/>
        <v>-1.8428362805067433E-2</v>
      </c>
      <c r="F67" s="18">
        <f t="shared" si="5"/>
        <v>-0.4252230362126963</v>
      </c>
    </row>
    <row r="68" spans="1:6" x14ac:dyDescent="0.2">
      <c r="A68" t="str">
        <f>$A$10</f>
        <v>Electricity and gas</v>
      </c>
      <c r="B68" s="18">
        <f t="shared" si="3"/>
        <v>22.39618361014033</v>
      </c>
      <c r="C68" s="18">
        <f t="shared" si="4"/>
        <v>53.073770491803643</v>
      </c>
      <c r="D68" s="18">
        <f t="shared" si="3"/>
        <v>-1.3038250370470239</v>
      </c>
      <c r="E68" s="18">
        <f t="shared" si="3"/>
        <v>-0.36489170674189886</v>
      </c>
      <c r="F68" s="18">
        <f t="shared" si="5"/>
        <v>-0.67885780147159958</v>
      </c>
    </row>
    <row r="69" spans="1:6" x14ac:dyDescent="0.2">
      <c r="A69" t="str">
        <f>$A$11</f>
        <v>Water and sewerage</v>
      </c>
      <c r="B69" s="18">
        <f t="shared" si="3"/>
        <v>-0.27926829954407761</v>
      </c>
      <c r="C69" s="18">
        <f t="shared" si="4"/>
        <v>-7.5721961047684587</v>
      </c>
      <c r="D69" s="18">
        <f t="shared" si="3"/>
        <v>1.1642184301815517</v>
      </c>
      <c r="E69" s="18">
        <f t="shared" si="3"/>
        <v>0.87506311431782002</v>
      </c>
      <c r="F69" s="18">
        <f t="shared" si="5"/>
        <v>0.97135627098992039</v>
      </c>
    </row>
    <row r="70" spans="1:6" x14ac:dyDescent="0.2">
      <c r="A70" t="str">
        <f>$A$12</f>
        <v>Construction</v>
      </c>
      <c r="B70" s="18">
        <f t="shared" si="3"/>
        <v>1.3321367708999832</v>
      </c>
      <c r="C70" s="18">
        <f t="shared" si="4"/>
        <v>-1.6904204569023085</v>
      </c>
      <c r="D70" s="18">
        <f t="shared" si="3"/>
        <v>1.7654487689254372</v>
      </c>
      <c r="E70" s="18">
        <f t="shared" si="3"/>
        <v>1.100638443581281</v>
      </c>
      <c r="F70" s="18">
        <f t="shared" si="5"/>
        <v>1.3217579174267691</v>
      </c>
    </row>
    <row r="71" spans="1:6" x14ac:dyDescent="0.2">
      <c r="A71" t="str">
        <f>$A$13</f>
        <v>Wholesale and retail trade</v>
      </c>
      <c r="B71" s="18">
        <f t="shared" si="3"/>
        <v>-0.28547424362198592</v>
      </c>
      <c r="C71" s="18">
        <f t="shared" si="4"/>
        <v>1.956076224268144</v>
      </c>
      <c r="D71" s="18">
        <f t="shared" si="3"/>
        <v>8.6851181417313406E-2</v>
      </c>
      <c r="E71" s="18">
        <f t="shared" si="3"/>
        <v>6.6709994885516544E-2</v>
      </c>
      <c r="F71" s="18">
        <f t="shared" si="5"/>
        <v>7.342327333874632E-2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-0.18421055095507732</v>
      </c>
      <c r="C72" s="18">
        <f t="shared" si="4"/>
        <v>-1.6568834398403398</v>
      </c>
      <c r="D72" s="18">
        <f t="shared" si="3"/>
        <v>0.59734881059962941</v>
      </c>
      <c r="E72" s="18">
        <f t="shared" si="3"/>
        <v>-4.5674093299141738E-3</v>
      </c>
      <c r="F72" s="18">
        <f t="shared" si="5"/>
        <v>0.19567009411260994</v>
      </c>
    </row>
    <row r="73" spans="1:6" x14ac:dyDescent="0.2">
      <c r="A73" t="str">
        <f>$A$15</f>
        <v>Accommodation and food</v>
      </c>
      <c r="B73" s="18">
        <f t="shared" si="6"/>
        <v>4.3904608552037816</v>
      </c>
      <c r="C73" s="18">
        <f>IF(AND(D$3-C$3 &lt;&gt; 0,C15&lt;&gt;0,D15&lt;&gt;0),(EXP(LN(D15/C15)/(D$3-C$3))-1)*100,0)</f>
        <v>-3.7393136222230394</v>
      </c>
      <c r="D73" s="18">
        <f t="shared" si="3"/>
        <v>1.4968872750695361</v>
      </c>
      <c r="E73" s="18">
        <f t="shared" si="3"/>
        <v>1.2833035901482548</v>
      </c>
      <c r="F73" s="18">
        <f t="shared" si="5"/>
        <v>1.3544481659014673</v>
      </c>
    </row>
    <row r="74" spans="1:6" x14ac:dyDescent="0.2">
      <c r="A74" t="str">
        <f>$A$16</f>
        <v>Media</v>
      </c>
      <c r="B74" s="18">
        <f t="shared" si="6"/>
        <v>6.5824448028286575</v>
      </c>
      <c r="C74" s="18">
        <f>IF(AND(D$3-C$3 &lt;&gt; 0,C16&lt;&gt;0,D16&lt;&gt;0),(EXP(LN(D16/C16)/(D$3-C$3))-1)*100,0)</f>
        <v>-7.0623458964423014</v>
      </c>
      <c r="D74" s="18">
        <f t="shared" si="3"/>
        <v>-0.48990071990667738</v>
      </c>
      <c r="E74" s="18">
        <f t="shared" si="3"/>
        <v>-0.18210263378055647</v>
      </c>
      <c r="F74" s="18">
        <f t="shared" si="5"/>
        <v>-0.28480763518976548</v>
      </c>
    </row>
    <row r="75" spans="1:6" x14ac:dyDescent="0.2">
      <c r="A75" t="str">
        <f>$A$17</f>
        <v>Information technology</v>
      </c>
      <c r="B75" s="18">
        <f t="shared" si="6"/>
        <v>-4.7948987510633589</v>
      </c>
      <c r="C75" s="18">
        <f t="shared" si="4"/>
        <v>-3.569718935922761</v>
      </c>
      <c r="D75" s="18">
        <f t="shared" si="3"/>
        <v>1.1937645723466783</v>
      </c>
      <c r="E75" s="18">
        <f t="shared" si="3"/>
        <v>0.60037236388499338</v>
      </c>
      <c r="F75" s="18">
        <f t="shared" si="5"/>
        <v>0.79778213287409194</v>
      </c>
    </row>
    <row r="76" spans="1:6" x14ac:dyDescent="0.2">
      <c r="A76" t="str">
        <f>$A$18</f>
        <v>Finance and insurance</v>
      </c>
      <c r="B76" s="18">
        <f t="shared" si="6"/>
        <v>-2.9540970853018989</v>
      </c>
      <c r="C76" s="18">
        <f t="shared" si="4"/>
        <v>17.344406261932189</v>
      </c>
      <c r="D76" s="18">
        <f t="shared" si="3"/>
        <v>-2.2787573374571934E-2</v>
      </c>
      <c r="E76" s="18">
        <f t="shared" si="3"/>
        <v>-0.57409853147707413</v>
      </c>
      <c r="F76" s="18">
        <f t="shared" si="5"/>
        <v>-0.39066683493114152</v>
      </c>
    </row>
    <row r="77" spans="1:6" x14ac:dyDescent="0.2">
      <c r="A77" t="str">
        <f>$A$19</f>
        <v>Real estate</v>
      </c>
      <c r="B77" s="18">
        <f t="shared" si="6"/>
        <v>0.31291292051638386</v>
      </c>
      <c r="C77" s="18">
        <f t="shared" si="4"/>
        <v>3.3075655810418825</v>
      </c>
      <c r="D77" s="18">
        <f t="shared" si="3"/>
        <v>-1.8826148093262329</v>
      </c>
      <c r="E77" s="18">
        <f t="shared" si="3"/>
        <v>5.8526315429707765E-2</v>
      </c>
      <c r="F77" s="18">
        <f t="shared" si="5"/>
        <v>-0.59275066473831739</v>
      </c>
    </row>
    <row r="78" spans="1:6" x14ac:dyDescent="0.2">
      <c r="A78" t="str">
        <f>$A$20</f>
        <v>Professional services</v>
      </c>
      <c r="B78" s="18">
        <f t="shared" si="6"/>
        <v>0.66749385147517604</v>
      </c>
      <c r="C78" s="18">
        <f t="shared" si="4"/>
        <v>-2.2977574623436414</v>
      </c>
      <c r="D78" s="18">
        <f t="shared" si="3"/>
        <v>1.2240603475395018</v>
      </c>
      <c r="E78" s="18">
        <f t="shared" si="3"/>
        <v>0.84221089700513563</v>
      </c>
      <c r="F78" s="18">
        <f t="shared" si="5"/>
        <v>0.96933372736838219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0.42547188814439085</v>
      </c>
      <c r="C79" s="18">
        <f t="shared" ref="C79:C84" si="8">IF(AND(D$3-C$3 &lt;&gt; 0,C21&lt;&gt;0,D21&lt;&gt;0),(EXP(LN(D21/C21)/(D$3-C$3))-1)*100,0)</f>
        <v>-3.0937898926182594</v>
      </c>
      <c r="D79" s="18">
        <f t="shared" ref="D79:D84" si="9">IF(AND(E$3-D$3 &lt;&gt; 0,D21&lt;&gt;0,E21&lt;&gt;0),(EXP(LN(E21/D21)/(E$3-D$3))-1)*100,0)</f>
        <v>1.9574945230329766</v>
      </c>
      <c r="E79" s="18">
        <f t="shared" ref="E79:E84" si="10">IF(AND(F$3-E$3 &lt;&gt; 0,E21&lt;&gt;0,F21&lt;&gt;0),(EXP(LN(F21/E21)/(F$3-E$3))-1)*100,0)</f>
        <v>0.86474271634624511</v>
      </c>
      <c r="F79" s="18">
        <f t="shared" si="5"/>
        <v>1.2276857689295317</v>
      </c>
    </row>
    <row r="80" spans="1:6" x14ac:dyDescent="0.2">
      <c r="A80" s="10" t="str">
        <f>$A$22</f>
        <v>Public admin. and defence</v>
      </c>
      <c r="B80" s="18">
        <f t="shared" si="7"/>
        <v>-0.63918417005139894</v>
      </c>
      <c r="C80" s="18">
        <f t="shared" si="8"/>
        <v>6.4953012714206171</v>
      </c>
      <c r="D80" s="18">
        <f t="shared" si="9"/>
        <v>0.47629438386740386</v>
      </c>
      <c r="E80" s="18">
        <f t="shared" si="10"/>
        <v>7.3714720371143017E-2</v>
      </c>
      <c r="F80" s="18">
        <f t="shared" si="5"/>
        <v>0.2077283970629562</v>
      </c>
    </row>
    <row r="81" spans="1:6" x14ac:dyDescent="0.2">
      <c r="A81" s="10" t="str">
        <f>$A$23</f>
        <v>Education</v>
      </c>
      <c r="B81" s="18">
        <f t="shared" si="7"/>
        <v>0.53061942915213489</v>
      </c>
      <c r="C81" s="18">
        <f t="shared" si="8"/>
        <v>-3.347786369543293</v>
      </c>
      <c r="D81" s="18">
        <f t="shared" si="9"/>
        <v>0.35161403470314045</v>
      </c>
      <c r="E81" s="18">
        <f t="shared" si="10"/>
        <v>0.4702315467974838</v>
      </c>
      <c r="F81" s="18">
        <f t="shared" si="5"/>
        <v>0.43067680559449872</v>
      </c>
    </row>
    <row r="82" spans="1:6" x14ac:dyDescent="0.2">
      <c r="A82" s="10" t="str">
        <f>$A$24</f>
        <v>Health and social work</v>
      </c>
      <c r="B82" s="18">
        <f t="shared" si="7"/>
        <v>-1.2559375415904461</v>
      </c>
      <c r="C82" s="18">
        <f t="shared" si="8"/>
        <v>-3.7634234438523206</v>
      </c>
      <c r="D82" s="18">
        <f t="shared" si="9"/>
        <v>1.7564281768866374</v>
      </c>
      <c r="E82" s="18">
        <f t="shared" si="10"/>
        <v>1.1854184792191802</v>
      </c>
      <c r="F82" s="18">
        <f t="shared" si="5"/>
        <v>1.3753981275253846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0.17446998574932593</v>
      </c>
      <c r="C83" s="18">
        <f t="shared" si="8"/>
        <v>-8.7760567458018084</v>
      </c>
      <c r="D83" s="18">
        <f t="shared" si="9"/>
        <v>2.8828373911470306</v>
      </c>
      <c r="E83" s="18">
        <f t="shared" si="10"/>
        <v>1.288323971620442</v>
      </c>
      <c r="F83" s="18">
        <f t="shared" si="5"/>
        <v>1.8170635457076978</v>
      </c>
    </row>
    <row r="84" spans="1:6" x14ac:dyDescent="0.2">
      <c r="A84" s="10" t="str">
        <f>$A$26</f>
        <v>Other services</v>
      </c>
      <c r="B84" s="18">
        <f t="shared" si="7"/>
        <v>3.3968655054526398</v>
      </c>
      <c r="C84" s="18">
        <f t="shared" si="8"/>
        <v>-6.614977307110359</v>
      </c>
      <c r="D84" s="18">
        <f t="shared" si="9"/>
        <v>0.59155832979294054</v>
      </c>
      <c r="E84" s="18">
        <f t="shared" si="10"/>
        <v>0.22114449004071446</v>
      </c>
      <c r="F84" s="18">
        <f t="shared" si="5"/>
        <v>0.34446396635550158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0.4627205958001035</v>
      </c>
      <c r="C86" s="18">
        <f>IF(AND(D$3-C$3 &lt;&gt; 0,C28&lt;&gt;0,D28&lt;&gt;0),(EXP(LN(D28/C28)/(D$3-C$3))-1)*100,0)</f>
        <v>-0.82073252592762547</v>
      </c>
      <c r="D86" s="18">
        <f>IF(AND(E$3-D$3 &lt;&gt; 0,D28&lt;&gt;0,E28&lt;&gt;0),(EXP(LN(E28/D28)/(E$3-D$3))-1)*100,0)</f>
        <v>0.80750600951529083</v>
      </c>
      <c r="E86" s="18">
        <f>IF(AND(F$3-E$3 &lt;&gt; 0,E28&lt;&gt;0,F28&lt;&gt;0),(EXP(LN(F28/E28)/(F$3-E$3))-1)*100,0)</f>
        <v>0.56917873885600212</v>
      </c>
      <c r="F86" s="18">
        <f>IF(AND(F$3-D$3 &lt;&gt; 0,D28&lt;&gt;0,F28&lt;&gt;0),(EXP(LN(F28/D28)/(F$3-D$3))-1)*100,0)</f>
        <v>0.64855849109184405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-0.77900000000002123</v>
      </c>
      <c r="C90" s="27">
        <f>D5-C5</f>
        <v>3.2450000000000578</v>
      </c>
      <c r="D90" s="27">
        <f t="shared" si="11"/>
        <v>0.66899999999992943</v>
      </c>
      <c r="E90" s="27">
        <f t="shared" si="11"/>
        <v>0.53099999999999525</v>
      </c>
      <c r="F90" s="27">
        <f>F5-D5</f>
        <v>1.1999999999999247</v>
      </c>
    </row>
    <row r="91" spans="1:6" x14ac:dyDescent="0.2">
      <c r="A91" t="str">
        <f>$A$6</f>
        <v>Mining and quarrying</v>
      </c>
      <c r="B91" s="27">
        <f t="shared" si="11"/>
        <v>-0.11999999999999478</v>
      </c>
      <c r="C91" s="27">
        <f t="shared" ref="C91:C105" si="12">D6-C6</f>
        <v>1.8999999999994799E-2</v>
      </c>
      <c r="D91" s="27">
        <f t="shared" si="11"/>
        <v>-0.30199999999999694</v>
      </c>
      <c r="E91" s="27">
        <f t="shared" si="11"/>
        <v>-0.3370000000000013</v>
      </c>
      <c r="F91" s="27">
        <f t="shared" ref="F91:F111" si="13">F6-D6</f>
        <v>-0.63899999999999824</v>
      </c>
    </row>
    <row r="92" spans="1:6" x14ac:dyDescent="0.2">
      <c r="A92" t="str">
        <f>$A$7</f>
        <v>Food drink and tobacco</v>
      </c>
      <c r="B92" s="27">
        <f t="shared" si="11"/>
        <v>0.54200000000001403</v>
      </c>
      <c r="C92" s="27">
        <f t="shared" si="12"/>
        <v>0.28200000000001069</v>
      </c>
      <c r="D92" s="27">
        <f t="shared" si="11"/>
        <v>-0.91900000000003423</v>
      </c>
      <c r="E92" s="27">
        <f t="shared" si="11"/>
        <v>-2.1939999999999689</v>
      </c>
      <c r="F92" s="27">
        <f t="shared" si="13"/>
        <v>-3.1130000000000031</v>
      </c>
    </row>
    <row r="93" spans="1:6" x14ac:dyDescent="0.2">
      <c r="A93" t="str">
        <f>$A$8</f>
        <v>Engineering</v>
      </c>
      <c r="B93" s="27">
        <f t="shared" si="11"/>
        <v>0.4819999999999478</v>
      </c>
      <c r="C93" s="27">
        <f t="shared" si="12"/>
        <v>-0.40299999999999514</v>
      </c>
      <c r="D93" s="27">
        <f t="shared" si="11"/>
        <v>-0.46700000000000408</v>
      </c>
      <c r="E93" s="27">
        <f t="shared" si="11"/>
        <v>-1.9119999999999795</v>
      </c>
      <c r="F93" s="27">
        <f t="shared" si="13"/>
        <v>-2.3789999999999836</v>
      </c>
    </row>
    <row r="94" spans="1:6" x14ac:dyDescent="0.2">
      <c r="A94" t="str">
        <f>$A$9</f>
        <v>Rest of manufacturing</v>
      </c>
      <c r="B94" s="27">
        <f t="shared" si="11"/>
        <v>1.7409999999999215</v>
      </c>
      <c r="C94" s="27">
        <f t="shared" si="12"/>
        <v>0.52800000000002711</v>
      </c>
      <c r="D94" s="27">
        <f t="shared" si="11"/>
        <v>-3.0259999999999891</v>
      </c>
      <c r="E94" s="27">
        <f t="shared" si="11"/>
        <v>-8.6999999999932243E-2</v>
      </c>
      <c r="F94" s="27">
        <f t="shared" si="13"/>
        <v>-3.1129999999999214</v>
      </c>
    </row>
    <row r="95" spans="1:6" x14ac:dyDescent="0.2">
      <c r="A95" t="str">
        <f>$A$10</f>
        <v>Electricity and gas</v>
      </c>
      <c r="B95" s="27">
        <f t="shared" si="11"/>
        <v>2.4349999999999974</v>
      </c>
      <c r="C95" s="27">
        <f t="shared" si="12"/>
        <v>2.3310000000000137</v>
      </c>
      <c r="D95" s="27">
        <f t="shared" si="11"/>
        <v>-0.42700000000000848</v>
      </c>
      <c r="E95" s="27">
        <f t="shared" si="11"/>
        <v>-0.22599999999999465</v>
      </c>
      <c r="F95" s="27">
        <f t="shared" si="13"/>
        <v>-0.65300000000000313</v>
      </c>
    </row>
    <row r="96" spans="1:6" x14ac:dyDescent="0.2">
      <c r="A96" t="str">
        <f>$A$11</f>
        <v>Water and sewerage</v>
      </c>
      <c r="B96" s="27">
        <f t="shared" si="11"/>
        <v>-6.7000000000004611E-2</v>
      </c>
      <c r="C96" s="27">
        <f t="shared" si="12"/>
        <v>-0.45100000000000939</v>
      </c>
      <c r="D96" s="27">
        <f t="shared" si="11"/>
        <v>0.32800000000001717</v>
      </c>
      <c r="E96" s="27">
        <f t="shared" si="11"/>
        <v>0.53099999999999792</v>
      </c>
      <c r="F96" s="27">
        <f t="shared" si="13"/>
        <v>0.85900000000001508</v>
      </c>
    </row>
    <row r="97" spans="1:6" x14ac:dyDescent="0.2">
      <c r="A97" t="str">
        <f>$A$12</f>
        <v>Construction</v>
      </c>
      <c r="B97" s="27">
        <f t="shared" si="11"/>
        <v>3.4799999999999045</v>
      </c>
      <c r="C97" s="27">
        <f t="shared" si="12"/>
        <v>-1.1409999999999201</v>
      </c>
      <c r="D97" s="27">
        <f t="shared" si="11"/>
        <v>6.0679999999998557</v>
      </c>
      <c r="E97" s="27">
        <f t="shared" si="11"/>
        <v>8.3780000000000712</v>
      </c>
      <c r="F97" s="27">
        <f t="shared" si="13"/>
        <v>14.445999999999927</v>
      </c>
    </row>
    <row r="98" spans="1:6" x14ac:dyDescent="0.2">
      <c r="A98" t="str">
        <f>$A$13</f>
        <v>Wholesale and retail trade</v>
      </c>
      <c r="B98" s="27">
        <f t="shared" si="11"/>
        <v>-1.5040000000001896</v>
      </c>
      <c r="C98" s="27">
        <f t="shared" si="12"/>
        <v>2.5579999999999359</v>
      </c>
      <c r="D98" s="27">
        <f t="shared" si="11"/>
        <v>0.58000000000023988</v>
      </c>
      <c r="E98" s="27">
        <f t="shared" si="11"/>
        <v>0.89599999999975921</v>
      </c>
      <c r="F98" s="27">
        <f t="shared" si="13"/>
        <v>1.4759999999999991</v>
      </c>
    </row>
    <row r="99" spans="1:6" x14ac:dyDescent="0.2">
      <c r="A99" t="str">
        <f>$A$14</f>
        <v>Transport and storage</v>
      </c>
      <c r="B99" s="27">
        <f t="shared" si="11"/>
        <v>-0.2560000000000997</v>
      </c>
      <c r="C99" s="27">
        <f t="shared" si="12"/>
        <v>-0.57299999999998619</v>
      </c>
      <c r="D99" s="27">
        <f t="shared" si="11"/>
        <v>1.02800000000002</v>
      </c>
      <c r="E99" s="27">
        <f t="shared" si="11"/>
        <v>-1.6000000000069292E-2</v>
      </c>
      <c r="F99" s="27">
        <f t="shared" si="13"/>
        <v>1.0119999999999507</v>
      </c>
    </row>
    <row r="100" spans="1:6" x14ac:dyDescent="0.2">
      <c r="A100" t="str">
        <f>$A$15</f>
        <v>Accommodation and food</v>
      </c>
      <c r="B100" s="27">
        <f t="shared" si="11"/>
        <v>12.893000000000228</v>
      </c>
      <c r="C100" s="27">
        <f t="shared" si="12"/>
        <v>-3.0530000000002246</v>
      </c>
      <c r="D100" s="27">
        <f t="shared" si="11"/>
        <v>6.0610000000000923</v>
      </c>
      <c r="E100" s="27">
        <f t="shared" si="11"/>
        <v>11.512999999999963</v>
      </c>
      <c r="F100" s="27">
        <f t="shared" si="13"/>
        <v>17.574000000000055</v>
      </c>
    </row>
    <row r="101" spans="1:6" x14ac:dyDescent="0.2">
      <c r="A101" t="str">
        <f>$A$16</f>
        <v>Media</v>
      </c>
      <c r="B101" s="27">
        <f t="shared" si="11"/>
        <v>1.2780000000000005</v>
      </c>
      <c r="C101" s="27">
        <f t="shared" si="12"/>
        <v>-0.40099999999999358</v>
      </c>
      <c r="D101" s="27">
        <f t="shared" si="11"/>
        <v>-0.12800000000001788</v>
      </c>
      <c r="E101" s="27">
        <f t="shared" si="11"/>
        <v>-9.2999999999983984E-2</v>
      </c>
      <c r="F101" s="27">
        <f t="shared" si="13"/>
        <v>-0.22100000000000186</v>
      </c>
    </row>
    <row r="102" spans="1:6" x14ac:dyDescent="0.2">
      <c r="A102" t="str">
        <f>$A$17</f>
        <v>Information technology</v>
      </c>
      <c r="B102" s="27">
        <f t="shared" si="11"/>
        <v>-3.1759999999999984</v>
      </c>
      <c r="C102" s="27">
        <f t="shared" si="12"/>
        <v>-0.52199999999998425</v>
      </c>
      <c r="D102" s="27">
        <f t="shared" si="11"/>
        <v>0.86200000000000898</v>
      </c>
      <c r="E102" s="27">
        <f t="shared" si="11"/>
        <v>0.92299999999996807</v>
      </c>
      <c r="F102" s="27">
        <f t="shared" si="13"/>
        <v>1.784999999999977</v>
      </c>
    </row>
    <row r="103" spans="1:6" x14ac:dyDescent="0.2">
      <c r="A103" t="str">
        <f>$A$18</f>
        <v>Finance and insurance</v>
      </c>
      <c r="B103" s="27">
        <f t="shared" si="11"/>
        <v>-1.3349999999999991</v>
      </c>
      <c r="C103" s="27">
        <f t="shared" si="12"/>
        <v>1.8170000000000144</v>
      </c>
      <c r="D103" s="27">
        <f t="shared" si="11"/>
        <v>-1.4000000000001123E-2</v>
      </c>
      <c r="E103" s="27">
        <f t="shared" si="11"/>
        <v>-0.68699999999999051</v>
      </c>
      <c r="F103" s="27">
        <f t="shared" si="13"/>
        <v>-0.70099999999999163</v>
      </c>
    </row>
    <row r="104" spans="1:6" x14ac:dyDescent="0.2">
      <c r="A104" t="str">
        <f>$A$19</f>
        <v>Real estate</v>
      </c>
      <c r="B104" s="27">
        <f t="shared" si="11"/>
        <v>0.19599999999996243</v>
      </c>
      <c r="C104" s="27">
        <f t="shared" si="12"/>
        <v>0.52200000000003044</v>
      </c>
      <c r="D104" s="27">
        <f t="shared" si="11"/>
        <v>-1.4780000000000264</v>
      </c>
      <c r="E104" s="27">
        <f t="shared" si="11"/>
        <v>8.7000000000022837E-2</v>
      </c>
      <c r="F104" s="27">
        <f t="shared" si="13"/>
        <v>-1.3910000000000036</v>
      </c>
    </row>
    <row r="105" spans="1:6" x14ac:dyDescent="0.2">
      <c r="A105" t="str">
        <f>$A$20</f>
        <v>Professional services</v>
      </c>
      <c r="B105" s="27">
        <f t="shared" si="11"/>
        <v>1.7120000000001312</v>
      </c>
      <c r="C105" s="27">
        <f t="shared" si="12"/>
        <v>-1.4980000000003173</v>
      </c>
      <c r="D105" s="27">
        <f t="shared" si="11"/>
        <v>3.9950000000000188</v>
      </c>
      <c r="E105" s="27">
        <f t="shared" si="11"/>
        <v>5.9220000000001534</v>
      </c>
      <c r="F105" s="27">
        <f t="shared" si="13"/>
        <v>9.9170000000001721</v>
      </c>
    </row>
    <row r="106" spans="1:6" x14ac:dyDescent="0.2">
      <c r="A106" s="10" t="str">
        <f>$A$21</f>
        <v>Support services</v>
      </c>
      <c r="B106" s="27">
        <f t="shared" ref="B106:B111" si="14">C21-B21</f>
        <v>0.89700000000001268</v>
      </c>
      <c r="C106" s="27">
        <f t="shared" ref="C106:C111" si="15">D21-C21</f>
        <v>-1.6479999999998967</v>
      </c>
      <c r="D106" s="27">
        <f t="shared" ref="D106:D111" si="16">E21-D21</f>
        <v>5.2539999999999338</v>
      </c>
      <c r="E106" s="27">
        <f t="shared" ref="E106:E111" si="17">F21-E21</f>
        <v>5.1139999999998977</v>
      </c>
      <c r="F106" s="27">
        <f t="shared" si="13"/>
        <v>10.367999999999832</v>
      </c>
    </row>
    <row r="107" spans="1:6" x14ac:dyDescent="0.2">
      <c r="A107" s="10" t="str">
        <f>$A$22</f>
        <v>Public admin. and defence</v>
      </c>
      <c r="B107" s="27">
        <f t="shared" si="14"/>
        <v>-1.0339999999999563</v>
      </c>
      <c r="C107" s="27">
        <f t="shared" si="15"/>
        <v>2.5849999999999724</v>
      </c>
      <c r="D107" s="27">
        <f t="shared" si="16"/>
        <v>1.0189999999999841</v>
      </c>
      <c r="E107" s="27">
        <f t="shared" si="17"/>
        <v>0.32100000000011164</v>
      </c>
      <c r="F107" s="27">
        <f t="shared" si="13"/>
        <v>1.3400000000000958</v>
      </c>
    </row>
    <row r="108" spans="1:6" x14ac:dyDescent="0.2">
      <c r="A108" s="10" t="str">
        <f>$A$23</f>
        <v>Education</v>
      </c>
      <c r="B108" s="27">
        <f t="shared" si="14"/>
        <v>1.6279999999999433</v>
      </c>
      <c r="C108" s="27">
        <f t="shared" si="15"/>
        <v>-2.6020000000001318</v>
      </c>
      <c r="D108" s="27">
        <f t="shared" si="16"/>
        <v>1.3299999999999983</v>
      </c>
      <c r="E108" s="27">
        <f t="shared" si="17"/>
        <v>3.6720000000001249</v>
      </c>
      <c r="F108" s="27">
        <f t="shared" si="13"/>
        <v>5.0020000000001232</v>
      </c>
    </row>
    <row r="109" spans="1:6" x14ac:dyDescent="0.2">
      <c r="A109" s="10" t="str">
        <f>$A$24</f>
        <v>Health and social work</v>
      </c>
      <c r="B109" s="27">
        <f t="shared" si="14"/>
        <v>-6.4029999999997926</v>
      </c>
      <c r="C109" s="27">
        <f t="shared" si="15"/>
        <v>-4.6469999999999771</v>
      </c>
      <c r="D109" s="27">
        <f t="shared" si="16"/>
        <v>10.808999999999898</v>
      </c>
      <c r="E109" s="27">
        <f t="shared" si="17"/>
        <v>16.213999999999658</v>
      </c>
      <c r="F109" s="27">
        <f t="shared" si="13"/>
        <v>27.022999999999556</v>
      </c>
    </row>
    <row r="110" spans="1:6" x14ac:dyDescent="0.2">
      <c r="A110" s="10" t="str">
        <f>$A$25</f>
        <v>Arts and entertainment</v>
      </c>
      <c r="B110" s="27">
        <f t="shared" si="14"/>
        <v>0.19199999999997175</v>
      </c>
      <c r="C110" s="27">
        <f t="shared" si="15"/>
        <v>-2.4249999999999545</v>
      </c>
      <c r="D110" s="27">
        <f t="shared" si="16"/>
        <v>3.8489999999999505</v>
      </c>
      <c r="E110" s="27">
        <f t="shared" si="17"/>
        <v>3.9680000000000497</v>
      </c>
      <c r="F110" s="27">
        <f t="shared" si="13"/>
        <v>7.8170000000000002</v>
      </c>
    </row>
    <row r="111" spans="1:6" x14ac:dyDescent="0.2">
      <c r="A111" s="10" t="str">
        <f>$A$26</f>
        <v>Other services</v>
      </c>
      <c r="B111" s="27">
        <f t="shared" si="14"/>
        <v>3.3070000000000022</v>
      </c>
      <c r="C111" s="27">
        <f t="shared" si="15"/>
        <v>-1.7489999999999775</v>
      </c>
      <c r="D111" s="27">
        <f t="shared" si="16"/>
        <v>0.73899999999997235</v>
      </c>
      <c r="E111" s="27">
        <f t="shared" si="17"/>
        <v>0.56800000000004047</v>
      </c>
      <c r="F111" s="27">
        <f t="shared" si="13"/>
        <v>1.3070000000000128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16.108999999999696</v>
      </c>
      <c r="C113" s="29">
        <f>D28-C28</f>
        <v>-7.2260000000003402</v>
      </c>
      <c r="D113" s="29">
        <f>E28-D28</f>
        <v>35.829999999999927</v>
      </c>
      <c r="E113" s="29">
        <f>F28-E28</f>
        <v>53.085999999999899</v>
      </c>
      <c r="F113" s="29">
        <f>F28-D28</f>
        <v>88.915999999999826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Heart of the South West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27.839000000000031</v>
      </c>
      <c r="C7" s="31">
        <f>'Ind T1'!C7</f>
        <v>29.308000000000007</v>
      </c>
      <c r="D7" s="31">
        <f>'Ind T1'!D7</f>
        <v>34.452000000000062</v>
      </c>
      <c r="E7" s="31">
        <f>'Ind T1'!E7</f>
        <v>34.720000000000006</v>
      </c>
      <c r="F7" s="31">
        <f>'Ind T1'!F7</f>
        <v>35.219000000000001</v>
      </c>
      <c r="H7" s="31">
        <f>C7-B7</f>
        <v>1.4689999999999763</v>
      </c>
      <c r="I7" s="31">
        <f>D7-C7</f>
        <v>5.1440000000000552</v>
      </c>
      <c r="J7" s="31">
        <f>E7-D7</f>
        <v>0.26799999999994384</v>
      </c>
      <c r="K7" s="31">
        <f>F7-E7</f>
        <v>0.49899999999999523</v>
      </c>
      <c r="L7" s="31">
        <f>F7-D7</f>
        <v>0.76699999999993906</v>
      </c>
    </row>
    <row r="8" spans="1:12" x14ac:dyDescent="0.2">
      <c r="A8" t="str">
        <f>'Ind T2'!A5</f>
        <v>Agriculture</v>
      </c>
      <c r="B8" s="32">
        <f>'Ind T2'!B5</f>
        <v>18.276000000000025</v>
      </c>
      <c r="C8" s="32">
        <f>'Ind T2'!C5</f>
        <v>17.497000000000003</v>
      </c>
      <c r="D8" s="32">
        <f>'Ind T2'!D5</f>
        <v>20.742000000000061</v>
      </c>
      <c r="E8" s="32">
        <f>'Ind T2'!E5</f>
        <v>21.410999999999991</v>
      </c>
      <c r="F8" s="32">
        <f>'Ind T2'!F5</f>
        <v>21.941999999999986</v>
      </c>
      <c r="H8" s="11">
        <f t="shared" ref="H8:H40" si="0">C8-B8</f>
        <v>-0.77900000000002123</v>
      </c>
      <c r="I8" s="31">
        <f t="shared" ref="I8:I38" si="1">D8-C8</f>
        <v>3.2450000000000578</v>
      </c>
      <c r="J8" s="11">
        <f t="shared" ref="J8:J38" si="2">E8-D8</f>
        <v>0.66899999999992943</v>
      </c>
      <c r="K8" s="11">
        <f t="shared" ref="K8:K38" si="3">F8-E8</f>
        <v>0.53099999999999525</v>
      </c>
      <c r="L8" s="31">
        <f t="shared" ref="L8:L40" si="4">F8-D8</f>
        <v>1.1999999999999247</v>
      </c>
    </row>
    <row r="9" spans="1:12" x14ac:dyDescent="0.2">
      <c r="A9" t="str">
        <f>'Ind T2'!A6</f>
        <v>Mining and quarrying</v>
      </c>
      <c r="B9" s="32">
        <f>'Ind T2'!B6</f>
        <v>1.5829999999999977</v>
      </c>
      <c r="C9" s="32">
        <f>'Ind T2'!C6</f>
        <v>1.463000000000003</v>
      </c>
      <c r="D9" s="32">
        <f>'Ind T2'!D6</f>
        <v>1.4819999999999978</v>
      </c>
      <c r="E9" s="32">
        <f>'Ind T2'!E6</f>
        <v>1.1800000000000008</v>
      </c>
      <c r="F9" s="32">
        <f>'Ind T2'!F6</f>
        <v>0.84299999999999953</v>
      </c>
      <c r="H9" s="11">
        <f t="shared" si="0"/>
        <v>-0.11999999999999478</v>
      </c>
      <c r="I9" s="31">
        <f t="shared" si="1"/>
        <v>1.8999999999994799E-2</v>
      </c>
      <c r="J9" s="11">
        <f t="shared" si="2"/>
        <v>-0.30199999999999694</v>
      </c>
      <c r="K9" s="11">
        <f t="shared" si="3"/>
        <v>-0.3370000000000013</v>
      </c>
      <c r="L9" s="31">
        <f t="shared" si="4"/>
        <v>-0.63899999999999824</v>
      </c>
    </row>
    <row r="10" spans="1:12" x14ac:dyDescent="0.2">
      <c r="A10" t="str">
        <f>'Ind T2'!A10</f>
        <v>Electricity and gas</v>
      </c>
      <c r="B10" s="32">
        <f>'Ind T2'!B10</f>
        <v>1.9569999999999994</v>
      </c>
      <c r="C10" s="32">
        <f>'Ind T2'!C10</f>
        <v>4.3919999999999968</v>
      </c>
      <c r="D10" s="32">
        <f>'Ind T2'!D10</f>
        <v>6.7230000000000105</v>
      </c>
      <c r="E10" s="32">
        <f>'Ind T2'!E10</f>
        <v>6.296000000000002</v>
      </c>
      <c r="F10" s="32">
        <f>'Ind T2'!F10</f>
        <v>6.0700000000000074</v>
      </c>
      <c r="H10" s="11">
        <f t="shared" si="0"/>
        <v>2.4349999999999974</v>
      </c>
      <c r="I10" s="31">
        <f t="shared" si="1"/>
        <v>2.3310000000000137</v>
      </c>
      <c r="J10" s="11">
        <f t="shared" si="2"/>
        <v>-0.42700000000000848</v>
      </c>
      <c r="K10" s="11">
        <f t="shared" si="3"/>
        <v>-0.22599999999999465</v>
      </c>
      <c r="L10" s="31">
        <f t="shared" si="4"/>
        <v>-0.65300000000000313</v>
      </c>
    </row>
    <row r="11" spans="1:12" x14ac:dyDescent="0.2">
      <c r="A11" t="str">
        <f>'Ind T2'!A11</f>
        <v>Water and sewerage</v>
      </c>
      <c r="B11" s="32">
        <f>'Ind T2'!B11</f>
        <v>6.0230000000000077</v>
      </c>
      <c r="C11" s="32">
        <f>'Ind T2'!C11</f>
        <v>5.9560000000000031</v>
      </c>
      <c r="D11" s="32">
        <f>'Ind T2'!D11</f>
        <v>5.5049999999999937</v>
      </c>
      <c r="E11" s="32">
        <f>'Ind T2'!E11</f>
        <v>5.8330000000000108</v>
      </c>
      <c r="F11" s="32">
        <f>'Ind T2'!F11</f>
        <v>6.3640000000000088</v>
      </c>
      <c r="H11" s="11">
        <f t="shared" ref="H11" si="5">C11-B11</f>
        <v>-6.7000000000004611E-2</v>
      </c>
      <c r="I11" s="31">
        <f t="shared" ref="I11" si="6">D11-C11</f>
        <v>-0.45100000000000939</v>
      </c>
      <c r="J11" s="11">
        <f t="shared" ref="J11" si="7">E11-D11</f>
        <v>0.32800000000001717</v>
      </c>
      <c r="K11" s="11">
        <f t="shared" ref="K11" si="8">F11-E11</f>
        <v>0.53099999999999792</v>
      </c>
      <c r="L11" s="31">
        <f t="shared" si="4"/>
        <v>0.85900000000001508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73.769000000000005</v>
      </c>
      <c r="C13" s="31">
        <f>'Ind T1'!C8</f>
        <v>76.533999999999892</v>
      </c>
      <c r="D13" s="31">
        <f>'Ind T1'!D8</f>
        <v>76.940999999999946</v>
      </c>
      <c r="E13" s="31">
        <f>'Ind T1'!E8</f>
        <v>72.528999999999911</v>
      </c>
      <c r="F13" s="31">
        <f>'Ind T1'!F8</f>
        <v>68.336000000000027</v>
      </c>
      <c r="H13" s="31">
        <f t="shared" si="0"/>
        <v>2.7649999999998869</v>
      </c>
      <c r="I13" s="31">
        <f t="shared" si="1"/>
        <v>0.40700000000005332</v>
      </c>
      <c r="J13" s="31">
        <f t="shared" si="2"/>
        <v>-4.4120000000000346</v>
      </c>
      <c r="K13" s="31">
        <f t="shared" si="3"/>
        <v>-4.1929999999998842</v>
      </c>
      <c r="L13" s="31">
        <f t="shared" si="4"/>
        <v>-8.6049999999999187</v>
      </c>
    </row>
    <row r="14" spans="1:12" x14ac:dyDescent="0.2">
      <c r="A14" t="str">
        <f>'Ind T2'!A7</f>
        <v>Food drink and tobacco</v>
      </c>
      <c r="B14" s="32">
        <f>'Ind T2'!B7</f>
        <v>13.635999999999994</v>
      </c>
      <c r="C14" s="32">
        <f>'Ind T2'!C7</f>
        <v>14.178000000000008</v>
      </c>
      <c r="D14" s="32">
        <f>'Ind T2'!D7</f>
        <v>14.460000000000019</v>
      </c>
      <c r="E14" s="32">
        <f>'Ind T2'!E7</f>
        <v>13.540999999999984</v>
      </c>
      <c r="F14" s="32">
        <f>'Ind T2'!F7</f>
        <v>11.347000000000016</v>
      </c>
      <c r="H14" s="11">
        <f t="shared" si="0"/>
        <v>0.54200000000001403</v>
      </c>
      <c r="I14" s="31">
        <f t="shared" si="1"/>
        <v>0.28200000000001069</v>
      </c>
      <c r="J14" s="11">
        <f t="shared" si="2"/>
        <v>-0.91900000000003423</v>
      </c>
      <c r="K14" s="11">
        <f t="shared" si="3"/>
        <v>-2.1939999999999689</v>
      </c>
      <c r="L14" s="31">
        <f t="shared" si="4"/>
        <v>-3.1130000000000031</v>
      </c>
    </row>
    <row r="15" spans="1:12" x14ac:dyDescent="0.2">
      <c r="A15" t="str">
        <f>'Ind T2'!A8</f>
        <v>Engineering</v>
      </c>
      <c r="B15" s="32">
        <f>'Ind T2'!B8</f>
        <v>12.127000000000038</v>
      </c>
      <c r="C15" s="32">
        <f>'Ind T2'!C8</f>
        <v>12.608999999999986</v>
      </c>
      <c r="D15" s="32">
        <f>'Ind T2'!D8</f>
        <v>12.205999999999991</v>
      </c>
      <c r="E15" s="32">
        <f>'Ind T2'!E8</f>
        <v>11.738999999999987</v>
      </c>
      <c r="F15" s="32">
        <f>'Ind T2'!F8</f>
        <v>9.8270000000000071</v>
      </c>
      <c r="H15" s="11">
        <f t="shared" si="0"/>
        <v>0.4819999999999478</v>
      </c>
      <c r="I15" s="31">
        <f t="shared" si="1"/>
        <v>-0.40299999999999514</v>
      </c>
      <c r="J15" s="11">
        <f t="shared" si="2"/>
        <v>-0.46700000000000408</v>
      </c>
      <c r="K15" s="11">
        <f t="shared" si="3"/>
        <v>-1.9119999999999795</v>
      </c>
      <c r="L15" s="31">
        <f t="shared" si="4"/>
        <v>-2.3789999999999836</v>
      </c>
    </row>
    <row r="16" spans="1:12" x14ac:dyDescent="0.2">
      <c r="A16" t="str">
        <f>'Ind T2'!A9</f>
        <v>Rest of manufacturing</v>
      </c>
      <c r="B16" s="32">
        <f>'Ind T2'!B9</f>
        <v>48.005999999999979</v>
      </c>
      <c r="C16" s="32">
        <f>'Ind T2'!C9</f>
        <v>49.7469999999999</v>
      </c>
      <c r="D16" s="32">
        <f>'Ind T2'!D9</f>
        <v>50.274999999999928</v>
      </c>
      <c r="E16" s="32">
        <f>'Ind T2'!E9</f>
        <v>47.248999999999938</v>
      </c>
      <c r="F16" s="32">
        <f>'Ind T2'!F9</f>
        <v>47.162000000000006</v>
      </c>
      <c r="H16" s="11">
        <f t="shared" si="0"/>
        <v>1.7409999999999215</v>
      </c>
      <c r="I16" s="31">
        <f t="shared" si="1"/>
        <v>0.52800000000002711</v>
      </c>
      <c r="J16" s="11">
        <f t="shared" si="2"/>
        <v>-3.0259999999999891</v>
      </c>
      <c r="K16" s="11">
        <f t="shared" si="3"/>
        <v>-8.6999999999932243E-2</v>
      </c>
      <c r="L16" s="31">
        <f t="shared" si="4"/>
        <v>-3.1129999999999214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64.018000000000072</v>
      </c>
      <c r="C18" s="31">
        <f>'Ind T1'!C9</f>
        <v>67.497999999999976</v>
      </c>
      <c r="D18" s="31">
        <f>'Ind T1'!D9</f>
        <v>66.357000000000056</v>
      </c>
      <c r="E18" s="31">
        <f>'Ind T1'!E9</f>
        <v>72.424999999999912</v>
      </c>
      <c r="F18" s="31">
        <f>'Ind T1'!F9</f>
        <v>80.802999999999983</v>
      </c>
      <c r="H18" s="31">
        <f t="shared" si="0"/>
        <v>3.4799999999999045</v>
      </c>
      <c r="I18" s="31">
        <f t="shared" si="1"/>
        <v>-1.1409999999999201</v>
      </c>
      <c r="J18" s="31">
        <f t="shared" si="2"/>
        <v>6.0679999999998557</v>
      </c>
      <c r="K18" s="31">
        <f t="shared" si="3"/>
        <v>8.3780000000000712</v>
      </c>
      <c r="L18" s="31">
        <f t="shared" si="4"/>
        <v>14.445999999999927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235.86799999999988</v>
      </c>
      <c r="C20" s="31">
        <f>'Ind T1'!C10</f>
        <v>247.00099999999981</v>
      </c>
      <c r="D20" s="31">
        <f>'Ind T1'!D10</f>
        <v>245.93299999999954</v>
      </c>
      <c r="E20" s="31">
        <f>'Ind T1'!E10</f>
        <v>253.60199999999986</v>
      </c>
      <c r="F20" s="31">
        <f>'Ind T1'!F10</f>
        <v>265.99499999999955</v>
      </c>
      <c r="H20" s="31">
        <f t="shared" si="0"/>
        <v>11.132999999999925</v>
      </c>
      <c r="I20" s="31">
        <f t="shared" si="1"/>
        <v>-1.0680000000002678</v>
      </c>
      <c r="J20" s="31">
        <f t="shared" si="2"/>
        <v>7.6690000000003238</v>
      </c>
      <c r="K20" s="31">
        <f t="shared" si="3"/>
        <v>12.392999999999688</v>
      </c>
      <c r="L20" s="31">
        <f t="shared" si="4"/>
        <v>20.062000000000012</v>
      </c>
    </row>
    <row r="21" spans="1:12" x14ac:dyDescent="0.2">
      <c r="A21" s="10" t="str">
        <f>'Ind T2'!A13</f>
        <v>Wholesale and retail trade</v>
      </c>
      <c r="B21" s="32">
        <f>'Ind T2'!B13</f>
        <v>132.27599999999993</v>
      </c>
      <c r="C21" s="32">
        <f>'Ind T2'!C13</f>
        <v>130.77199999999974</v>
      </c>
      <c r="D21" s="32">
        <f>'Ind T2'!D13</f>
        <v>133.32999999999967</v>
      </c>
      <c r="E21" s="32">
        <f>'Ind T2'!E13</f>
        <v>133.90999999999991</v>
      </c>
      <c r="F21" s="32">
        <f>'Ind T2'!F13</f>
        <v>134.80599999999967</v>
      </c>
      <c r="H21" s="11">
        <f t="shared" si="0"/>
        <v>-1.5040000000001896</v>
      </c>
      <c r="I21" s="31">
        <f t="shared" si="1"/>
        <v>2.5579999999999359</v>
      </c>
      <c r="J21" s="11">
        <f t="shared" si="2"/>
        <v>0.58000000000023988</v>
      </c>
      <c r="K21" s="11">
        <f t="shared" si="3"/>
        <v>0.89599999999975921</v>
      </c>
      <c r="L21" s="31">
        <f t="shared" si="4"/>
        <v>1.4759999999999991</v>
      </c>
    </row>
    <row r="22" spans="1:12" x14ac:dyDescent="0.2">
      <c r="A22" s="10" t="str">
        <f>'Ind T2'!A14</f>
        <v>Transport and storage</v>
      </c>
      <c r="B22" s="32">
        <f>'Ind T2'!B14</f>
        <v>34.839000000000084</v>
      </c>
      <c r="C22" s="32">
        <f>'Ind T2'!C14</f>
        <v>34.582999999999984</v>
      </c>
      <c r="D22" s="32">
        <f>'Ind T2'!D14</f>
        <v>34.01</v>
      </c>
      <c r="E22" s="32">
        <f>'Ind T2'!E14</f>
        <v>35.038000000000018</v>
      </c>
      <c r="F22" s="32">
        <f>'Ind T2'!F14</f>
        <v>35.021999999999949</v>
      </c>
      <c r="H22" s="11">
        <f t="shared" si="0"/>
        <v>-0.2560000000000997</v>
      </c>
      <c r="I22" s="31">
        <f t="shared" si="1"/>
        <v>-0.57299999999998619</v>
      </c>
      <c r="J22" s="11">
        <f t="shared" si="2"/>
        <v>1.02800000000002</v>
      </c>
      <c r="K22" s="11">
        <f t="shared" si="3"/>
        <v>-1.6000000000069292E-2</v>
      </c>
      <c r="L22" s="31">
        <f t="shared" si="4"/>
        <v>1.0119999999999507</v>
      </c>
    </row>
    <row r="23" spans="1:12" x14ac:dyDescent="0.2">
      <c r="A23" s="10" t="str">
        <f>'Ind T2'!A15</f>
        <v>Accommodation and food</v>
      </c>
      <c r="B23" s="32">
        <f>'Ind T2'!B15</f>
        <v>68.752999999999858</v>
      </c>
      <c r="C23" s="32">
        <f>'Ind T2'!C15</f>
        <v>81.646000000000086</v>
      </c>
      <c r="D23" s="32">
        <f>'Ind T2'!D15</f>
        <v>78.592999999999861</v>
      </c>
      <c r="E23" s="32">
        <f>'Ind T2'!E15</f>
        <v>84.653999999999954</v>
      </c>
      <c r="F23" s="32">
        <f>'Ind T2'!F15</f>
        <v>96.166999999999916</v>
      </c>
      <c r="H23" s="11">
        <f t="shared" si="0"/>
        <v>12.893000000000228</v>
      </c>
      <c r="I23" s="31">
        <f t="shared" si="1"/>
        <v>-3.0530000000002246</v>
      </c>
      <c r="J23" s="11">
        <f t="shared" si="2"/>
        <v>6.0610000000000923</v>
      </c>
      <c r="K23" s="11">
        <f t="shared" si="3"/>
        <v>11.512999999999963</v>
      </c>
      <c r="L23" s="31">
        <f t="shared" si="4"/>
        <v>17.574000000000055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216.02199999999999</v>
      </c>
      <c r="C25" s="31">
        <f>'Ind T1'!C11</f>
        <v>219.09300000000007</v>
      </c>
      <c r="D25" s="31">
        <f>'Ind T1'!D11</f>
        <v>213.18900000000002</v>
      </c>
      <c r="E25" s="31">
        <f>'Ind T1'!E11</f>
        <v>226.26799999999983</v>
      </c>
      <c r="F25" s="31">
        <f>'Ind T1'!F11</f>
        <v>242.07</v>
      </c>
      <c r="H25" s="31">
        <f t="shared" si="0"/>
        <v>3.0710000000000832</v>
      </c>
      <c r="I25" s="31">
        <f t="shared" si="1"/>
        <v>-5.9040000000000532</v>
      </c>
      <c r="J25" s="31">
        <f t="shared" si="2"/>
        <v>13.078999999999809</v>
      </c>
      <c r="K25" s="31">
        <f t="shared" si="3"/>
        <v>15.802000000000163</v>
      </c>
      <c r="L25" s="31">
        <f t="shared" si="4"/>
        <v>28.880999999999972</v>
      </c>
    </row>
    <row r="26" spans="1:12" x14ac:dyDescent="0.2">
      <c r="A26" s="10" t="str">
        <f>'Ind T2'!A16</f>
        <v>Media</v>
      </c>
      <c r="B26" s="11">
        <f>'Ind T2'!B16</f>
        <v>4.3999999999999995</v>
      </c>
      <c r="C26" s="11">
        <f>'Ind T2'!C16</f>
        <v>5.6779999999999999</v>
      </c>
      <c r="D26" s="11">
        <f>'Ind T2'!D16</f>
        <v>5.2770000000000064</v>
      </c>
      <c r="E26" s="11">
        <f>'Ind T2'!E16</f>
        <v>5.1489999999999885</v>
      </c>
      <c r="F26" s="11">
        <f>'Ind T2'!F16</f>
        <v>5.0560000000000045</v>
      </c>
      <c r="H26" s="11">
        <f t="shared" si="0"/>
        <v>1.2780000000000005</v>
      </c>
      <c r="I26" s="31">
        <f t="shared" si="1"/>
        <v>-0.40099999999999358</v>
      </c>
      <c r="J26" s="11">
        <f t="shared" si="2"/>
        <v>-0.12800000000001788</v>
      </c>
      <c r="K26" s="11">
        <f t="shared" si="3"/>
        <v>-9.2999999999983984E-2</v>
      </c>
      <c r="L26" s="31">
        <f t="shared" si="4"/>
        <v>-0.22100000000000186</v>
      </c>
    </row>
    <row r="27" spans="1:12" x14ac:dyDescent="0.2">
      <c r="A27" s="10" t="str">
        <f>'Ind T2'!A17</f>
        <v>Information technology</v>
      </c>
      <c r="B27" s="11">
        <f>'Ind T2'!B17</f>
        <v>17.798999999999971</v>
      </c>
      <c r="C27" s="11">
        <f>'Ind T2'!C17</f>
        <v>14.622999999999973</v>
      </c>
      <c r="D27" s="11">
        <f>'Ind T2'!D17</f>
        <v>14.100999999999988</v>
      </c>
      <c r="E27" s="11">
        <f>'Ind T2'!E17</f>
        <v>14.962999999999997</v>
      </c>
      <c r="F27" s="11">
        <f>'Ind T2'!F17</f>
        <v>15.885999999999965</v>
      </c>
      <c r="H27" s="11">
        <f t="shared" si="0"/>
        <v>-3.1759999999999984</v>
      </c>
      <c r="I27" s="31">
        <f t="shared" si="1"/>
        <v>-0.52199999999998425</v>
      </c>
      <c r="J27" s="11">
        <f t="shared" si="2"/>
        <v>0.86200000000000898</v>
      </c>
      <c r="K27" s="11">
        <f t="shared" si="3"/>
        <v>0.92299999999996807</v>
      </c>
      <c r="L27" s="31">
        <f t="shared" si="4"/>
        <v>1.784999999999977</v>
      </c>
    </row>
    <row r="28" spans="1:12" x14ac:dyDescent="0.2">
      <c r="A28" s="10" t="str">
        <f>'Ind T2'!A18</f>
        <v>Finance and insurance</v>
      </c>
      <c r="B28" s="11">
        <f>'Ind T2'!B18</f>
        <v>11.810999999999995</v>
      </c>
      <c r="C28" s="11">
        <f>'Ind T2'!C18</f>
        <v>10.475999999999996</v>
      </c>
      <c r="D28" s="11">
        <f>'Ind T2'!D18</f>
        <v>12.29300000000001</v>
      </c>
      <c r="E28" s="11">
        <f>'Ind T2'!E18</f>
        <v>12.279000000000009</v>
      </c>
      <c r="F28" s="11">
        <f>'Ind T2'!F18</f>
        <v>11.592000000000018</v>
      </c>
      <c r="H28" s="11">
        <f t="shared" si="0"/>
        <v>-1.3349999999999991</v>
      </c>
      <c r="I28" s="31">
        <f t="shared" si="1"/>
        <v>1.8170000000000144</v>
      </c>
      <c r="J28" s="11">
        <f t="shared" si="2"/>
        <v>-1.4000000000001123E-2</v>
      </c>
      <c r="K28" s="11">
        <f t="shared" si="3"/>
        <v>-0.68699999999999051</v>
      </c>
      <c r="L28" s="31">
        <f t="shared" si="4"/>
        <v>-0.70099999999999163</v>
      </c>
    </row>
    <row r="29" spans="1:12" x14ac:dyDescent="0.2">
      <c r="A29" s="10" t="str">
        <f>'Ind T2'!A19</f>
        <v>Real estate</v>
      </c>
      <c r="B29" s="11">
        <f>'Ind T2'!B19</f>
        <v>15.586000000000023</v>
      </c>
      <c r="C29" s="11">
        <f>'Ind T2'!C19</f>
        <v>15.781999999999986</v>
      </c>
      <c r="D29" s="11">
        <f>'Ind T2'!D19</f>
        <v>16.304000000000016</v>
      </c>
      <c r="E29" s="11">
        <f>'Ind T2'!E19</f>
        <v>14.82599999999999</v>
      </c>
      <c r="F29" s="11">
        <f>'Ind T2'!F19</f>
        <v>14.913000000000013</v>
      </c>
      <c r="H29" s="11">
        <f t="shared" ref="H29:H31" si="9">C29-B29</f>
        <v>0.19599999999996243</v>
      </c>
      <c r="I29" s="31">
        <f t="shared" ref="I29:I31" si="10">D29-C29</f>
        <v>0.52200000000003044</v>
      </c>
      <c r="J29" s="11">
        <f t="shared" ref="J29:J31" si="11">E29-D29</f>
        <v>-1.4780000000000264</v>
      </c>
      <c r="K29" s="11">
        <f t="shared" ref="K29:K31" si="12">F29-E29</f>
        <v>8.7000000000022837E-2</v>
      </c>
      <c r="L29" s="31">
        <f t="shared" si="4"/>
        <v>-1.3910000000000036</v>
      </c>
    </row>
    <row r="30" spans="1:12" x14ac:dyDescent="0.2">
      <c r="A30" s="10" t="str">
        <f>'Ind T2'!A20</f>
        <v>Professional services</v>
      </c>
      <c r="B30" s="11">
        <f>'Ind T2'!B20</f>
        <v>63.482000000000042</v>
      </c>
      <c r="C30" s="11">
        <f>'Ind T2'!C20</f>
        <v>65.194000000000173</v>
      </c>
      <c r="D30" s="11">
        <f>'Ind T2'!D20</f>
        <v>63.695999999999856</v>
      </c>
      <c r="E30" s="11">
        <f>'Ind T2'!E20</f>
        <v>67.690999999999875</v>
      </c>
      <c r="F30" s="11">
        <f>'Ind T2'!F20</f>
        <v>73.613000000000028</v>
      </c>
      <c r="H30" s="11">
        <f t="shared" si="9"/>
        <v>1.7120000000001312</v>
      </c>
      <c r="I30" s="31">
        <f t="shared" si="10"/>
        <v>-1.4980000000003173</v>
      </c>
      <c r="J30" s="11">
        <f t="shared" si="11"/>
        <v>3.9950000000000188</v>
      </c>
      <c r="K30" s="11">
        <f t="shared" si="12"/>
        <v>5.9220000000001534</v>
      </c>
      <c r="L30" s="31">
        <f t="shared" si="4"/>
        <v>9.9170000000001721</v>
      </c>
    </row>
    <row r="31" spans="1:12" x14ac:dyDescent="0.2">
      <c r="A31" s="10" t="str">
        <f>'Ind T2'!A21</f>
        <v>Support services</v>
      </c>
      <c r="B31" s="11">
        <f>'Ind T2'!B21</f>
        <v>52.370999999999967</v>
      </c>
      <c r="C31" s="11">
        <f>'Ind T2'!C21</f>
        <v>53.267999999999979</v>
      </c>
      <c r="D31" s="11">
        <f>'Ind T2'!D21</f>
        <v>51.620000000000083</v>
      </c>
      <c r="E31" s="11">
        <f>'Ind T2'!E21</f>
        <v>56.874000000000017</v>
      </c>
      <c r="F31" s="11">
        <f>'Ind T2'!F21</f>
        <v>61.987999999999914</v>
      </c>
      <c r="H31" s="11">
        <f t="shared" si="9"/>
        <v>0.89700000000001268</v>
      </c>
      <c r="I31" s="31">
        <f t="shared" si="10"/>
        <v>-1.6479999999998967</v>
      </c>
      <c r="J31" s="11">
        <f t="shared" si="11"/>
        <v>5.2539999999999338</v>
      </c>
      <c r="K31" s="11">
        <f t="shared" si="12"/>
        <v>5.1139999999998977</v>
      </c>
      <c r="L31" s="31">
        <f t="shared" si="4"/>
        <v>10.367999999999832</v>
      </c>
    </row>
    <row r="32" spans="1:12" x14ac:dyDescent="0.2">
      <c r="A32" s="10" t="str">
        <f>'Ind T2'!A25</f>
        <v>Arts and entertainment</v>
      </c>
      <c r="B32" s="11">
        <f>'Ind T2'!B25</f>
        <v>27.440000000000005</v>
      </c>
      <c r="C32" s="11">
        <f>'Ind T2'!C25</f>
        <v>27.631999999999977</v>
      </c>
      <c r="D32" s="11">
        <f>'Ind T2'!D25</f>
        <v>25.207000000000022</v>
      </c>
      <c r="E32" s="11">
        <f>'Ind T2'!E25</f>
        <v>29.055999999999973</v>
      </c>
      <c r="F32" s="11">
        <f>'Ind T2'!F25</f>
        <v>33.024000000000022</v>
      </c>
      <c r="H32" s="11">
        <f t="shared" ref="H32" si="13">C32-B32</f>
        <v>0.19199999999997175</v>
      </c>
      <c r="I32" s="31">
        <f t="shared" ref="I32:I33" si="14">D32-C32</f>
        <v>-2.4249999999999545</v>
      </c>
      <c r="J32" s="11">
        <f t="shared" ref="J32:J33" si="15">E32-D32</f>
        <v>3.8489999999999505</v>
      </c>
      <c r="K32" s="11">
        <f t="shared" ref="K32:K33" si="16">F32-E32</f>
        <v>3.9680000000000497</v>
      </c>
      <c r="L32" s="31">
        <f t="shared" si="4"/>
        <v>7.8170000000000002</v>
      </c>
    </row>
    <row r="33" spans="1:12" x14ac:dyDescent="0.2">
      <c r="A33" s="10" t="str">
        <f>'Ind T2'!A26</f>
        <v>Other services</v>
      </c>
      <c r="B33" s="11">
        <f>'Ind T2'!B26</f>
        <v>23.132999999999992</v>
      </c>
      <c r="C33" s="11">
        <f>'Ind T2'!C26</f>
        <v>26.439999999999994</v>
      </c>
      <c r="D33" s="11">
        <f>'Ind T2'!D26</f>
        <v>24.691000000000017</v>
      </c>
      <c r="E33" s="11">
        <f>'Ind T2'!E26</f>
        <v>25.429999999999989</v>
      </c>
      <c r="F33" s="11">
        <f>'Ind T2'!F26</f>
        <v>25.99800000000003</v>
      </c>
      <c r="H33" s="11">
        <f>C33-B33</f>
        <v>3.3070000000000022</v>
      </c>
      <c r="I33" s="31">
        <f t="shared" si="14"/>
        <v>-1.7489999999999775</v>
      </c>
      <c r="J33" s="11">
        <f t="shared" si="15"/>
        <v>0.73899999999997235</v>
      </c>
      <c r="K33" s="11">
        <f t="shared" si="16"/>
        <v>0.56800000000004047</v>
      </c>
      <c r="L33" s="31">
        <f t="shared" si="4"/>
        <v>1.3070000000000128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246.80799999999991</v>
      </c>
      <c r="C35" s="31">
        <f>'Ind T1'!C12</f>
        <v>240.99900000000011</v>
      </c>
      <c r="D35" s="31">
        <f>'Ind T1'!D12</f>
        <v>236.33499999999998</v>
      </c>
      <c r="E35" s="31">
        <f>'Ind T1'!E12</f>
        <v>249.49299999999985</v>
      </c>
      <c r="F35" s="31">
        <f>'Ind T1'!F12</f>
        <v>269.6999999999997</v>
      </c>
      <c r="H35" s="31">
        <f t="shared" si="0"/>
        <v>-5.8089999999997985</v>
      </c>
      <c r="I35" s="31">
        <f t="shared" si="1"/>
        <v>-4.6640000000001294</v>
      </c>
      <c r="J35" s="31">
        <f t="shared" si="2"/>
        <v>13.157999999999873</v>
      </c>
      <c r="K35" s="31">
        <f t="shared" si="3"/>
        <v>20.206999999999852</v>
      </c>
      <c r="L35" s="31">
        <f t="shared" si="4"/>
        <v>33.364999999999725</v>
      </c>
    </row>
    <row r="36" spans="1:12" x14ac:dyDescent="0.2">
      <c r="A36" s="10" t="str">
        <f>'Ind T2'!A22</f>
        <v>Public admin. and defence</v>
      </c>
      <c r="B36" s="32">
        <f>'Ind T2'!B22</f>
        <v>40.831999999999951</v>
      </c>
      <c r="C36" s="32">
        <f>'Ind T2'!C22</f>
        <v>39.797999999999995</v>
      </c>
      <c r="D36" s="32">
        <f>'Ind T2'!D22</f>
        <v>42.382999999999967</v>
      </c>
      <c r="E36" s="32">
        <f>'Ind T2'!E22</f>
        <v>43.401999999999951</v>
      </c>
      <c r="F36" s="32">
        <f>'Ind T2'!F22</f>
        <v>43.723000000000063</v>
      </c>
      <c r="H36" s="11">
        <f t="shared" si="0"/>
        <v>-1.0339999999999563</v>
      </c>
      <c r="I36" s="31">
        <f t="shared" si="1"/>
        <v>2.5849999999999724</v>
      </c>
      <c r="J36" s="11">
        <f t="shared" si="2"/>
        <v>1.0189999999999841</v>
      </c>
      <c r="K36" s="11">
        <f t="shared" si="3"/>
        <v>0.32100000000011164</v>
      </c>
      <c r="L36" s="31">
        <f t="shared" si="4"/>
        <v>1.3400000000000958</v>
      </c>
    </row>
    <row r="37" spans="1:12" x14ac:dyDescent="0.2">
      <c r="A37" s="10" t="str">
        <f>'Ind T2'!A23</f>
        <v>Education</v>
      </c>
      <c r="B37" s="32">
        <f>'Ind T2'!B23</f>
        <v>76.095000000000041</v>
      </c>
      <c r="C37" s="32">
        <f>'Ind T2'!C23</f>
        <v>77.722999999999985</v>
      </c>
      <c r="D37" s="32">
        <f>'Ind T2'!D23</f>
        <v>75.120999999999853</v>
      </c>
      <c r="E37" s="32">
        <f>'Ind T2'!E23</f>
        <v>76.450999999999851</v>
      </c>
      <c r="F37" s="32">
        <f>'Ind T2'!F23</f>
        <v>80.122999999999976</v>
      </c>
      <c r="H37" s="11">
        <f t="shared" si="0"/>
        <v>1.6279999999999433</v>
      </c>
      <c r="I37" s="31">
        <f t="shared" si="1"/>
        <v>-2.6020000000001318</v>
      </c>
      <c r="J37" s="11">
        <f t="shared" si="2"/>
        <v>1.3299999999999983</v>
      </c>
      <c r="K37" s="11">
        <f t="shared" si="3"/>
        <v>3.6720000000001249</v>
      </c>
      <c r="L37" s="31">
        <f t="shared" si="4"/>
        <v>5.0020000000001232</v>
      </c>
    </row>
    <row r="38" spans="1:12" x14ac:dyDescent="0.2">
      <c r="A38" s="10" t="str">
        <f>'Ind T2'!A24</f>
        <v>Health and social work</v>
      </c>
      <c r="B38" s="32">
        <f>'Ind T2'!B24</f>
        <v>129.88099999999991</v>
      </c>
      <c r="C38" s="32">
        <f>'Ind T2'!C24</f>
        <v>123.47800000000012</v>
      </c>
      <c r="D38" s="32">
        <f>'Ind T2'!D24</f>
        <v>118.83100000000015</v>
      </c>
      <c r="E38" s="32">
        <f>'Ind T2'!E24</f>
        <v>129.64000000000004</v>
      </c>
      <c r="F38" s="32">
        <f>'Ind T2'!F24</f>
        <v>145.8539999999997</v>
      </c>
      <c r="H38" s="11">
        <f t="shared" si="0"/>
        <v>-6.4029999999997926</v>
      </c>
      <c r="I38" s="31">
        <f t="shared" si="1"/>
        <v>-4.6469999999999771</v>
      </c>
      <c r="J38" s="11">
        <f t="shared" si="2"/>
        <v>10.808999999999898</v>
      </c>
      <c r="K38" s="11">
        <f t="shared" si="3"/>
        <v>16.213999999999658</v>
      </c>
      <c r="L38" s="31">
        <f t="shared" si="4"/>
        <v>27.022999999999556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864.32399999999984</v>
      </c>
      <c r="C40" s="33">
        <f>'Ind T1'!C14</f>
        <v>880.43299999999988</v>
      </c>
      <c r="D40" s="33">
        <f>'Ind T1'!D14</f>
        <v>873.20699999999965</v>
      </c>
      <c r="E40" s="33">
        <f>'Ind T1'!E14</f>
        <v>909.03699999999935</v>
      </c>
      <c r="F40" s="33">
        <f>'Ind T1'!F14</f>
        <v>962.12299999999925</v>
      </c>
      <c r="G40" s="24"/>
      <c r="H40" s="34">
        <f t="shared" si="0"/>
        <v>16.109000000000037</v>
      </c>
      <c r="I40" s="34">
        <f>D40-C40</f>
        <v>-7.2260000000002265</v>
      </c>
      <c r="J40" s="34">
        <f>E40-D40</f>
        <v>35.8299999999997</v>
      </c>
      <c r="K40" s="34">
        <f>F40-E40</f>
        <v>53.085999999999899</v>
      </c>
      <c r="L40" s="205">
        <f t="shared" si="4"/>
        <v>88.915999999999599</v>
      </c>
    </row>
    <row r="44" spans="1:12" ht="15.75" x14ac:dyDescent="0.25">
      <c r="A44" s="19" t="str">
        <f>CONCATENATE(A1," (Continued)")</f>
        <v>Industry Table 4  Employment by Industry Group in Sector (SIC 2007), 2015-2035, Heart of the South West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1.2938639370984939</v>
      </c>
      <c r="C50" s="44">
        <f t="shared" ref="B50:E54" si="17">IF(AND(D$5-C$5 &lt;&gt; 0,C7&lt;&gt;0,D7&lt;&gt;0),(EXP(LN(D7/C7)/(D$5-C$5))-1)*100,0)</f>
        <v>17.551521768800505</v>
      </c>
      <c r="D50" s="44">
        <f t="shared" si="17"/>
        <v>0.15509692837265554</v>
      </c>
      <c r="E50" s="44">
        <f t="shared" si="17"/>
        <v>0.14280006146909496</v>
      </c>
      <c r="F50" s="44">
        <f>IF(AND(F$5-D$5 &lt;&gt; 0,D7&lt;&gt;0,F7&lt;&gt;0),(EXP(LN(F7/D7)/(F$5-D$5))-1)*100,0)</f>
        <v>0.1468988493402712</v>
      </c>
      <c r="H50" s="44">
        <f>(B7/B$40)*100</f>
        <v>3.2208986444898016</v>
      </c>
      <c r="I50" s="44">
        <f>(C7/C$40)*100</f>
        <v>3.3288166163694468</v>
      </c>
      <c r="J50" s="44">
        <f>(D7/D$40)*100</f>
        <v>3.9454562320274658</v>
      </c>
      <c r="K50" s="44">
        <f>(E7/E$40)*100</f>
        <v>3.8194264919909786</v>
      </c>
      <c r="L50" s="44">
        <f>(F7/F$40)*100</f>
        <v>3.660550678031814</v>
      </c>
    </row>
    <row r="51" spans="1:12" x14ac:dyDescent="0.2">
      <c r="A51" t="str">
        <f>A8</f>
        <v>Agriculture</v>
      </c>
      <c r="B51" s="40">
        <f t="shared" si="17"/>
        <v>-1.0830742052766573</v>
      </c>
      <c r="C51" s="44">
        <f t="shared" si="17"/>
        <v>18.546036463394056</v>
      </c>
      <c r="D51" s="40">
        <f t="shared" si="17"/>
        <v>0.63690322742169236</v>
      </c>
      <c r="E51" s="40">
        <f t="shared" si="17"/>
        <v>0.24527831366478736</v>
      </c>
      <c r="F51" s="44">
        <f t="shared" ref="F51:F83" si="18">IF(AND(F$5-D$5 &lt;&gt; 0,D8&lt;&gt;0,F8&lt;&gt;0),(EXP(LN(F8/D8)/(F$5-D$5))-1)*100,0)</f>
        <v>0.37565032534274678</v>
      </c>
      <c r="H51" s="40">
        <f t="shared" ref="H51:L54" si="19">(B8/B$7)*100</f>
        <v>65.648909802794648</v>
      </c>
      <c r="I51" s="40">
        <f t="shared" si="19"/>
        <v>59.700423092670938</v>
      </c>
      <c r="J51" s="40">
        <f t="shared" si="19"/>
        <v>60.205503308951656</v>
      </c>
      <c r="K51" s="40">
        <f t="shared" si="19"/>
        <v>61.667626728110555</v>
      </c>
      <c r="L51" s="40">
        <f t="shared" si="19"/>
        <v>62.301598568954219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-1.9515228389520911</v>
      </c>
      <c r="C52" s="44">
        <f t="shared" si="17"/>
        <v>1.2987012987009328</v>
      </c>
      <c r="D52" s="40">
        <f t="shared" si="17"/>
        <v>-4.4552648871105553</v>
      </c>
      <c r="E52" s="40">
        <f t="shared" si="17"/>
        <v>-3.3071064555798779</v>
      </c>
      <c r="F52" s="44">
        <f t="shared" si="18"/>
        <v>-3.6913508450161503</v>
      </c>
      <c r="H52" s="40">
        <f t="shared" si="19"/>
        <v>5.6862674665038107</v>
      </c>
      <c r="I52" s="40">
        <f t="shared" si="19"/>
        <v>4.9918111095946589</v>
      </c>
      <c r="J52" s="40">
        <f t="shared" si="19"/>
        <v>4.3016370602577352</v>
      </c>
      <c r="K52" s="40">
        <f t="shared" si="19"/>
        <v>3.3986175115207393</v>
      </c>
      <c r="L52" s="40">
        <f t="shared" si="19"/>
        <v>2.393594366677076</v>
      </c>
    </row>
    <row r="53" spans="1:12" x14ac:dyDescent="0.2">
      <c r="A53" t="str">
        <f>A10</f>
        <v>Electricity and gas</v>
      </c>
      <c r="B53" s="40">
        <f t="shared" si="17"/>
        <v>22.39618361014033</v>
      </c>
      <c r="C53" s="44">
        <f t="shared" si="17"/>
        <v>53.073770491803643</v>
      </c>
      <c r="D53" s="40">
        <f t="shared" si="17"/>
        <v>-1.3038250370470239</v>
      </c>
      <c r="E53" s="40">
        <f t="shared" si="17"/>
        <v>-0.36489170674189886</v>
      </c>
      <c r="F53" s="44">
        <f t="shared" si="18"/>
        <v>-0.67885780147159958</v>
      </c>
      <c r="H53" s="40">
        <f t="shared" si="19"/>
        <v>7.0297065268148895</v>
      </c>
      <c r="I53" s="40">
        <f t="shared" si="19"/>
        <v>14.985669441790622</v>
      </c>
      <c r="J53" s="40">
        <f t="shared" si="19"/>
        <v>19.514106583072095</v>
      </c>
      <c r="K53" s="40">
        <f t="shared" si="19"/>
        <v>18.133640552995395</v>
      </c>
      <c r="L53" s="40">
        <f t="shared" si="19"/>
        <v>17.235015190664154</v>
      </c>
    </row>
    <row r="54" spans="1:12" x14ac:dyDescent="0.2">
      <c r="A54" t="str">
        <f>A11</f>
        <v>Water and sewerage</v>
      </c>
      <c r="B54" s="40">
        <f t="shared" si="17"/>
        <v>-0.27926829954407761</v>
      </c>
      <c r="C54" s="44">
        <f t="shared" si="17"/>
        <v>-7.5721961047684587</v>
      </c>
      <c r="D54" s="40">
        <f t="shared" si="17"/>
        <v>1.1642184301815517</v>
      </c>
      <c r="E54" s="40">
        <f t="shared" si="17"/>
        <v>0.87506311431782002</v>
      </c>
      <c r="F54" s="44">
        <f t="shared" si="18"/>
        <v>0.97135627098992039</v>
      </c>
      <c r="H54" s="40">
        <f t="shared" si="19"/>
        <v>21.635116203886636</v>
      </c>
      <c r="I54" s="40">
        <f t="shared" si="19"/>
        <v>20.322096355943774</v>
      </c>
      <c r="J54" s="40">
        <f t="shared" si="19"/>
        <v>15.97875304771852</v>
      </c>
      <c r="K54" s="40">
        <f t="shared" si="19"/>
        <v>16.800115207373302</v>
      </c>
      <c r="L54" s="40">
        <f t="shared" si="19"/>
        <v>18.069791873704556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0.9241566333162643</v>
      </c>
      <c r="C56" s="44">
        <f t="shared" si="20"/>
        <v>0.53178979277190841</v>
      </c>
      <c r="D56" s="44">
        <f t="shared" si="20"/>
        <v>-1.1741012511554128</v>
      </c>
      <c r="E56" s="44">
        <f t="shared" si="20"/>
        <v>-0.59372810473825588</v>
      </c>
      <c r="F56" s="44">
        <f t="shared" si="18"/>
        <v>-0.78756354039207777</v>
      </c>
      <c r="H56" s="44">
        <f>(B13/B$40)*100</f>
        <v>8.5348781244070526</v>
      </c>
      <c r="I56" s="44">
        <f>(C13/C$40)*100</f>
        <v>8.6927682174566279</v>
      </c>
      <c r="J56" s="44">
        <f>(D13/D$40)*100</f>
        <v>8.8113127815054142</v>
      </c>
      <c r="K56" s="44">
        <f>(E13/E$40)*100</f>
        <v>7.9786631347238846</v>
      </c>
      <c r="L56" s="44">
        <f>(F13/F$40)*100</f>
        <v>7.1026261714978318</v>
      </c>
    </row>
    <row r="57" spans="1:12" x14ac:dyDescent="0.2">
      <c r="A57" t="str">
        <f>A14</f>
        <v>Food drink and tobacco</v>
      </c>
      <c r="B57" s="40">
        <f t="shared" si="20"/>
        <v>0.97921607981397152</v>
      </c>
      <c r="C57" s="44">
        <f t="shared" si="20"/>
        <v>1.9889970376640642</v>
      </c>
      <c r="D57" s="40">
        <f t="shared" si="20"/>
        <v>-1.3046960142780173</v>
      </c>
      <c r="E57" s="40">
        <f t="shared" si="20"/>
        <v>-1.7521553436388393</v>
      </c>
      <c r="F57" s="44">
        <f t="shared" si="18"/>
        <v>-1.6032280966348345</v>
      </c>
      <c r="H57" s="40">
        <f t="shared" ref="H57:L59" si="21">(B14/B$13)*100</f>
        <v>18.484729357860338</v>
      </c>
      <c r="I57" s="40">
        <f t="shared" si="21"/>
        <v>18.525099955575335</v>
      </c>
      <c r="J57" s="40">
        <f t="shared" si="21"/>
        <v>18.793621086286933</v>
      </c>
      <c r="K57" s="40">
        <f t="shared" si="21"/>
        <v>18.669773469922376</v>
      </c>
      <c r="L57" s="40">
        <f t="shared" si="21"/>
        <v>16.604717864668711</v>
      </c>
    </row>
    <row r="58" spans="1:12" x14ac:dyDescent="0.2">
      <c r="A58" t="str">
        <f>A15</f>
        <v>Engineering</v>
      </c>
      <c r="B58" s="40">
        <f t="shared" si="20"/>
        <v>0.97917467479089471</v>
      </c>
      <c r="C58" s="44">
        <f t="shared" si="20"/>
        <v>-3.1961297485922358</v>
      </c>
      <c r="D58" s="40">
        <f t="shared" si="20"/>
        <v>-0.77718422840837853</v>
      </c>
      <c r="E58" s="40">
        <f t="shared" si="20"/>
        <v>-1.7621191772521194</v>
      </c>
      <c r="F58" s="44">
        <f t="shared" si="18"/>
        <v>-1.4348986763747962</v>
      </c>
      <c r="H58" s="40">
        <f t="shared" si="21"/>
        <v>16.439154658460922</v>
      </c>
      <c r="I58" s="40">
        <f t="shared" si="21"/>
        <v>16.47503070530745</v>
      </c>
      <c r="J58" s="40">
        <f t="shared" si="21"/>
        <v>15.864103663846324</v>
      </c>
      <c r="K58" s="40">
        <f t="shared" si="21"/>
        <v>16.185250037915868</v>
      </c>
      <c r="L58" s="40">
        <f t="shared" si="21"/>
        <v>14.380414422851794</v>
      </c>
    </row>
    <row r="59" spans="1:12" x14ac:dyDescent="0.2">
      <c r="A59" t="str">
        <f>A16</f>
        <v>Rest of manufacturing</v>
      </c>
      <c r="B59" s="40">
        <f t="shared" si="20"/>
        <v>0.89458160604571901</v>
      </c>
      <c r="C59" s="44">
        <f t="shared" si="20"/>
        <v>1.0613705349066915</v>
      </c>
      <c r="D59" s="40">
        <f t="shared" si="20"/>
        <v>-1.2338537449993359</v>
      </c>
      <c r="E59" s="40">
        <f t="shared" si="20"/>
        <v>-1.8428362805067433E-2</v>
      </c>
      <c r="F59" s="44">
        <f t="shared" si="18"/>
        <v>-0.4252230362126963</v>
      </c>
      <c r="H59" s="40">
        <f t="shared" si="21"/>
        <v>65.076115983678747</v>
      </c>
      <c r="I59" s="40">
        <f t="shared" si="21"/>
        <v>64.999869339117211</v>
      </c>
      <c r="J59" s="40">
        <f t="shared" si="21"/>
        <v>65.342275249866731</v>
      </c>
      <c r="K59" s="40">
        <f t="shared" si="21"/>
        <v>65.14497649216176</v>
      </c>
      <c r="L59" s="40">
        <f t="shared" si="21"/>
        <v>69.0148677124795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1.3321367708999832</v>
      </c>
      <c r="C61" s="44">
        <f>IF(AND(D$5-C$5 &lt;&gt; 0,C18&lt;&gt;0,D18&lt;&gt;0),(EXP(LN(D18/C18)/(D$5-C$5))-1)*100,0)</f>
        <v>-1.6904204569023085</v>
      </c>
      <c r="D61" s="44">
        <f>IF(AND(E$5-D$5 &lt;&gt; 0,D18&lt;&gt;0,E18&lt;&gt;0),(EXP(LN(E18/D18)/(E$5-D$5))-1)*100,0)</f>
        <v>1.7654487689254372</v>
      </c>
      <c r="E61" s="44">
        <f>IF(AND(F$5-E$5 &lt;&gt; 0,E18&lt;&gt;0,F18&lt;&gt;0),(EXP(LN(F18/E18)/(F$5-E$5))-1)*100,0)</f>
        <v>1.100638443581281</v>
      </c>
      <c r="F61" s="44">
        <f t="shared" si="18"/>
        <v>1.3217579174267691</v>
      </c>
      <c r="H61" s="44">
        <f>(B18/B$40)*100</f>
        <v>7.4067132232820203</v>
      </c>
      <c r="I61" s="44">
        <f>(C18/C$40)*100</f>
        <v>7.6664550283780803</v>
      </c>
      <c r="J61" s="44">
        <f>(D18/D$40)*100</f>
        <v>7.5992290487822567</v>
      </c>
      <c r="K61" s="44">
        <f>(E18/E$40)*100</f>
        <v>7.9672224562916547</v>
      </c>
      <c r="L61" s="44">
        <f>(F18/F$40)*100</f>
        <v>8.3984064407565402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1.1596741498833607</v>
      </c>
      <c r="C63" s="44">
        <f t="shared" si="22"/>
        <v>-0.43238691341341839</v>
      </c>
      <c r="D63" s="44">
        <f t="shared" si="22"/>
        <v>0.61602905932982566</v>
      </c>
      <c r="E63" s="44">
        <f t="shared" si="22"/>
        <v>0.47825402773791215</v>
      </c>
      <c r="F63" s="44">
        <f t="shared" si="18"/>
        <v>0.52415806356693739</v>
      </c>
      <c r="H63" s="44">
        <f>(B20/B$40)*100</f>
        <v>27.289303548206451</v>
      </c>
      <c r="I63" s="44">
        <f>(C20/C$40)*100</f>
        <v>28.054491369587449</v>
      </c>
      <c r="J63" s="44">
        <f>(D20/D$40)*100</f>
        <v>28.164341330291631</v>
      </c>
      <c r="K63" s="44">
        <f>(E20/E$40)*100</f>
        <v>27.897874343948605</v>
      </c>
      <c r="L63" s="44">
        <f>(F20/F$40)*100</f>
        <v>27.646673034528824</v>
      </c>
    </row>
    <row r="64" spans="1:12" x14ac:dyDescent="0.2">
      <c r="A64" t="str">
        <f>A21</f>
        <v>Wholesale and retail trade</v>
      </c>
      <c r="B64" s="40">
        <f t="shared" si="22"/>
        <v>-0.28547424362198592</v>
      </c>
      <c r="C64" s="44">
        <f t="shared" si="22"/>
        <v>1.956076224268144</v>
      </c>
      <c r="D64" s="40">
        <f t="shared" si="22"/>
        <v>8.6851181417313406E-2</v>
      </c>
      <c r="E64" s="40">
        <f t="shared" si="22"/>
        <v>6.6709994885516544E-2</v>
      </c>
      <c r="F64" s="44">
        <f t="shared" si="18"/>
        <v>7.342327333874632E-2</v>
      </c>
      <c r="H64" s="40">
        <f t="shared" ref="H64:L66" si="23">(B21/B$20)*100</f>
        <v>56.080519612664702</v>
      </c>
      <c r="I64" s="40">
        <f t="shared" si="23"/>
        <v>52.943915206820961</v>
      </c>
      <c r="J64" s="40">
        <f t="shared" si="23"/>
        <v>54.213952580580859</v>
      </c>
      <c r="K64" s="40">
        <f t="shared" si="23"/>
        <v>52.803211331140922</v>
      </c>
      <c r="L64" s="40">
        <f t="shared" si="23"/>
        <v>50.679899998120227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-0.18421055095507732</v>
      </c>
      <c r="C65" s="44">
        <f t="shared" si="22"/>
        <v>-1.6568834398403398</v>
      </c>
      <c r="D65" s="40">
        <f t="shared" si="22"/>
        <v>0.59734881059962941</v>
      </c>
      <c r="E65" s="40">
        <f t="shared" si="22"/>
        <v>-4.5674093299141738E-3</v>
      </c>
      <c r="F65" s="44">
        <f t="shared" si="18"/>
        <v>0.19567009411260994</v>
      </c>
      <c r="H65" s="40">
        <f t="shared" si="23"/>
        <v>14.770549629453805</v>
      </c>
      <c r="I65" s="40">
        <f t="shared" si="23"/>
        <v>14.001157890049033</v>
      </c>
      <c r="J65" s="40">
        <f t="shared" si="23"/>
        <v>13.828969678733664</v>
      </c>
      <c r="K65" s="40">
        <f t="shared" si="23"/>
        <v>13.816137096710609</v>
      </c>
      <c r="L65" s="40">
        <f t="shared" si="23"/>
        <v>13.16641290249817</v>
      </c>
    </row>
    <row r="66" spans="1:12" x14ac:dyDescent="0.2">
      <c r="A66" t="str">
        <f>A23</f>
        <v>Accommodation and food</v>
      </c>
      <c r="B66" s="40">
        <f t="shared" si="22"/>
        <v>4.3904608552037816</v>
      </c>
      <c r="C66" s="44">
        <f t="shared" si="22"/>
        <v>-3.7393136222230394</v>
      </c>
      <c r="D66" s="40">
        <f t="shared" si="22"/>
        <v>1.4968872750695361</v>
      </c>
      <c r="E66" s="40">
        <f t="shared" si="22"/>
        <v>1.2833035901482548</v>
      </c>
      <c r="F66" s="44">
        <f t="shared" si="18"/>
        <v>1.3544481659014673</v>
      </c>
      <c r="H66" s="40">
        <f t="shared" si="23"/>
        <v>29.14893075788148</v>
      </c>
      <c r="I66" s="40">
        <f t="shared" si="23"/>
        <v>33.054926903130003</v>
      </c>
      <c r="J66" s="40">
        <f t="shared" si="23"/>
        <v>31.957077740685474</v>
      </c>
      <c r="K66" s="40">
        <f t="shared" si="23"/>
        <v>33.380651572148487</v>
      </c>
      <c r="L66" s="40">
        <f t="shared" si="23"/>
        <v>36.1536870993816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0.35352450047276829</v>
      </c>
      <c r="C68" s="44">
        <f t="shared" si="24"/>
        <v>-2.6947460667388068</v>
      </c>
      <c r="D68" s="44">
        <f t="shared" si="24"/>
        <v>1.1979393235576952</v>
      </c>
      <c r="E68" s="44">
        <f t="shared" si="24"/>
        <v>0.67735175124881142</v>
      </c>
      <c r="F68" s="44">
        <f t="shared" si="18"/>
        <v>0.85058270042868145</v>
      </c>
      <c r="H68" s="44">
        <f>(B25/B$40)*100</f>
        <v>24.993173856100263</v>
      </c>
      <c r="I68" s="44">
        <f>(C25/C$40)*100</f>
        <v>24.884687420848618</v>
      </c>
      <c r="J68" s="44">
        <f>(D25/D$40)*100</f>
        <v>24.414485912275108</v>
      </c>
      <c r="K68" s="44">
        <f>(E25/E$40)*100</f>
        <v>24.890956033692795</v>
      </c>
      <c r="L68" s="44">
        <f>(F25/F$40)*100</f>
        <v>25.159984742075615</v>
      </c>
    </row>
    <row r="69" spans="1:12" x14ac:dyDescent="0.2">
      <c r="A69" t="str">
        <f>A26</f>
        <v>Media</v>
      </c>
      <c r="B69" s="40">
        <f t="shared" si="24"/>
        <v>6.5824448028286575</v>
      </c>
      <c r="C69" s="44">
        <f t="shared" si="24"/>
        <v>-7.0623458964423014</v>
      </c>
      <c r="D69" s="40">
        <f t="shared" si="24"/>
        <v>-0.48990071990667738</v>
      </c>
      <c r="E69" s="40">
        <f t="shared" si="24"/>
        <v>-0.18210263378055647</v>
      </c>
      <c r="F69" s="44">
        <f t="shared" si="18"/>
        <v>-0.28480763518976548</v>
      </c>
      <c r="H69" s="40">
        <f t="shared" ref="H69:L71" si="25">(B26/B$25)*100</f>
        <v>2.036829582172186</v>
      </c>
      <c r="I69" s="40">
        <f t="shared" si="25"/>
        <v>2.5915935242111785</v>
      </c>
      <c r="J69" s="40">
        <f t="shared" si="25"/>
        <v>2.4752684237929752</v>
      </c>
      <c r="K69" s="40">
        <f t="shared" si="25"/>
        <v>2.2756200611664013</v>
      </c>
      <c r="L69" s="40">
        <f t="shared" si="25"/>
        <v>2.0886520427975395</v>
      </c>
    </row>
    <row r="70" spans="1:12" x14ac:dyDescent="0.2">
      <c r="A70" t="str">
        <f>A27</f>
        <v>Information technology</v>
      </c>
      <c r="B70" s="40">
        <f t="shared" si="24"/>
        <v>-4.7948987510633589</v>
      </c>
      <c r="C70" s="44">
        <f t="shared" si="24"/>
        <v>-3.569718935922761</v>
      </c>
      <c r="D70" s="40">
        <f t="shared" si="24"/>
        <v>1.1937645723466783</v>
      </c>
      <c r="E70" s="40">
        <f t="shared" si="24"/>
        <v>0.60037236388499338</v>
      </c>
      <c r="F70" s="44">
        <f t="shared" si="18"/>
        <v>0.79778213287409194</v>
      </c>
      <c r="H70" s="40">
        <f t="shared" si="25"/>
        <v>8.2394385757006106</v>
      </c>
      <c r="I70" s="40">
        <f t="shared" si="25"/>
        <v>6.6743346432793231</v>
      </c>
      <c r="J70" s="40">
        <f t="shared" si="25"/>
        <v>6.6143187500293106</v>
      </c>
      <c r="K70" s="40">
        <f t="shared" si="25"/>
        <v>6.6129545494723105</v>
      </c>
      <c r="L70" s="40">
        <f t="shared" si="25"/>
        <v>6.5625645474449392</v>
      </c>
    </row>
    <row r="71" spans="1:12" x14ac:dyDescent="0.2">
      <c r="A71" t="str">
        <f>A28</f>
        <v>Finance and insurance</v>
      </c>
      <c r="B71" s="40">
        <f t="shared" si="24"/>
        <v>-2.9540970853018989</v>
      </c>
      <c r="C71" s="44">
        <f t="shared" si="24"/>
        <v>17.344406261932189</v>
      </c>
      <c r="D71" s="40">
        <f t="shared" si="24"/>
        <v>-2.2787573374571934E-2</v>
      </c>
      <c r="E71" s="40">
        <f t="shared" si="24"/>
        <v>-0.57409853147707413</v>
      </c>
      <c r="F71" s="44">
        <f t="shared" si="18"/>
        <v>-0.39066683493114152</v>
      </c>
      <c r="H71" s="40">
        <f t="shared" si="25"/>
        <v>5.4674986806899275</v>
      </c>
      <c r="I71" s="40">
        <f t="shared" si="25"/>
        <v>4.781531130615762</v>
      </c>
      <c r="J71" s="40">
        <f t="shared" si="25"/>
        <v>5.7662449751159812</v>
      </c>
      <c r="K71" s="40">
        <f t="shared" si="25"/>
        <v>5.4267505789594717</v>
      </c>
      <c r="L71" s="40">
        <f t="shared" si="25"/>
        <v>4.788697484198793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0.31291292051638386</v>
      </c>
      <c r="C72" s="44">
        <f t="shared" si="27"/>
        <v>3.3075655810418825</v>
      </c>
      <c r="D72" s="40">
        <f t="shared" si="27"/>
        <v>-1.8826148093262329</v>
      </c>
      <c r="E72" s="40">
        <f t="shared" si="27"/>
        <v>5.8526315429707765E-2</v>
      </c>
      <c r="F72" s="44">
        <f t="shared" si="18"/>
        <v>-0.59275066473831739</v>
      </c>
      <c r="H72" s="40">
        <f t="shared" ref="H72:L72" si="28">(B29/B$25)*100</f>
        <v>7.2150058790308504</v>
      </c>
      <c r="I72" s="40">
        <f t="shared" si="28"/>
        <v>7.2033337441177858</v>
      </c>
      <c r="J72" s="40">
        <f t="shared" si="28"/>
        <v>7.6476741295282658</v>
      </c>
      <c r="K72" s="40">
        <f t="shared" si="28"/>
        <v>6.5524068803365925</v>
      </c>
      <c r="L72" s="40">
        <f t="shared" si="28"/>
        <v>6.160614698227791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0.66749385147517604</v>
      </c>
      <c r="C73" s="44">
        <f t="shared" si="29"/>
        <v>-2.2977574623436414</v>
      </c>
      <c r="D73" s="40">
        <f t="shared" si="29"/>
        <v>1.2240603475395018</v>
      </c>
      <c r="E73" s="40">
        <f t="shared" si="29"/>
        <v>0.84221089700513563</v>
      </c>
      <c r="F73" s="44">
        <f t="shared" si="18"/>
        <v>0.96933372736838219</v>
      </c>
      <c r="H73" s="40">
        <f t="shared" ref="H73:L73" si="30">(B30/B$25)*100</f>
        <v>29.386821712603368</v>
      </c>
      <c r="I73" s="40">
        <f t="shared" si="30"/>
        <v>29.756313528958088</v>
      </c>
      <c r="J73" s="40">
        <f t="shared" si="30"/>
        <v>29.877714140973431</v>
      </c>
      <c r="K73" s="40">
        <f t="shared" si="30"/>
        <v>29.916293952304311</v>
      </c>
      <c r="L73" s="40">
        <f t="shared" si="30"/>
        <v>30.40979881852358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0.42547188814439085</v>
      </c>
      <c r="C74" s="44">
        <f t="shared" si="31"/>
        <v>-3.0937898926182594</v>
      </c>
      <c r="D74" s="40">
        <f t="shared" si="31"/>
        <v>1.9574945230329766</v>
      </c>
      <c r="E74" s="40">
        <f t="shared" si="31"/>
        <v>0.86474271634624511</v>
      </c>
      <c r="F74" s="44">
        <f t="shared" si="18"/>
        <v>1.2276857689295317</v>
      </c>
      <c r="H74" s="40">
        <f>(B31/B$25)*100</f>
        <v>24.243364101804431</v>
      </c>
      <c r="I74" s="40">
        <f t="shared" ref="I74:L74" si="32">(C31/C$25)*100</f>
        <v>24.31296298832001</v>
      </c>
      <c r="J74" s="40">
        <f t="shared" si="32"/>
        <v>24.213256781541297</v>
      </c>
      <c r="K74" s="40">
        <f t="shared" si="32"/>
        <v>25.135679813318745</v>
      </c>
      <c r="L74" s="40">
        <f t="shared" si="32"/>
        <v>25.607468913950477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0.17446998574932593</v>
      </c>
      <c r="C75" s="44">
        <f t="shared" si="33"/>
        <v>-8.7760567458018084</v>
      </c>
      <c r="D75" s="40">
        <f t="shared" si="33"/>
        <v>2.8828373911470306</v>
      </c>
      <c r="E75" s="40">
        <f t="shared" si="33"/>
        <v>1.288323971620442</v>
      </c>
      <c r="F75" s="44">
        <f t="shared" si="18"/>
        <v>1.8170635457076978</v>
      </c>
      <c r="H75" s="40">
        <f t="shared" ref="H75:L75" si="34">(B32/B$25)*100</f>
        <v>12.702409939728362</v>
      </c>
      <c r="I75" s="40">
        <f t="shared" si="34"/>
        <v>12.611995819127023</v>
      </c>
      <c r="J75" s="40">
        <f t="shared" si="34"/>
        <v>11.823780776681733</v>
      </c>
      <c r="K75" s="40">
        <f t="shared" si="34"/>
        <v>12.841409302243356</v>
      </c>
      <c r="L75" s="40">
        <f t="shared" si="34"/>
        <v>13.64233486181684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3.3968655054526398</v>
      </c>
      <c r="C76" s="44">
        <f t="shared" si="35"/>
        <v>-6.614977307110359</v>
      </c>
      <c r="D76" s="40">
        <f t="shared" si="35"/>
        <v>0.59155832979294054</v>
      </c>
      <c r="E76" s="40">
        <f t="shared" si="35"/>
        <v>0.22114449004071446</v>
      </c>
      <c r="F76" s="44">
        <f t="shared" si="18"/>
        <v>0.34446396635550158</v>
      </c>
      <c r="H76" s="40">
        <f t="shared" ref="H76:L76" si="36">(B33/B$25)*100</f>
        <v>10.708631528270265</v>
      </c>
      <c r="I76" s="40">
        <f t="shared" si="36"/>
        <v>12.067934621370826</v>
      </c>
      <c r="J76" s="40">
        <f t="shared" si="36"/>
        <v>11.581742022336993</v>
      </c>
      <c r="K76" s="40">
        <f t="shared" si="36"/>
        <v>11.238884862198812</v>
      </c>
      <c r="L76" s="40">
        <f t="shared" si="36"/>
        <v>10.739868633040043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-0.59367877931274515</v>
      </c>
      <c r="C78" s="44">
        <f t="shared" ref="C78:C83" si="38">IF(AND(D$5-C$5 &lt;&gt; 0,C35&lt;&gt;0,D35&lt;&gt;0),(EXP(LN(D35/C35)/(D$5-C$5))-1)*100,0)</f>
        <v>-1.9352777397417142</v>
      </c>
      <c r="D78" s="44">
        <f t="shared" si="37"/>
        <v>1.089503705343664</v>
      </c>
      <c r="E78" s="44">
        <f t="shared" si="37"/>
        <v>0.78183420076183285</v>
      </c>
      <c r="F78" s="44">
        <f t="shared" si="18"/>
        <v>0.88428651651093482</v>
      </c>
      <c r="H78" s="44">
        <f>(B35/B$40)*100</f>
        <v>28.55503260351442</v>
      </c>
      <c r="I78" s="44">
        <f>(C35/C$40)*100</f>
        <v>27.37278134735978</v>
      </c>
      <c r="J78" s="44">
        <f>(D35/D$40)*100</f>
        <v>27.06517469511812</v>
      </c>
      <c r="K78" s="44">
        <f>(E35/E$40)*100</f>
        <v>27.445857539352087</v>
      </c>
      <c r="L78" s="44">
        <f>(F35/F$40)*100</f>
        <v>28.031758933109373</v>
      </c>
    </row>
    <row r="79" spans="1:12" x14ac:dyDescent="0.2">
      <c r="A79" t="str">
        <f>A36</f>
        <v>Public admin. and defence</v>
      </c>
      <c r="B79" s="40">
        <f t="shared" si="37"/>
        <v>-0.63918417005139894</v>
      </c>
      <c r="C79" s="44">
        <f t="shared" si="38"/>
        <v>6.4953012714206171</v>
      </c>
      <c r="D79" s="40">
        <f t="shared" si="37"/>
        <v>0.47629438386740386</v>
      </c>
      <c r="E79" s="40">
        <f t="shared" si="37"/>
        <v>7.3714720371143017E-2</v>
      </c>
      <c r="F79" s="44">
        <f t="shared" si="18"/>
        <v>0.2077283970629562</v>
      </c>
      <c r="H79" s="40">
        <f>(B36/B$35)*100</f>
        <v>16.544034229036324</v>
      </c>
      <c r="I79" s="40">
        <f t="shared" ref="I79:L81" si="39">(C36/C$35)*100</f>
        <v>16.5137614678899</v>
      </c>
      <c r="J79" s="40">
        <f t="shared" si="39"/>
        <v>17.933441936234569</v>
      </c>
      <c r="K79" s="40">
        <f t="shared" si="39"/>
        <v>17.396079248716386</v>
      </c>
      <c r="L79" s="40">
        <f t="shared" si="39"/>
        <v>16.211716722284063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0.53061942915213489</v>
      </c>
      <c r="C80" s="44">
        <f t="shared" si="38"/>
        <v>-3.347786369543293</v>
      </c>
      <c r="D80" s="40">
        <f t="shared" si="40"/>
        <v>0.35161403470314045</v>
      </c>
      <c r="E80" s="40">
        <f t="shared" si="40"/>
        <v>0.4702315467974838</v>
      </c>
      <c r="F80" s="44">
        <f t="shared" si="18"/>
        <v>0.43067680559449872</v>
      </c>
      <c r="H80" s="40">
        <f>(B37/B$35)*100</f>
        <v>30.831658617224754</v>
      </c>
      <c r="I80" s="40">
        <f t="shared" si="39"/>
        <v>32.250341287723167</v>
      </c>
      <c r="J80" s="40">
        <f t="shared" si="39"/>
        <v>31.785812511900417</v>
      </c>
      <c r="K80" s="40">
        <f t="shared" si="39"/>
        <v>30.642543077360845</v>
      </c>
      <c r="L80" s="40">
        <f t="shared" si="39"/>
        <v>29.708194289951823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-1.2559375415904461</v>
      </c>
      <c r="C81" s="44">
        <f t="shared" si="38"/>
        <v>-3.7634234438523206</v>
      </c>
      <c r="D81" s="40">
        <f t="shared" si="40"/>
        <v>1.7564281768866374</v>
      </c>
      <c r="E81" s="40">
        <f t="shared" si="40"/>
        <v>1.1854184792191802</v>
      </c>
      <c r="F81" s="44">
        <f t="shared" si="18"/>
        <v>1.3753981275253846</v>
      </c>
      <c r="H81" s="40">
        <f>(B38/B$35)*100</f>
        <v>52.624307153738926</v>
      </c>
      <c r="I81" s="40">
        <f t="shared" si="39"/>
        <v>51.235897244386933</v>
      </c>
      <c r="J81" s="40">
        <f t="shared" si="39"/>
        <v>50.280745551865003</v>
      </c>
      <c r="K81" s="40">
        <f t="shared" si="39"/>
        <v>51.961377673922762</v>
      </c>
      <c r="L81" s="40">
        <f t="shared" si="39"/>
        <v>54.080088987764128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0.4627205958001257</v>
      </c>
      <c r="C83" s="206">
        <f t="shared" si="38"/>
        <v>-0.82073252592761436</v>
      </c>
      <c r="D83" s="43">
        <f>IF(AND(E$5-D$5 &lt;&gt; 0,D40&lt;&gt;0,E40&lt;&gt;0),(EXP(LN(E40/D40)/(E$5-D$5))-1)*100,0)</f>
        <v>0.80750600951529083</v>
      </c>
      <c r="E83" s="43">
        <f>IF(AND(F$5-E$5 &lt;&gt; 0,E40&lt;&gt;0,F40&lt;&gt;0),(EXP(LN(F40/E40)/(F$5-E$5))-1)*100,0)</f>
        <v>0.56917873885600212</v>
      </c>
      <c r="F83" s="206">
        <f t="shared" si="18"/>
        <v>0.64855849109184405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4.3547354680896877</v>
      </c>
      <c r="C89" s="44">
        <f>IF(AND(F$5-D$5 &lt;&gt; 0,D7&lt;&gt;0,F7&lt;&gt;0),(EXP(LN(F7/D7)/(F$5-D$5))-1)*100,0)</f>
        <v>0.1468988493402712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2.5637511092189813</v>
      </c>
      <c r="C90" s="44">
        <f t="shared" ref="C90:C122" si="43">IF(AND(F$5-D$5 &lt;&gt; 0,D8&lt;&gt;0,F8&lt;&gt;0),(EXP(LN(F8/D8)/(F$5-D$5))-1)*100,0)</f>
        <v>0.37565032534274678</v>
      </c>
    </row>
    <row r="91" spans="1:12" x14ac:dyDescent="0.2">
      <c r="A91" s="30" t="str">
        <f t="shared" si="41"/>
        <v>Mining and quarrying</v>
      </c>
      <c r="B91" s="44">
        <f t="shared" si="42"/>
        <v>-1.3099298314660279</v>
      </c>
      <c r="C91" s="44">
        <f t="shared" si="43"/>
        <v>-3.6913508450161503</v>
      </c>
    </row>
    <row r="92" spans="1:12" x14ac:dyDescent="0.2">
      <c r="A92" s="30" t="str">
        <f t="shared" si="41"/>
        <v>Electricity and gas</v>
      </c>
      <c r="B92" s="44">
        <f t="shared" si="42"/>
        <v>27.995428060285388</v>
      </c>
      <c r="C92" s="44">
        <f t="shared" si="43"/>
        <v>-0.67885780147159958</v>
      </c>
    </row>
    <row r="93" spans="1:12" x14ac:dyDescent="0.2">
      <c r="A93" s="30" t="str">
        <f t="shared" si="41"/>
        <v>Water and sewerage</v>
      </c>
      <c r="B93" s="44">
        <f t="shared" si="42"/>
        <v>-1.7824962689048984</v>
      </c>
      <c r="C93" s="44">
        <f t="shared" si="43"/>
        <v>0.97135627098992039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0.84556094616110578</v>
      </c>
      <c r="C95" s="44">
        <f t="shared" si="43"/>
        <v>-0.78756354039207777</v>
      </c>
    </row>
    <row r="96" spans="1:12" x14ac:dyDescent="0.2">
      <c r="A96" s="30" t="str">
        <f t="shared" si="41"/>
        <v>Food drink and tobacco</v>
      </c>
      <c r="B96" s="44">
        <f t="shared" si="42"/>
        <v>1.1803692687492928</v>
      </c>
      <c r="C96" s="44">
        <f t="shared" si="43"/>
        <v>-1.6032280966348345</v>
      </c>
    </row>
    <row r="97" spans="1:3" x14ac:dyDescent="0.2">
      <c r="A97" s="30" t="str">
        <f t="shared" si="41"/>
        <v>Engineering</v>
      </c>
      <c r="B97" s="44">
        <f t="shared" si="42"/>
        <v>0.12994961038208519</v>
      </c>
      <c r="C97" s="44">
        <f t="shared" si="43"/>
        <v>-1.4348986763747962</v>
      </c>
    </row>
    <row r="98" spans="1:3" x14ac:dyDescent="0.2">
      <c r="A98" s="30" t="str">
        <f t="shared" si="41"/>
        <v>Rest of manufacturing</v>
      </c>
      <c r="B98" s="44">
        <f t="shared" si="42"/>
        <v>0.92791735615562754</v>
      </c>
      <c r="C98" s="44">
        <f t="shared" si="43"/>
        <v>-0.4252230362126963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0.72028088404556545</v>
      </c>
      <c r="C100" s="44">
        <f t="shared" si="43"/>
        <v>1.3217579174267691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0.83923831684593608</v>
      </c>
      <c r="C102" s="44">
        <f t="shared" si="43"/>
        <v>0.52415806356693739</v>
      </c>
    </row>
    <row r="103" spans="1:3" x14ac:dyDescent="0.2">
      <c r="A103" s="30" t="str">
        <f t="shared" si="41"/>
        <v>Wholesale and retail trade</v>
      </c>
      <c r="B103" s="44">
        <f t="shared" si="42"/>
        <v>0.15885823338308569</v>
      </c>
      <c r="C103" s="44">
        <f t="shared" si="43"/>
        <v>7.342327333874632E-2</v>
      </c>
    </row>
    <row r="104" spans="1:3" x14ac:dyDescent="0.2">
      <c r="A104" s="30" t="str">
        <f t="shared" si="41"/>
        <v>Transport and storage</v>
      </c>
      <c r="B104" s="44">
        <f t="shared" si="42"/>
        <v>-0.48049889104695431</v>
      </c>
      <c r="C104" s="44">
        <f t="shared" si="43"/>
        <v>0.19567009411260994</v>
      </c>
    </row>
    <row r="105" spans="1:3" x14ac:dyDescent="0.2">
      <c r="A105" s="30" t="str">
        <f t="shared" si="41"/>
        <v>Accommodation and food</v>
      </c>
      <c r="B105" s="44">
        <f t="shared" si="42"/>
        <v>2.7113512419003838</v>
      </c>
      <c r="C105" s="44">
        <f t="shared" si="43"/>
        <v>1.3544481659014673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-0.26367492809954429</v>
      </c>
      <c r="C107" s="44">
        <f t="shared" si="43"/>
        <v>0.85058270042868145</v>
      </c>
    </row>
    <row r="108" spans="1:3" x14ac:dyDescent="0.2">
      <c r="A108" s="30" t="str">
        <f t="shared" si="41"/>
        <v>Media</v>
      </c>
      <c r="B108" s="44">
        <f t="shared" si="42"/>
        <v>3.7019406031790991</v>
      </c>
      <c r="C108" s="44">
        <f t="shared" si="43"/>
        <v>-0.28480763518976548</v>
      </c>
    </row>
    <row r="109" spans="1:3" x14ac:dyDescent="0.2">
      <c r="A109" s="30" t="str">
        <f t="shared" si="41"/>
        <v>Information technology</v>
      </c>
      <c r="B109" s="44">
        <f t="shared" si="42"/>
        <v>-4.5511144678435418</v>
      </c>
      <c r="C109" s="44">
        <f t="shared" si="43"/>
        <v>0.79778213287409194</v>
      </c>
    </row>
    <row r="110" spans="1:3" x14ac:dyDescent="0.2">
      <c r="A110" s="30" t="str">
        <f t="shared" si="41"/>
        <v>Finance and insurance</v>
      </c>
      <c r="B110" s="44">
        <f t="shared" si="42"/>
        <v>0.80318222175153053</v>
      </c>
      <c r="C110" s="44">
        <f t="shared" si="43"/>
        <v>-0.39066683493114152</v>
      </c>
    </row>
    <row r="111" spans="1:3" x14ac:dyDescent="0.2">
      <c r="A111" s="30" t="str">
        <f t="shared" si="41"/>
        <v>Real estate</v>
      </c>
      <c r="B111" s="44">
        <f t="shared" si="42"/>
        <v>0.90481696396631506</v>
      </c>
      <c r="C111" s="44">
        <f t="shared" si="43"/>
        <v>-0.59275066473831739</v>
      </c>
    </row>
    <row r="112" spans="1:3" x14ac:dyDescent="0.2">
      <c r="A112" s="30" t="str">
        <f t="shared" si="41"/>
        <v>Professional services</v>
      </c>
      <c r="B112" s="44">
        <f t="shared" si="42"/>
        <v>6.732995864582314E-2</v>
      </c>
      <c r="C112" s="44">
        <f t="shared" si="43"/>
        <v>0.96933372736838219</v>
      </c>
    </row>
    <row r="113" spans="1:3" x14ac:dyDescent="0.2">
      <c r="A113" s="30" t="str">
        <f t="shared" si="41"/>
        <v>Support services</v>
      </c>
      <c r="B113" s="44">
        <f t="shared" si="42"/>
        <v>-0.28845932867089807</v>
      </c>
      <c r="C113" s="44">
        <f t="shared" si="43"/>
        <v>1.2276857689295317</v>
      </c>
    </row>
    <row r="114" spans="1:3" x14ac:dyDescent="0.2">
      <c r="A114" s="30" t="str">
        <f t="shared" si="41"/>
        <v>Arts and entertainment</v>
      </c>
      <c r="B114" s="44">
        <f t="shared" si="42"/>
        <v>-1.6832733227889696</v>
      </c>
      <c r="C114" s="44">
        <f t="shared" si="43"/>
        <v>1.8170635457076978</v>
      </c>
    </row>
    <row r="115" spans="1:3" x14ac:dyDescent="0.2">
      <c r="A115" s="30" t="str">
        <f t="shared" si="41"/>
        <v>Other services</v>
      </c>
      <c r="B115" s="44">
        <f t="shared" si="42"/>
        <v>1.312106253919465</v>
      </c>
      <c r="C115" s="44">
        <f t="shared" si="43"/>
        <v>0.34446396635550158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-0.8634589226217515</v>
      </c>
      <c r="C117" s="44">
        <f t="shared" si="43"/>
        <v>0.88428651651093482</v>
      </c>
    </row>
    <row r="118" spans="1:3" x14ac:dyDescent="0.2">
      <c r="A118" s="30" t="str">
        <f t="shared" si="41"/>
        <v>Public admin. and defence</v>
      </c>
      <c r="B118" s="44">
        <f t="shared" si="42"/>
        <v>0.74841171952964025</v>
      </c>
      <c r="C118" s="44">
        <f t="shared" si="43"/>
        <v>0.2077283970629562</v>
      </c>
    </row>
    <row r="119" spans="1:3" x14ac:dyDescent="0.2">
      <c r="A119" s="30" t="str">
        <f t="shared" si="41"/>
        <v>Education</v>
      </c>
      <c r="B119" s="44">
        <f t="shared" si="42"/>
        <v>-0.2573166285770534</v>
      </c>
      <c r="C119" s="44">
        <f t="shared" si="43"/>
        <v>0.43067680559449872</v>
      </c>
    </row>
    <row r="120" spans="1:3" x14ac:dyDescent="0.2">
      <c r="A120" s="30" t="str">
        <f t="shared" si="41"/>
        <v>Health and social work</v>
      </c>
      <c r="B120" s="44">
        <f t="shared" si="42"/>
        <v>-1.7626077073593316</v>
      </c>
      <c r="C120" s="44">
        <f t="shared" si="43"/>
        <v>1.3753981275253846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0.20470809402315382</v>
      </c>
      <c r="C122" s="206">
        <f t="shared" si="43"/>
        <v>0.64855849109184405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Heart of the South West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293.46133929523938</v>
      </c>
      <c r="C9" s="299" t="str">
        <f>CONCATENATE("(",ROUND((B9/$H11)*100,1),")")</f>
        <v>(33.6)</v>
      </c>
      <c r="D9" s="249">
        <f>SUM(D30,D51,D72,D93,D114,D135,D156,D177,D198,D219,D240,D261,D282,D303,D324,D345,D366,D387,D408,D429,D450,D471)</f>
        <v>72.266721385776677</v>
      </c>
      <c r="E9" s="299" t="str">
        <f>CONCATENATE("(",ROUND((D9/$H11)*100,1),")")</f>
        <v>(8.3)</v>
      </c>
      <c r="F9" s="249">
        <f>SUM(F30,F51,F72,F93,F114,F135,F156,F177,F198,F219,F240,F261,F282,F303,F324,F345,F366,F387,F408,F429,F450,F471)</f>
        <v>76.228098388635942</v>
      </c>
      <c r="G9" s="299" t="str">
        <f>CONCATENATE("(",ROUND((F9/$H11)*100,1),")")</f>
        <v>(8.7)</v>
      </c>
      <c r="H9" s="249">
        <f>SUM(H30,H51,H72,H93,H114,H135,H156,H177,H198,H219,H240,H261,H282,H303,H324,H345,H366,H387,H408,H429,H450,H471)</f>
        <v>441.9561590696519</v>
      </c>
      <c r="I9" s="299" t="str">
        <f>CONCATENATE("(",ROUND((H9/$H11)*100,1),")")</f>
        <v>(50.6)</v>
      </c>
      <c r="K9" s="249">
        <f>B14-B9</f>
        <v>6.7191871793057203</v>
      </c>
      <c r="L9" s="249">
        <f>D14-D9</f>
        <v>3.949508750775621</v>
      </c>
      <c r="M9" s="249">
        <f>F14-F9</f>
        <v>4.5590813741518588</v>
      </c>
      <c r="N9" s="249">
        <f>SUM(K9:M9)</f>
        <v>15.2277773042332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180.60508917402319</v>
      </c>
      <c r="C10" s="299" t="str">
        <f>CONCATENATE("(",ROUND((B10/$H11)*100,1),")")</f>
        <v>(20.7)</v>
      </c>
      <c r="D10" s="249">
        <f t="shared" ref="D10" si="1">SUM(D31,D52,D73,D94,D115,D136,D157,D178,D199,D220,D241,D262,D283,D304,D325,D346,D367,D388,D409,D430,D451,D472)</f>
        <v>191.62288463358468</v>
      </c>
      <c r="E10" s="299" t="str">
        <f>CONCATENATE("(",ROUND((D10/$H11)*100,1),")")</f>
        <v>(21.9)</v>
      </c>
      <c r="F10" s="249">
        <f t="shared" ref="F10" si="2">SUM(F31,F52,F73,F94,F115,F136,F157,F178,F199,F220,F241,F262,F283,F304,F325,F346,F367,F388,F409,F430,F451,F472)</f>
        <v>59.02286712273974</v>
      </c>
      <c r="G10" s="299" t="str">
        <f>CONCATENATE("(",ROUND((F10/$H11)*100,1),")")</f>
        <v>(6.8)</v>
      </c>
      <c r="H10" s="249">
        <f t="shared" ref="H10" si="3">SUM(H31,H52,H73,H94,H115,H136,H157,H178,H199,H220,H241,H262,H283,H304,H325,H346,H367,H388,H409,H430,H451,H472)</f>
        <v>431.25084093034752</v>
      </c>
      <c r="I10" s="299" t="str">
        <f>CONCATENATE("(",ROUND((H10/$H11)*100,1),")")</f>
        <v>(49.4)</v>
      </c>
      <c r="K10" s="249">
        <f t="shared" ref="K10:K11" si="4">B15-B10</f>
        <v>10.367897375203114</v>
      </c>
      <c r="L10" s="249">
        <f t="shared" ref="L10:L11" si="5">D15-D10</f>
        <v>6.234611198935454</v>
      </c>
      <c r="M10" s="249">
        <f t="shared" ref="M10:M11" si="6">F15-F10</f>
        <v>3.9997141216281022</v>
      </c>
      <c r="N10" s="249">
        <f t="shared" ref="N10:N11" si="7">SUM(K10:M10)</f>
        <v>20.60222269576667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474.06642846926258</v>
      </c>
      <c r="C11" s="299" t="str">
        <f>CONCATENATE("(",ROUND((B11/$H11)*100,1),")")</f>
        <v>(54.3)</v>
      </c>
      <c r="D11" s="249">
        <f t="shared" ref="D11" si="8">SUM(D32,D53,D74,D95,D116,D137,D158,D179,D200,D221,D242,D263,D284,D305,D326,D347,D368,D389,D410,D431,D452,D473)</f>
        <v>263.88960601936134</v>
      </c>
      <c r="E11" s="299" t="str">
        <f>CONCATENATE("(",ROUND((D11/$H11)*100,1),")")</f>
        <v>(30.2)</v>
      </c>
      <c r="F11" s="249">
        <f t="shared" ref="F11" si="9">SUM(F32,F53,F74,F95,F116,F137,F158,F179,F200,F221,F242,F263,F284,F305,F326,F347,F368,F389,F410,F431,F452,F473)</f>
        <v>135.25096551137568</v>
      </c>
      <c r="G11" s="299" t="str">
        <f>CONCATENATE("(",ROUND((F11/$H11)*100,1),")")</f>
        <v>(15.5)</v>
      </c>
      <c r="H11" s="249">
        <f t="shared" ref="H11" si="10">SUM(H32,H53,H74,H95,H116,H137,H158,H179,H200,H221,H242,H263,H284,H305,H326,H347,H368,H389,H410,H431,H452,H473)</f>
        <v>873.20699999999943</v>
      </c>
      <c r="I11" s="299" t="str">
        <f>CONCATENATE("(",ROUND((H11/$H11)*100,1),")")</f>
        <v>(100)</v>
      </c>
      <c r="K11" s="249">
        <f t="shared" si="4"/>
        <v>17.087084554508863</v>
      </c>
      <c r="L11" s="249">
        <f t="shared" si="5"/>
        <v>10.184119949711089</v>
      </c>
      <c r="M11" s="249">
        <f t="shared" si="6"/>
        <v>8.5587954957799752</v>
      </c>
      <c r="N11" s="249">
        <f t="shared" si="7"/>
        <v>35.829999999999927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300.1805264745451</v>
      </c>
      <c r="C14" s="299" t="str">
        <f>CONCATENATE("(",ROUND((B14/$H16)*100,1),")")</f>
        <v>(33)</v>
      </c>
      <c r="D14" s="249">
        <f t="shared" ref="D14" si="11">SUM(D35,D56,D77,D98,D119,D140,D161,D182,D203,D224,D245,D266,D287,D308,D329,D350,D371,D392,D413,D434,D455,D476)</f>
        <v>76.216230136552298</v>
      </c>
      <c r="E14" s="299" t="str">
        <f>CONCATENATE("(",ROUND((D14/$H16)*100,1),")")</f>
        <v>(8.4)</v>
      </c>
      <c r="F14" s="249">
        <f t="shared" ref="F14" si="12">SUM(F35,F56,F77,F98,F119,F140,F161,F182,F203,F224,F245,F266,F287,F308,F329,F350,F371,F392,F413,F434,F455,F476)</f>
        <v>80.787179762787801</v>
      </c>
      <c r="G14" s="299" t="str">
        <f>CONCATENATE("(",ROUND((F14/$H16)*100,1),")")</f>
        <v>(8.9)</v>
      </c>
      <c r="H14" s="249">
        <f t="shared" ref="H14" si="13">SUM(H35,H56,H77,H98,H119,H140,H161,H182,H203,H224,H245,H266,H287,H308,H329,H350,H371,H392,H413,H434,H455,H476)</f>
        <v>457.18393637388522</v>
      </c>
      <c r="I14" s="299" t="str">
        <f>CONCATENATE("(",ROUND((H14/$H16)*100,1),")")</f>
        <v>(50.3)</v>
      </c>
      <c r="K14" s="249">
        <f>B19-B14</f>
        <v>9.4427690194653451</v>
      </c>
      <c r="L14" s="249">
        <f>D19-D14</f>
        <v>6.7094539407566884</v>
      </c>
      <c r="M14" s="249">
        <f>F19-F14</f>
        <v>6.4669986448196113</v>
      </c>
      <c r="N14" s="249">
        <f>SUM(K14:M14)</f>
        <v>22.619221605041645</v>
      </c>
    </row>
    <row r="15" spans="1:17" x14ac:dyDescent="0.2">
      <c r="A15" s="282" t="s">
        <v>365</v>
      </c>
      <c r="B15" s="249">
        <f t="shared" si="0"/>
        <v>190.97298654922631</v>
      </c>
      <c r="C15" s="299" t="str">
        <f>CONCATENATE("(",ROUND((B15/$H16)*100,1),")")</f>
        <v>(21)</v>
      </c>
      <c r="D15" s="249">
        <f t="shared" ref="D15" si="14">SUM(D36,D57,D78,D99,D120,D141,D162,D183,D204,D225,D246,D267,D288,D309,D330,D351,D372,D393,D414,D435,D456,D477)</f>
        <v>197.85749583252013</v>
      </c>
      <c r="E15" s="299" t="str">
        <f>CONCATENATE("(",ROUND((D15/$H16)*100,1),")")</f>
        <v>(21.8)</v>
      </c>
      <c r="F15" s="249">
        <f t="shared" ref="F15" si="15">SUM(F36,F57,F78,F99,F120,F141,F162,F183,F204,F225,F246,F267,F288,F309,F330,F351,F372,F393,F414,F435,F456,F477)</f>
        <v>63.022581244367842</v>
      </c>
      <c r="G15" s="299" t="str">
        <f>CONCATENATE("(",ROUND((F15/$H16)*100,1),")")</f>
        <v>(6.9)</v>
      </c>
      <c r="H15" s="249">
        <f t="shared" ref="H15" si="16">SUM(H36,H57,H78,H99,H120,H141,H162,H183,H204,H225,H246,H267,H288,H309,H330,H351,H372,H393,H414,H435,H456,H477)</f>
        <v>451.85306362611425</v>
      </c>
      <c r="I15" s="299" t="str">
        <f>CONCATENATE("(",ROUND((H15/$H16)*100,1),")")</f>
        <v>(49.7)</v>
      </c>
      <c r="K15" s="249">
        <f t="shared" ref="K15:K16" si="17">B20-B15</f>
        <v>17.314994470461812</v>
      </c>
      <c r="L15" s="249">
        <f t="shared" ref="L15:L16" si="18">D20-D15</f>
        <v>7.0947461182795735</v>
      </c>
      <c r="M15" s="249">
        <f t="shared" ref="M15:M16" si="19">F20-F15</f>
        <v>6.0570378062175649</v>
      </c>
      <c r="N15" s="249">
        <f t="shared" ref="N15:N16" si="20">SUM(K15:M15)</f>
        <v>30.466778394958951</v>
      </c>
    </row>
    <row r="16" spans="1:17" x14ac:dyDescent="0.2">
      <c r="A16" s="282" t="s">
        <v>363</v>
      </c>
      <c r="B16" s="249">
        <f t="shared" si="0"/>
        <v>491.15351302377144</v>
      </c>
      <c r="C16" s="299" t="str">
        <f>CONCATENATE("(",ROUND((B16/$H16)*100,1),")")</f>
        <v>(54)</v>
      </c>
      <c r="D16" s="249">
        <f t="shared" ref="D16" si="21">SUM(D37,D58,D79,D100,D121,D142,D163,D184,D205,D226,D247,D268,D289,D310,D331,D352,D373,D394,D415,D436,D457,D478)</f>
        <v>274.07372596907243</v>
      </c>
      <c r="E16" s="299" t="str">
        <f>CONCATENATE("(",ROUND((D16/$H16)*100,1),")")</f>
        <v>(30.1)</v>
      </c>
      <c r="F16" s="249">
        <f t="shared" ref="F16" si="22">SUM(F37,F58,F79,F100,F121,F142,F163,F184,F205,F226,F247,F268,F289,F310,F331,F352,F373,F394,F415,F436,F457,F478)</f>
        <v>143.80976100715566</v>
      </c>
      <c r="G16" s="299" t="str">
        <f>CONCATENATE("(",ROUND((F16/$H16)*100,1),")")</f>
        <v>(15.8)</v>
      </c>
      <c r="H16" s="249">
        <f t="shared" ref="H16" si="23">SUM(H37,H58,H79,H100,H121,H142,H163,H184,H205,H226,H247,H268,H289,H310,H331,H352,H373,H394,H415,H436,H457,H478)</f>
        <v>909.03699999999947</v>
      </c>
      <c r="I16" s="299" t="str">
        <f>CONCATENATE("(",ROUND((H16/$H16)*100,1),")")</f>
        <v>(100)</v>
      </c>
      <c r="K16" s="249">
        <f t="shared" si="17"/>
        <v>26.757763489927129</v>
      </c>
      <c r="L16" s="249">
        <f t="shared" si="18"/>
        <v>13.804200059036134</v>
      </c>
      <c r="M16" s="249">
        <f t="shared" si="19"/>
        <v>12.524036451037148</v>
      </c>
      <c r="N16" s="249">
        <f t="shared" si="20"/>
        <v>53.086000000000411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309.62329549401045</v>
      </c>
      <c r="C19" s="299" t="str">
        <f>CONCATENATE("(",ROUND((B19/$H21)*100,1),")")</f>
        <v>(32.2)</v>
      </c>
      <c r="D19" s="249">
        <f t="shared" ref="D19" si="24">SUM(D40,D61,D82,D103,D124,D145,D166,D187,D208,D229,D250,D271,D292,D313,D334,D355,D376,D397,D418,D439,D460,D481)</f>
        <v>82.925684077308986</v>
      </c>
      <c r="E19" s="299" t="str">
        <f>CONCATENATE("(",ROUND((D19/$H21)*100,1),")")</f>
        <v>(8.6)</v>
      </c>
      <c r="F19" s="249">
        <f t="shared" ref="F19" si="25">SUM(F40,F61,F82,F103,F124,F145,F166,F187,F208,F229,F250,F271,F292,F313,F334,F355,F376,F397,F418,F439,F460,F481)</f>
        <v>87.254178407607412</v>
      </c>
      <c r="G19" s="299" t="str">
        <f>CONCATENATE("(",ROUND((F19/$H21)*100,1),")")</f>
        <v>(9.1)</v>
      </c>
      <c r="H19" s="249">
        <f t="shared" ref="H19" si="26">SUM(H40,H61,H82,H103,H124,H145,H166,H187,H208,H229,H250,H271,H292,H313,H334,H355,H376,H397,H418,H439,H460,H481)</f>
        <v>479.80315797892672</v>
      </c>
      <c r="I19" s="299" t="str">
        <f>CONCATENATE("(",ROUND((H19/$H21)*100,1),")")</f>
        <v>(49.9)</v>
      </c>
      <c r="K19" s="249">
        <f>B19-B9</f>
        <v>16.161956198771065</v>
      </c>
      <c r="L19" s="249">
        <f>D19-D9</f>
        <v>10.658962691532309</v>
      </c>
      <c r="M19" s="249">
        <f>F19-F9</f>
        <v>11.02608001897147</v>
      </c>
      <c r="N19" s="249">
        <f>SUM(K19:M19)</f>
        <v>37.846998909274845</v>
      </c>
    </row>
    <row r="20" spans="1:14" x14ac:dyDescent="0.2">
      <c r="A20" s="282" t="s">
        <v>365</v>
      </c>
      <c r="B20" s="249">
        <f t="shared" si="0"/>
        <v>208.28798101968812</v>
      </c>
      <c r="C20" s="299" t="str">
        <f>CONCATENATE("(",ROUND((B20/$H21)*100,1),")")</f>
        <v>(21.6)</v>
      </c>
      <c r="D20" s="249">
        <f t="shared" ref="D20" si="27">SUM(D41,D62,D83,D104,D125,D146,D167,D188,D209,D230,D251,D272,D293,D314,D335,D356,D377,D398,D419,D440,D461,D482)</f>
        <v>204.9522419507997</v>
      </c>
      <c r="E20" s="299" t="str">
        <f>CONCATENATE("(",ROUND((D20/$H21)*100,1),")")</f>
        <v>(21.3)</v>
      </c>
      <c r="F20" s="249">
        <f t="shared" ref="F20" si="28">SUM(F41,F62,F83,F104,F125,F146,F167,F188,F209,F230,F251,F272,F293,F314,F335,F356,F377,F398,F419,F440,F461,F482)</f>
        <v>69.079619050585407</v>
      </c>
      <c r="G20" s="299" t="str">
        <f>CONCATENATE("(",ROUND((F20/$H21)*100,1),")")</f>
        <v>(7.2)</v>
      </c>
      <c r="H20" s="249">
        <f t="shared" ref="H20" si="29">SUM(H41,H62,H83,H104,H125,H146,H167,H188,H209,H230,H251,H272,H293,H314,H335,H356,H377,H398,H419,H440,H461,H482)</f>
        <v>482.31984202107316</v>
      </c>
      <c r="I20" s="299" t="str">
        <f>CONCATENATE("(",ROUND((H20/$H21)*100,1),")")</f>
        <v>(50.1)</v>
      </c>
      <c r="K20" s="249">
        <f t="shared" ref="K20:K21" si="30">B20-B10</f>
        <v>27.682891845664926</v>
      </c>
      <c r="L20" s="249">
        <f t="shared" ref="L20:L21" si="31">D20-D10</f>
        <v>13.329357317215027</v>
      </c>
      <c r="M20" s="249">
        <f t="shared" ref="M20:M21" si="32">F20-F10</f>
        <v>10.056751927845667</v>
      </c>
      <c r="N20" s="249">
        <f t="shared" ref="N20:N21" si="33">SUM(K20:M20)</f>
        <v>51.069001090725621</v>
      </c>
    </row>
    <row r="21" spans="1:14" x14ac:dyDescent="0.2">
      <c r="A21" s="282" t="s">
        <v>363</v>
      </c>
      <c r="B21" s="249">
        <f t="shared" si="0"/>
        <v>517.91127651369857</v>
      </c>
      <c r="C21" s="299" t="str">
        <f>CONCATENATE("(",ROUND((B21/$H21)*100,1),")")</f>
        <v>(53.8)</v>
      </c>
      <c r="D21" s="249">
        <f t="shared" ref="D21" si="34">SUM(D42,D63,D84,D105,D126,D147,D168,D189,D210,D231,D252,D273,D294,D315,D336,D357,D378,D399,D420,D441,D462,D483)</f>
        <v>287.87792602810856</v>
      </c>
      <c r="E21" s="299" t="str">
        <f>CONCATENATE("(",ROUND((D21/$H21)*100,1),")")</f>
        <v>(29.9)</v>
      </c>
      <c r="F21" s="249">
        <f>SUM(F42,F63,F84,F105,F126,F147,F168,F189,F210,F231,F252,F273,F294,F315,F336,F357,F378,F399,F420,F441,F462,F483)</f>
        <v>156.33379745819281</v>
      </c>
      <c r="G21" s="299" t="str">
        <f>CONCATENATE("(",ROUND((F21/$H21)*100,1),")")</f>
        <v>(16.2)</v>
      </c>
      <c r="H21" s="249">
        <f t="shared" ref="H21" si="35">SUM(H42,H63,H84,H105,H126,H147,H168,H189,H210,H231,H252,H273,H294,H315,H336,H357,H378,H399,H420,H441,H462,H483)</f>
        <v>962.12299999999993</v>
      </c>
      <c r="I21" s="299" t="str">
        <f>CONCATENATE("(",ROUND((H21/$H21)*100,1),")")</f>
        <v>(100)</v>
      </c>
      <c r="K21" s="249">
        <f t="shared" si="30"/>
        <v>43.844848044435992</v>
      </c>
      <c r="L21" s="249">
        <f t="shared" si="31"/>
        <v>23.988320008747223</v>
      </c>
      <c r="M21" s="249">
        <f t="shared" si="32"/>
        <v>21.082831946817123</v>
      </c>
      <c r="N21" s="249">
        <f t="shared" si="33"/>
        <v>88.916000000000338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5.4698781768122329</v>
      </c>
      <c r="C30" s="299" t="str">
        <f>CONCATENATE("(",ROUND((B30/$H32)*100,1),")")</f>
        <v>(26.4)</v>
      </c>
      <c r="D30" s="302">
        <f>'Ind T6'!M9</f>
        <v>1.4754229859087251</v>
      </c>
      <c r="E30" s="299" t="str">
        <f>CONCATENATE("(",ROUND((D30/$H32)*100,1),")")</f>
        <v>(7.1)</v>
      </c>
      <c r="F30" s="302">
        <f>'Ind T6'!N9</f>
        <v>7.911724560022166</v>
      </c>
      <c r="G30" s="299" t="str">
        <f>CONCATENATE("(",ROUND((F30/$H32)*100,1),")")</f>
        <v>(38.1)</v>
      </c>
      <c r="H30" s="302">
        <f>SUM(B30,D30,F30)</f>
        <v>14.857025722743124</v>
      </c>
      <c r="I30" s="299" t="str">
        <f>CONCATENATE("(",ROUND((H30/$H32)*100,1),")")</f>
        <v>(71.6)</v>
      </c>
      <c r="K30" s="302">
        <f>B35-B30</f>
        <v>0.37915856521629276</v>
      </c>
      <c r="L30" s="302">
        <f>D35-D30</f>
        <v>6.1407782564460334E-2</v>
      </c>
      <c r="M30" s="302">
        <f>F35-F30</f>
        <v>2.7799268893128115E-2</v>
      </c>
      <c r="N30" s="302">
        <f>SUM(K30:M30)</f>
        <v>0.46836561667388121</v>
      </c>
    </row>
    <row r="31" spans="1:14" x14ac:dyDescent="0.2">
      <c r="A31" s="282" t="s">
        <v>365</v>
      </c>
      <c r="B31" s="302">
        <f>'Ind T6'!L8</f>
        <v>1.5960036011983996</v>
      </c>
      <c r="C31" s="299" t="str">
        <f>CONCATENATE("(",ROUND((B31/$H32)*100,1),")")</f>
        <v>(7.7)</v>
      </c>
      <c r="D31" s="302">
        <f>'Ind T6'!M8</f>
        <v>1.4398534828888625</v>
      </c>
      <c r="E31" s="299" t="str">
        <f>CONCATENATE("(",ROUND((D31/$H32)*100,1),")")</f>
        <v>(6.9)</v>
      </c>
      <c r="F31" s="302">
        <f>'Ind T6'!N8</f>
        <v>2.8491171931696404</v>
      </c>
      <c r="G31" s="299" t="str">
        <f>CONCATENATE("(",ROUND((F31/$H32)*100,1),")")</f>
        <v>(13.7)</v>
      </c>
      <c r="H31" s="302">
        <f t="shared" ref="H31" si="36">SUM(B31,D31,F31)</f>
        <v>5.8849742772569025</v>
      </c>
      <c r="I31" s="299" t="str">
        <f>CONCATENATE("(",ROUND((H31/$H32)*100,1),")")</f>
        <v>(28.4)</v>
      </c>
      <c r="K31" s="302">
        <f t="shared" ref="K31:K32" si="37">B36-B31</f>
        <v>5.5034300359469546E-2</v>
      </c>
      <c r="L31" s="302">
        <f t="shared" ref="L31:L32" si="38">D36-D31</f>
        <v>4.4056653910367061E-3</v>
      </c>
      <c r="M31" s="302">
        <f t="shared" ref="M31:M32" si="39">F36-F31</f>
        <v>0.14119441757555729</v>
      </c>
      <c r="N31" s="302">
        <f t="shared" ref="N31:N32" si="40">SUM(K31:M31)</f>
        <v>0.20063438332606354</v>
      </c>
    </row>
    <row r="32" spans="1:14" x14ac:dyDescent="0.2">
      <c r="A32" s="282" t="s">
        <v>363</v>
      </c>
      <c r="B32" s="302">
        <f>SUM(B30:B31)</f>
        <v>7.0658817780106329</v>
      </c>
      <c r="C32" s="299" t="str">
        <f>CONCATENATE("(",ROUND((B32/$H32)*100,1),")")</f>
        <v>(34.1)</v>
      </c>
      <c r="D32" s="302">
        <f>SUM(D30:D31)</f>
        <v>2.9152764687975878</v>
      </c>
      <c r="E32" s="299" t="str">
        <f>CONCATENATE("(",ROUND((D32/$H32)*100,1),")")</f>
        <v>(14.1)</v>
      </c>
      <c r="F32" s="302">
        <f>SUM(F30:F31)</f>
        <v>10.760841753191807</v>
      </c>
      <c r="G32" s="299" t="str">
        <f>CONCATENATE("(",ROUND((F32/$H32)*100,1),")")</f>
        <v>(51.9)</v>
      </c>
      <c r="H32" s="302">
        <f>SUM(H30:H31)</f>
        <v>20.742000000000026</v>
      </c>
      <c r="I32" s="299" t="str">
        <f>CONCATENATE("(",ROUND((H32/$H32)*100,1),")")</f>
        <v>(100)</v>
      </c>
      <c r="K32" s="302">
        <f t="shared" si="37"/>
        <v>0.43419286557576164</v>
      </c>
      <c r="L32" s="302">
        <f t="shared" si="38"/>
        <v>6.581344795549704E-2</v>
      </c>
      <c r="M32" s="302">
        <f t="shared" si="39"/>
        <v>0.16899368646868496</v>
      </c>
      <c r="N32" s="302">
        <f t="shared" si="40"/>
        <v>0.66899999999994364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5.8490367420285256</v>
      </c>
      <c r="C35" s="299" t="str">
        <f>CONCATENATE("(",ROUND((B35/$H37)*100,1),")")</f>
        <v>(27.3)</v>
      </c>
      <c r="D35" s="302">
        <f>'Ind T6'!R9</f>
        <v>1.5368307684731854</v>
      </c>
      <c r="E35" s="299" t="str">
        <f>CONCATENATE("(",ROUND((D35/$H37)*100,1),")")</f>
        <v>(7.2)</v>
      </c>
      <c r="F35" s="302">
        <f>'Ind T6'!S9</f>
        <v>7.9395238289152941</v>
      </c>
      <c r="G35" s="299" t="str">
        <f>CONCATENATE("(",ROUND((F35/$H37)*100,1),")")</f>
        <v>(37.1)</v>
      </c>
      <c r="H35" s="302">
        <f>SUM(B35,D35,F35)</f>
        <v>15.325391339417006</v>
      </c>
      <c r="I35" s="299" t="str">
        <f>CONCATENATE("(",ROUND((H35/$H37)*100,1),")")</f>
        <v>(71.6)</v>
      </c>
      <c r="K35" s="302">
        <f>B40-B35</f>
        <v>0.6812193509863782</v>
      </c>
      <c r="L35" s="302">
        <f>D40-D35</f>
        <v>5.5060624197042607E-2</v>
      </c>
      <c r="M35" s="302">
        <f>F40-F35</f>
        <v>-0.37123146942743279</v>
      </c>
      <c r="N35" s="302">
        <f>SUM(K35:M35)</f>
        <v>0.36504850575598802</v>
      </c>
    </row>
    <row r="36" spans="1:14" x14ac:dyDescent="0.2">
      <c r="A36" s="282" t="s">
        <v>365</v>
      </c>
      <c r="B36" s="302">
        <f>'Ind T6'!Q8</f>
        <v>1.6510379015578691</v>
      </c>
      <c r="C36" s="299" t="str">
        <f>CONCATENATE("(",ROUND((B36/$H37)*100,1),")")</f>
        <v>(7.7)</v>
      </c>
      <c r="D36" s="302">
        <f>'Ind T6'!R8</f>
        <v>1.4442591482798992</v>
      </c>
      <c r="E36" s="299" t="str">
        <f>CONCATENATE("(",ROUND((D36/$H37)*100,1),")")</f>
        <v>(6.7)</v>
      </c>
      <c r="F36" s="302">
        <f>'Ind T6'!S8</f>
        <v>2.9903116107451977</v>
      </c>
      <c r="G36" s="299" t="str">
        <f>CONCATENATE("(",ROUND((F36/$H37)*100,1),")")</f>
        <v>(14)</v>
      </c>
      <c r="H36" s="302">
        <f t="shared" ref="H36" si="41">SUM(B36,D36,F36)</f>
        <v>6.0856086605829658</v>
      </c>
      <c r="I36" s="299" t="str">
        <f>CONCATENATE("(",ROUND((H36/$H37)*100,1),")")</f>
        <v>(28.4)</v>
      </c>
      <c r="K36" s="302">
        <f t="shared" ref="K36:K37" si="42">B41-B36</f>
        <v>4.7663355728505996E-2</v>
      </c>
      <c r="L36" s="302">
        <f t="shared" ref="L36:L37" si="43">D41-D36</f>
        <v>-6.2450734303904243E-2</v>
      </c>
      <c r="M36" s="302">
        <f t="shared" ref="M36:M37" si="44">F41-F36</f>
        <v>0.18073887281944057</v>
      </c>
      <c r="N36" s="302">
        <f t="shared" ref="N36:N37" si="45">SUM(K36:M36)</f>
        <v>0.16595149424404232</v>
      </c>
    </row>
    <row r="37" spans="1:14" x14ac:dyDescent="0.2">
      <c r="A37" s="282" t="s">
        <v>363</v>
      </c>
      <c r="B37" s="302">
        <f>SUM(B35:B36)</f>
        <v>7.5000746435863945</v>
      </c>
      <c r="C37" s="299" t="str">
        <f>CONCATENATE("(",ROUND((B37/$H37)*100,1),")")</f>
        <v>(35)</v>
      </c>
      <c r="D37" s="302">
        <f>SUM(D35:D36)</f>
        <v>2.9810899167530849</v>
      </c>
      <c r="E37" s="299" t="str">
        <f>CONCATENATE("(",ROUND((D37/$H37)*100,1),")")</f>
        <v>(13.9)</v>
      </c>
      <c r="F37" s="302">
        <f>SUM(F35:F36)</f>
        <v>10.929835439660492</v>
      </c>
      <c r="G37" s="299" t="str">
        <f>CONCATENATE("(",ROUND((F37/$H37)*100,1),")")</f>
        <v>(51)</v>
      </c>
      <c r="H37" s="302">
        <f>SUM(H35:H36)</f>
        <v>21.410999999999973</v>
      </c>
      <c r="I37" s="299" t="str">
        <f>CONCATENATE("(",ROUND((H37/$H37)*100,1),")")</f>
        <v>(100)</v>
      </c>
      <c r="K37" s="302">
        <f t="shared" si="42"/>
        <v>0.72888270671488442</v>
      </c>
      <c r="L37" s="302">
        <f t="shared" si="43"/>
        <v>-7.390110106861858E-3</v>
      </c>
      <c r="M37" s="302">
        <f t="shared" si="44"/>
        <v>-0.19049259660799223</v>
      </c>
      <c r="N37" s="302">
        <f t="shared" si="45"/>
        <v>0.53100000000003034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6.5302560930149038</v>
      </c>
      <c r="C40" s="299" t="str">
        <f>CONCATENATE("(",ROUND((B40/$H42)*100,1),")")</f>
        <v>(29.8)</v>
      </c>
      <c r="D40" s="302">
        <f>'Ind T6'!W9</f>
        <v>1.5918913926702281</v>
      </c>
      <c r="E40" s="299" t="str">
        <f>CONCATENATE("(",ROUND((D40/$H42)*100,1),")")</f>
        <v>(7.3)</v>
      </c>
      <c r="F40" s="302">
        <f>'Ind T6'!X9</f>
        <v>7.5682923594878613</v>
      </c>
      <c r="G40" s="299" t="str">
        <f>CONCATENATE("(",ROUND((F40/$H42)*100,1),")")</f>
        <v>(34.5)</v>
      </c>
      <c r="H40" s="302">
        <f>SUM(B40,D40,F40)</f>
        <v>15.690439845172993</v>
      </c>
      <c r="I40" s="299" t="str">
        <f>CONCATENATE("(",ROUND((H40/$H42)*100,1),")")</f>
        <v>(71.5)</v>
      </c>
      <c r="K40" s="302">
        <f>B40-B30</f>
        <v>1.060377916202671</v>
      </c>
      <c r="L40" s="302">
        <f>D40-D30</f>
        <v>0.11646840676150294</v>
      </c>
      <c r="M40" s="302">
        <f>F40-F30</f>
        <v>-0.34343220053430468</v>
      </c>
      <c r="N40" s="302">
        <f>SUM(K40:M40)</f>
        <v>0.83341412242986923</v>
      </c>
    </row>
    <row r="41" spans="1:14" x14ac:dyDescent="0.2">
      <c r="A41" s="282" t="s">
        <v>365</v>
      </c>
      <c r="B41" s="302">
        <f>'Ind T6'!V8</f>
        <v>1.6987012572863751</v>
      </c>
      <c r="C41" s="299" t="str">
        <f>CONCATENATE("(",ROUND((B41/$H42)*100,1),")")</f>
        <v>(7.7)</v>
      </c>
      <c r="D41" s="302">
        <f>'Ind T6'!W8</f>
        <v>1.381808413975995</v>
      </c>
      <c r="E41" s="299" t="str">
        <f>CONCATENATE("(",ROUND((D41/$H42)*100,1),")")</f>
        <v>(6.3)</v>
      </c>
      <c r="F41" s="302">
        <f>'Ind T6'!X8</f>
        <v>3.1710504835646383</v>
      </c>
      <c r="G41" s="299" t="str">
        <f>CONCATENATE("(",ROUND((F41/$H42)*100,1),")")</f>
        <v>(14.5)</v>
      </c>
      <c r="H41" s="302">
        <f t="shared" ref="H41" si="46">SUM(B41,D41,F41)</f>
        <v>6.2515601548270086</v>
      </c>
      <c r="I41" s="299" t="str">
        <f>CONCATENATE("(",ROUND((H41/$H42)*100,1),")")</f>
        <v>(28.5)</v>
      </c>
      <c r="K41" s="302">
        <f t="shared" ref="K41:K42" si="47">B41-B31</f>
        <v>0.10269765608797554</v>
      </c>
      <c r="L41" s="302">
        <f t="shared" ref="L41:L42" si="48">D41-D31</f>
        <v>-5.8045068912867537E-2</v>
      </c>
      <c r="M41" s="302">
        <f t="shared" ref="M41:M42" si="49">F41-F31</f>
        <v>0.32193329039499785</v>
      </c>
      <c r="N41" s="302">
        <f t="shared" ref="N41:N42" si="50">SUM(K41:M41)</f>
        <v>0.36658587757010586</v>
      </c>
    </row>
    <row r="42" spans="1:14" x14ac:dyDescent="0.2">
      <c r="A42" s="282" t="s">
        <v>363</v>
      </c>
      <c r="B42" s="302">
        <f>SUM(B40:B41)</f>
        <v>8.228957350301279</v>
      </c>
      <c r="C42" s="299" t="str">
        <f>CONCATENATE("(",ROUND((B42/$H42)*100,1),")")</f>
        <v>(37.5)</v>
      </c>
      <c r="D42" s="302">
        <f>SUM(D40:D41)</f>
        <v>2.973699806646223</v>
      </c>
      <c r="E42" s="299" t="str">
        <f>CONCATENATE("(",ROUND((D42/$H42)*100,1),")")</f>
        <v>(13.6)</v>
      </c>
      <c r="F42" s="302">
        <f>SUM(F40:F41)</f>
        <v>10.7393428430525</v>
      </c>
      <c r="G42" s="299" t="str">
        <f>CONCATENATE("(",ROUND((F42/$H42)*100,1),")")</f>
        <v>(48.9)</v>
      </c>
      <c r="H42" s="302">
        <f>SUM(H40:H41)</f>
        <v>21.942</v>
      </c>
      <c r="I42" s="299" t="str">
        <f>CONCATENATE("(",ROUND((H42/$H42)*100,1),")")</f>
        <v>(100)</v>
      </c>
      <c r="K42" s="302">
        <f t="shared" si="47"/>
        <v>1.1630755722906461</v>
      </c>
      <c r="L42" s="302">
        <f t="shared" si="48"/>
        <v>5.8423337848635182E-2</v>
      </c>
      <c r="M42" s="302">
        <f t="shared" si="49"/>
        <v>-2.149891013930727E-2</v>
      </c>
      <c r="N42" s="302">
        <f t="shared" si="50"/>
        <v>1.199999999999974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1.2467819420809354</v>
      </c>
      <c r="C51" s="299" t="str">
        <f>CONCATENATE("(",ROUND((B51/$H53)*100,1),")")</f>
        <v>(84.1)</v>
      </c>
      <c r="D51" s="302">
        <f>'Ind T6'!M18</f>
        <v>1.4727427598061922E-2</v>
      </c>
      <c r="E51" s="299" t="str">
        <f>CONCATENATE("(",ROUND((D51/$H53)*100,1),")")</f>
        <v>(1)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1.2615093696789974</v>
      </c>
      <c r="I51" s="299" t="str">
        <f>CONCATENATE("(",ROUND((H51/$H53)*100,1),")")</f>
        <v>(85.1)</v>
      </c>
      <c r="K51" s="302">
        <f>B56-B51</f>
        <v>-0.25447986254701882</v>
      </c>
      <c r="L51" s="302">
        <f>D56-D51</f>
        <v>-2.673432705740178E-3</v>
      </c>
      <c r="M51" s="302">
        <f>F56-F51</f>
        <v>0</v>
      </c>
      <c r="N51" s="302">
        <f>SUM(K51:M51)</f>
        <v>-0.25715329525275898</v>
      </c>
    </row>
    <row r="52" spans="1:14" x14ac:dyDescent="0.2">
      <c r="A52" s="282" t="s">
        <v>365</v>
      </c>
      <c r="B52" s="302">
        <f>'Ind T6'!L17</f>
        <v>0.17252129471662489</v>
      </c>
      <c r="C52" s="299" t="str">
        <f>CONCATENATE("(",ROUND((B52/$H53)*100,1),")")</f>
        <v>(11.6)</v>
      </c>
      <c r="D52" s="302">
        <f>'Ind T6'!M17</f>
        <v>4.7969335604378854E-2</v>
      </c>
      <c r="E52" s="299" t="str">
        <f>CONCATENATE("(",ROUND((D52/$H53)*100,1),")")</f>
        <v>(3.2)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0.22049063032100374</v>
      </c>
      <c r="I52" s="299" t="str">
        <f>CONCATENATE("(",ROUND((H52/$H53)*100,1),")")</f>
        <v>(14.9)</v>
      </c>
      <c r="K52" s="302">
        <f t="shared" ref="K52:K53" si="52">B57-B52</f>
        <v>-3.562235272488401E-2</v>
      </c>
      <c r="L52" s="302">
        <f t="shared" ref="L52:L53" si="53">D57-D52</f>
        <v>-9.2243520223580094E-3</v>
      </c>
      <c r="M52" s="302">
        <f t="shared" ref="M52:M53" si="54">F57-F52</f>
        <v>0</v>
      </c>
      <c r="N52" s="302">
        <f t="shared" ref="N52:N53" si="55">SUM(K52:M52)</f>
        <v>-4.4846704747242019E-2</v>
      </c>
    </row>
    <row r="53" spans="1:14" x14ac:dyDescent="0.2">
      <c r="A53" s="282" t="s">
        <v>363</v>
      </c>
      <c r="B53" s="302">
        <f>SUM(B51:B52)</f>
        <v>1.4193032367975602</v>
      </c>
      <c r="C53" s="299" t="str">
        <f>CONCATENATE("(",ROUND((B53/$H53)*100,1),")")</f>
        <v>(95.8)</v>
      </c>
      <c r="D53" s="302">
        <f>SUM(D51:D52)</f>
        <v>6.2696763202440775E-2</v>
      </c>
      <c r="E53" s="299" t="str">
        <f>CONCATENATE("(",ROUND((D53/$H53)*100,1),")")</f>
        <v>(4.2)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1.4820000000000011</v>
      </c>
      <c r="I53" s="299" t="str">
        <f>CONCATENATE("(",ROUND((H53/$H53)*100,1),")")</f>
        <v>(100)</v>
      </c>
      <c r="K53" s="302">
        <f t="shared" si="52"/>
        <v>-0.29010221527190283</v>
      </c>
      <c r="L53" s="302">
        <f t="shared" si="53"/>
        <v>-1.1897784728098187E-2</v>
      </c>
      <c r="M53" s="302">
        <f t="shared" si="54"/>
        <v>0</v>
      </c>
      <c r="N53" s="302">
        <f t="shared" si="55"/>
        <v>-0.30200000000000105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0.99230207953391658</v>
      </c>
      <c r="C56" s="299" t="str">
        <f>CONCATENATE("(",ROUND((B56/$H58)*100,1),")")</f>
        <v>(84.1)</v>
      </c>
      <c r="D56" s="302">
        <f>'Ind T6'!R18</f>
        <v>1.2053994892321744E-2</v>
      </c>
      <c r="E56" s="299" t="str">
        <f>CONCATENATE("(",ROUND((D56/$H58)*100,1),")")</f>
        <v>(1)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1.0043560744262383</v>
      </c>
      <c r="I56" s="299" t="str">
        <f>CONCATENATE("(",ROUND((H56/$H58)*100,1),")")</f>
        <v>(85.1)</v>
      </c>
      <c r="K56" s="302">
        <f>B61-B56</f>
        <v>-0.28231368903120457</v>
      </c>
      <c r="L56" s="302">
        <f>D61-D56</f>
        <v>-2.7120423857844543E-3</v>
      </c>
      <c r="M56" s="302">
        <f>F61-F56</f>
        <v>0</v>
      </c>
      <c r="N56" s="302">
        <f>SUM(K56:M56)</f>
        <v>-0.285025731416989</v>
      </c>
    </row>
    <row r="57" spans="1:14" x14ac:dyDescent="0.2">
      <c r="A57" s="282" t="s">
        <v>365</v>
      </c>
      <c r="B57" s="302">
        <f>'Ind T6'!Q17</f>
        <v>0.13689894199174088</v>
      </c>
      <c r="C57" s="299" t="str">
        <f>CONCATENATE("(",ROUND((B57/$H58)*100,1),")")</f>
        <v>(11.6)</v>
      </c>
      <c r="D57" s="302">
        <f>'Ind T6'!R17</f>
        <v>3.8744983582020845E-2</v>
      </c>
      <c r="E57" s="299" t="str">
        <f>CONCATENATE("(",ROUND((D57/$H58)*100,1),")")</f>
        <v>(3.3)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0.17564392557376174</v>
      </c>
      <c r="I57" s="299" t="str">
        <f>CONCATENATE("(",ROUND((H57/$H58)*100,1),")")</f>
        <v>(14.9)</v>
      </c>
      <c r="K57" s="302">
        <f t="shared" ref="K57:K58" si="57">B62-B57</f>
        <v>-4.2144852281599088E-2</v>
      </c>
      <c r="L57" s="302">
        <f t="shared" ref="L57:L58" si="58">D62-D57</f>
        <v>-9.8294163014121909E-3</v>
      </c>
      <c r="M57" s="302">
        <f t="shared" ref="M57:M58" si="59">F62-F57</f>
        <v>0</v>
      </c>
      <c r="N57" s="302">
        <f t="shared" ref="N57:N58" si="60">SUM(K57:M57)</f>
        <v>-5.1974268583011282E-2</v>
      </c>
    </row>
    <row r="58" spans="1:14" x14ac:dyDescent="0.2">
      <c r="A58" s="282" t="s">
        <v>363</v>
      </c>
      <c r="B58" s="302">
        <f>SUM(B56:B57)</f>
        <v>1.1292010215256574</v>
      </c>
      <c r="C58" s="299" t="str">
        <f>CONCATENATE("(",ROUND((B58/$H58)*100,1),")")</f>
        <v>(95.7)</v>
      </c>
      <c r="D58" s="302">
        <f>SUM(D56:D57)</f>
        <v>5.0798978474342588E-2</v>
      </c>
      <c r="E58" s="299" t="str">
        <f>CONCATENATE("(",ROUND((D58/$H58)*100,1),")")</f>
        <v>(4.3)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1.1800000000000002</v>
      </c>
      <c r="I58" s="299" t="str">
        <f>CONCATENATE("(",ROUND((H58/$H58)*100,1),")")</f>
        <v>(100)</v>
      </c>
      <c r="K58" s="302">
        <f t="shared" si="57"/>
        <v>-0.32445854131280361</v>
      </c>
      <c r="L58" s="302">
        <f t="shared" si="58"/>
        <v>-1.2541458687196645E-2</v>
      </c>
      <c r="M58" s="302">
        <f t="shared" si="59"/>
        <v>0</v>
      </c>
      <c r="N58" s="302">
        <f t="shared" si="60"/>
        <v>-0.33700000000000024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0.70998839050271201</v>
      </c>
      <c r="C61" s="299" t="str">
        <f>CONCATENATE("(",ROUND((B61/$H63)*100,1),")")</f>
        <v>(84.2)</v>
      </c>
      <c r="D61" s="302">
        <f>'Ind T6'!W18</f>
        <v>9.3419525065372901E-3</v>
      </c>
      <c r="E61" s="299" t="str">
        <f>CONCATENATE("(",ROUND((D61/$H63)*100,1),")")</f>
        <v>(1.1)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0.71933034300924925</v>
      </c>
      <c r="I61" s="299" t="str">
        <f>CONCATENATE("(",ROUND((H61/$H63)*100,1),")")</f>
        <v>(85.3)</v>
      </c>
      <c r="K61" s="302">
        <f>B61-B51</f>
        <v>-0.53679355157822339</v>
      </c>
      <c r="L61" s="302">
        <f>D61-D51</f>
        <v>-5.3854750915246323E-3</v>
      </c>
      <c r="M61" s="302">
        <f>F61-F51</f>
        <v>0</v>
      </c>
      <c r="N61" s="302">
        <f>SUM(K61:M61)</f>
        <v>-0.54217902666974804</v>
      </c>
    </row>
    <row r="62" spans="1:14" x14ac:dyDescent="0.2">
      <c r="A62" s="282" t="s">
        <v>365</v>
      </c>
      <c r="B62" s="302">
        <f>'Ind T6'!V17</f>
        <v>9.4754089710141792E-2</v>
      </c>
      <c r="C62" s="299" t="str">
        <f>CONCATENATE("(",ROUND((B62/$H63)*100,1),")")</f>
        <v>(11.2)</v>
      </c>
      <c r="D62" s="302">
        <f>'Ind T6'!W17</f>
        <v>2.8915567280608654E-2</v>
      </c>
      <c r="E62" s="299" t="str">
        <f>CONCATENATE("(",ROUND((D62/$H63)*100,1),")")</f>
        <v>(3.4)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0.12366965699075044</v>
      </c>
      <c r="I62" s="299" t="str">
        <f>CONCATENATE("(",ROUND((H62/$H63)*100,1),")")</f>
        <v>(14.7)</v>
      </c>
      <c r="K62" s="302">
        <f t="shared" ref="K62:K63" si="62">B62-B52</f>
        <v>-7.7767205006483098E-2</v>
      </c>
      <c r="L62" s="302">
        <f t="shared" ref="L62:L63" si="63">D62-D52</f>
        <v>-1.90537683237702E-2</v>
      </c>
      <c r="M62" s="302">
        <f t="shared" ref="M62:M63" si="64">F62-F52</f>
        <v>0</v>
      </c>
      <c r="N62" s="302">
        <f t="shared" ref="N62:N63" si="65">SUM(K62:M62)</f>
        <v>-9.6820973330253302E-2</v>
      </c>
    </row>
    <row r="63" spans="1:14" x14ac:dyDescent="0.2">
      <c r="A63" s="282" t="s">
        <v>363</v>
      </c>
      <c r="B63" s="302">
        <f>SUM(B61:B62)</f>
        <v>0.80474248021285377</v>
      </c>
      <c r="C63" s="299" t="str">
        <f>CONCATENATE("(",ROUND((B63/$H63)*100,1),")")</f>
        <v>(95.5)</v>
      </c>
      <c r="D63" s="302">
        <f>SUM(D61:D62)</f>
        <v>3.8257519787145942E-2</v>
      </c>
      <c r="E63" s="299" t="str">
        <f>CONCATENATE("(",ROUND((D63/$H63)*100,1),")")</f>
        <v>(4.5)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0.84299999999999975</v>
      </c>
      <c r="I63" s="299" t="str">
        <f>CONCATENATE("(",ROUND((H63/$H63)*100,1),")")</f>
        <v>(100)</v>
      </c>
      <c r="K63" s="302">
        <f t="shared" si="62"/>
        <v>-0.61456075658470644</v>
      </c>
      <c r="L63" s="302">
        <f t="shared" si="63"/>
        <v>-2.4439243415294833E-2</v>
      </c>
      <c r="M63" s="302">
        <f t="shared" si="64"/>
        <v>0</v>
      </c>
      <c r="N63" s="302">
        <f t="shared" si="65"/>
        <v>-0.63900000000000123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7.6820152982421668</v>
      </c>
      <c r="C72" s="299" t="str">
        <f>CONCATENATE("(",ROUND((B72/$H74)*100,1),")")</f>
        <v>(53.1)</v>
      </c>
      <c r="D72" s="302">
        <f>'Ind T6'!M27</f>
        <v>0.62118942108802799</v>
      </c>
      <c r="E72" s="299" t="str">
        <f>CONCATENATE("(",ROUND((D72/$H74)*100,1),")")</f>
        <v>(4.3)</v>
      </c>
      <c r="F72" s="302">
        <f>'Ind T6'!N27</f>
        <v>0.32447147816365424</v>
      </c>
      <c r="G72" s="299" t="str">
        <f>CONCATENATE("(",ROUND((F72/$H74)*100,1),")")</f>
        <v>(2.2)</v>
      </c>
      <c r="H72" s="302">
        <f>SUM(B72,D72,F72)</f>
        <v>8.6276761974938481</v>
      </c>
      <c r="I72" s="299" t="str">
        <f>CONCATENATE("(",ROUND((H72/$H74)*100,1),")")</f>
        <v>(59.7)</v>
      </c>
      <c r="K72" s="302">
        <f>B77-B72</f>
        <v>-0.60509577717842511</v>
      </c>
      <c r="L72" s="302">
        <f>D77-D72</f>
        <v>-4.273814074872595E-2</v>
      </c>
      <c r="M72" s="302">
        <f>F77-F72</f>
        <v>-1.9484780466250518E-2</v>
      </c>
      <c r="N72" s="302">
        <f>SUM(K72:M72)</f>
        <v>-0.66731869839340163</v>
      </c>
    </row>
    <row r="73" spans="1:14" x14ac:dyDescent="0.2">
      <c r="A73" s="282" t="s">
        <v>365</v>
      </c>
      <c r="B73" s="302">
        <f>'Ind T6'!L26</f>
        <v>3.6528550057572473</v>
      </c>
      <c r="C73" s="299" t="str">
        <f>CONCATENATE("(",ROUND((B73/$H74)*100,1),")")</f>
        <v>(25.3)</v>
      </c>
      <c r="D73" s="302">
        <f>'Ind T6'!M26</f>
        <v>1.2456439640048267</v>
      </c>
      <c r="E73" s="299" t="str">
        <f>CONCATENATE("(",ROUND((D73/$H74)*100,1),")")</f>
        <v>(8.6)</v>
      </c>
      <c r="F73" s="302">
        <f>'Ind T6'!N26</f>
        <v>0.9338248327440809</v>
      </c>
      <c r="G73" s="299" t="str">
        <f>CONCATENATE("(",ROUND((F73/$H74)*100,1),")")</f>
        <v>(6.5)</v>
      </c>
      <c r="H73" s="302">
        <f t="shared" ref="H73" si="66">SUM(B73,D73,F73)</f>
        <v>5.8323238025061555</v>
      </c>
      <c r="I73" s="299" t="str">
        <f>CONCATENATE("(",ROUND((H73/$H74)*100,1),")")</f>
        <v>(40.3)</v>
      </c>
      <c r="K73" s="302">
        <f t="shared" ref="K73:K74" si="67">B78-B73</f>
        <v>-0.12360625279884863</v>
      </c>
      <c r="L73" s="302">
        <f t="shared" ref="L73:L74" si="68">D78-D73</f>
        <v>-8.7922647043165103E-2</v>
      </c>
      <c r="M73" s="302">
        <f t="shared" ref="M73:M74" si="69">F78-F73</f>
        <v>-4.0152401764605661E-2</v>
      </c>
      <c r="N73" s="302">
        <f t="shared" ref="N73:N74" si="70">SUM(K73:M73)</f>
        <v>-0.25168130160661939</v>
      </c>
    </row>
    <row r="74" spans="1:14" x14ac:dyDescent="0.2">
      <c r="A74" s="282" t="s">
        <v>363</v>
      </c>
      <c r="B74" s="302">
        <f>SUM(B72:B73)</f>
        <v>11.334870303999415</v>
      </c>
      <c r="C74" s="299" t="str">
        <f>CONCATENATE("(",ROUND((B74/$H74)*100,1),")")</f>
        <v>(78.4)</v>
      </c>
      <c r="D74" s="302">
        <f>SUM(D72:D73)</f>
        <v>1.8668333850928547</v>
      </c>
      <c r="E74" s="299" t="str">
        <f>CONCATENATE("(",ROUND((D74/$H74)*100,1),")")</f>
        <v>(12.9)</v>
      </c>
      <c r="F74" s="302">
        <f>SUM(F72:F73)</f>
        <v>1.2582963109077352</v>
      </c>
      <c r="G74" s="299" t="str">
        <f>CONCATENATE("(",ROUND((F74/$H74)*100,1),")")</f>
        <v>(8.7)</v>
      </c>
      <c r="H74" s="302">
        <f>SUM(H72:H73)</f>
        <v>14.460000000000004</v>
      </c>
      <c r="I74" s="299" t="str">
        <f>CONCATENATE("(",ROUND((H74/$H74)*100,1),")")</f>
        <v>(100)</v>
      </c>
      <c r="K74" s="302">
        <f t="shared" si="67"/>
        <v>-0.72870202997727418</v>
      </c>
      <c r="L74" s="302">
        <f t="shared" si="68"/>
        <v>-0.13066078779189105</v>
      </c>
      <c r="M74" s="302">
        <f t="shared" si="69"/>
        <v>-5.9637182230856123E-2</v>
      </c>
      <c r="N74" s="302">
        <f t="shared" si="70"/>
        <v>-0.91900000000002136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7.0769195210637417</v>
      </c>
      <c r="C77" s="299" t="str">
        <f>CONCATENATE("(",ROUND((B77/$H79)*100,1),")")</f>
        <v>(52.3)</v>
      </c>
      <c r="D77" s="302">
        <f>'Ind T6'!R27</f>
        <v>0.57845128033930204</v>
      </c>
      <c r="E77" s="299" t="str">
        <f>CONCATENATE("(",ROUND((D77/$H79)*100,1),")")</f>
        <v>(4.3)</v>
      </c>
      <c r="F77" s="302">
        <f>'Ind T6'!S27</f>
        <v>0.30498669769740372</v>
      </c>
      <c r="G77" s="299" t="str">
        <f>CONCATENATE("(",ROUND((F77/$H79)*100,1),")")</f>
        <v>(2.3)</v>
      </c>
      <c r="H77" s="302">
        <f>SUM(B77,D77,F77)</f>
        <v>7.9603574991004473</v>
      </c>
      <c r="I77" s="299" t="str">
        <f>CONCATENATE("(",ROUND((H77/$H79)*100,1),")")</f>
        <v>(58.8)</v>
      </c>
      <c r="K77" s="302">
        <f>B82-B77</f>
        <v>-1.3289392308656387</v>
      </c>
      <c r="L77" s="302">
        <f>D82-D77</f>
        <v>-9.8146251070773127E-2</v>
      </c>
      <c r="M77" s="302">
        <f>F82-F77</f>
        <v>-4.2964624172015575E-2</v>
      </c>
      <c r="N77" s="302">
        <f>SUM(K77:M77)</f>
        <v>-1.4700501061084275</v>
      </c>
    </row>
    <row r="78" spans="1:14" x14ac:dyDescent="0.2">
      <c r="A78" s="282" t="s">
        <v>365</v>
      </c>
      <c r="B78" s="302">
        <f>'Ind T6'!Q26</f>
        <v>3.5292487529583987</v>
      </c>
      <c r="C78" s="299" t="str">
        <f>CONCATENATE("(",ROUND((B78/$H79)*100,1),")")</f>
        <v>(26.1)</v>
      </c>
      <c r="D78" s="302">
        <f>'Ind T6'!R26</f>
        <v>1.1577213169616616</v>
      </c>
      <c r="E78" s="299" t="str">
        <f>CONCATENATE("(",ROUND((D78/$H79)*100,1),")")</f>
        <v>(8.5)</v>
      </c>
      <c r="F78" s="302">
        <f>'Ind T6'!S26</f>
        <v>0.89367243097947524</v>
      </c>
      <c r="G78" s="299" t="str">
        <f>CONCATENATE("(",ROUND((F78/$H79)*100,1),")")</f>
        <v>(6.6)</v>
      </c>
      <c r="H78" s="302">
        <f t="shared" ref="H78" si="71">SUM(B78,D78,F78)</f>
        <v>5.5806425008995362</v>
      </c>
      <c r="I78" s="299" t="str">
        <f>CONCATENATE("(",ROUND((H78/$H79)*100,1),")")</f>
        <v>(41.2)</v>
      </c>
      <c r="K78" s="302">
        <f t="shared" ref="K78:K79" si="72">B83-B78</f>
        <v>-0.39942603211966077</v>
      </c>
      <c r="L78" s="302">
        <f t="shared" ref="L78:L79" si="73">D83-D78</f>
        <v>-0.2033007562059489</v>
      </c>
      <c r="M78" s="302">
        <f t="shared" ref="M78:M79" si="74">F83-F78</f>
        <v>-0.12122310556594096</v>
      </c>
      <c r="N78" s="302">
        <f t="shared" ref="N78:N79" si="75">SUM(K78:M78)</f>
        <v>-0.72394989389155062</v>
      </c>
    </row>
    <row r="79" spans="1:14" x14ac:dyDescent="0.2">
      <c r="A79" s="282" t="s">
        <v>363</v>
      </c>
      <c r="B79" s="302">
        <f>SUM(B77:B78)</f>
        <v>10.60616827402214</v>
      </c>
      <c r="C79" s="299" t="str">
        <f>CONCATENATE("(",ROUND((B79/$H79)*100,1),")")</f>
        <v>(78.3)</v>
      </c>
      <c r="D79" s="302">
        <f>SUM(D77:D78)</f>
        <v>1.7361725973009636</v>
      </c>
      <c r="E79" s="299" t="str">
        <f>CONCATENATE("(",ROUND((D79/$H79)*100,1),")")</f>
        <v>(12.8)</v>
      </c>
      <c r="F79" s="302">
        <f>SUM(F77:F78)</f>
        <v>1.1986591286768791</v>
      </c>
      <c r="G79" s="299" t="str">
        <f>CONCATENATE("(",ROUND((F79/$H79)*100,1),")")</f>
        <v>(8.9)</v>
      </c>
      <c r="H79" s="302">
        <f>SUM(H77:H78)</f>
        <v>13.540999999999983</v>
      </c>
      <c r="I79" s="299" t="str">
        <f>CONCATENATE("(",ROUND((H79/$H79)*100,1),")")</f>
        <v>(100)</v>
      </c>
      <c r="K79" s="302">
        <f t="shared" si="72"/>
        <v>-1.7283652629852995</v>
      </c>
      <c r="L79" s="302">
        <f t="shared" si="73"/>
        <v>-0.30144700727672191</v>
      </c>
      <c r="M79" s="302">
        <f t="shared" si="74"/>
        <v>-0.16418772973795659</v>
      </c>
      <c r="N79" s="302">
        <f t="shared" si="75"/>
        <v>-2.1939999999999777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5.747980290198103</v>
      </c>
      <c r="C82" s="299" t="str">
        <f>CONCATENATE("(",ROUND((B82/$H84)*100,1),")")</f>
        <v>(50.7)</v>
      </c>
      <c r="D82" s="302">
        <f>'Ind T6'!W27</f>
        <v>0.48030502926852892</v>
      </c>
      <c r="E82" s="299" t="str">
        <f>CONCATENATE("(",ROUND((D82/$H84)*100,1),")")</f>
        <v>(4.2)</v>
      </c>
      <c r="F82" s="302">
        <f>'Ind T6'!X27</f>
        <v>0.26202207352538814</v>
      </c>
      <c r="G82" s="299" t="str">
        <f>CONCATENATE("(",ROUND((F82/$H84)*100,1),")")</f>
        <v>(2.3)</v>
      </c>
      <c r="H82" s="302">
        <f>SUM(B82,D82,F82)</f>
        <v>6.4903073929920208</v>
      </c>
      <c r="I82" s="299" t="str">
        <f>CONCATENATE("(",ROUND((H82/$H84)*100,1),")")</f>
        <v>(57.2)</v>
      </c>
      <c r="K82" s="302">
        <f>B82-B72</f>
        <v>-1.9340350080440638</v>
      </c>
      <c r="L82" s="302">
        <f>D82-D72</f>
        <v>-0.14088439181949908</v>
      </c>
      <c r="M82" s="302">
        <f>F82-F72</f>
        <v>-6.2449404638266093E-2</v>
      </c>
      <c r="N82" s="302">
        <f>SUM(K82:M82)</f>
        <v>-2.1373688045018291</v>
      </c>
    </row>
    <row r="83" spans="1:14" x14ac:dyDescent="0.2">
      <c r="A83" s="282" t="s">
        <v>365</v>
      </c>
      <c r="B83" s="302">
        <f>'Ind T6'!V26</f>
        <v>3.1298227208387379</v>
      </c>
      <c r="C83" s="299" t="str">
        <f>CONCATENATE("(",ROUND((B83/$H84)*100,1),")")</f>
        <v>(27.6)</v>
      </c>
      <c r="D83" s="302">
        <f>'Ind T6'!W26</f>
        <v>0.95442056075571269</v>
      </c>
      <c r="E83" s="299" t="str">
        <f>CONCATENATE("(",ROUND((D83/$H84)*100,1),")")</f>
        <v>(8.4)</v>
      </c>
      <c r="F83" s="302">
        <f>'Ind T6'!X26</f>
        <v>0.77244932541353428</v>
      </c>
      <c r="G83" s="299" t="str">
        <f>CONCATENATE("(",ROUND((F83/$H84)*100,1),")")</f>
        <v>(6.8)</v>
      </c>
      <c r="H83" s="302">
        <f t="shared" ref="H83" si="76">SUM(B83,D83,F83)</f>
        <v>4.856692607007985</v>
      </c>
      <c r="I83" s="299" t="str">
        <f>CONCATENATE("(",ROUND((H83/$H84)*100,1),")")</f>
        <v>(42.8)</v>
      </c>
      <c r="K83" s="302">
        <f t="shared" ref="K83:K84" si="77">B83-B73</f>
        <v>-0.52303228491850939</v>
      </c>
      <c r="L83" s="302">
        <f t="shared" ref="L83:L84" si="78">D83-D73</f>
        <v>-0.291223403249114</v>
      </c>
      <c r="M83" s="302">
        <f t="shared" ref="M83:M84" si="79">F83-F73</f>
        <v>-0.16137550733054662</v>
      </c>
      <c r="N83" s="302">
        <f t="shared" ref="N83:N84" si="80">SUM(K83:M83)</f>
        <v>-0.97563119549817001</v>
      </c>
    </row>
    <row r="84" spans="1:14" x14ac:dyDescent="0.2">
      <c r="A84" s="282" t="s">
        <v>363</v>
      </c>
      <c r="B84" s="302">
        <f>SUM(B82:B83)</f>
        <v>8.8778030110368409</v>
      </c>
      <c r="C84" s="299" t="str">
        <f>CONCATENATE("(",ROUND((B84/$H84)*100,1),")")</f>
        <v>(78.2)</v>
      </c>
      <c r="D84" s="302">
        <f>SUM(D82:D83)</f>
        <v>1.4347255900242417</v>
      </c>
      <c r="E84" s="299" t="str">
        <f>CONCATENATE("(",ROUND((D84/$H84)*100,1),")")</f>
        <v>(12.6)</v>
      </c>
      <c r="F84" s="302">
        <f>SUM(F82:F83)</f>
        <v>1.0344713989389225</v>
      </c>
      <c r="G84" s="299" t="str">
        <f>CONCATENATE("(",ROUND((F84/$H84)*100,1),")")</f>
        <v>(9.1)</v>
      </c>
      <c r="H84" s="302">
        <f>SUM(H82:H83)</f>
        <v>11.347000000000005</v>
      </c>
      <c r="I84" s="299" t="str">
        <f>CONCATENATE("(",ROUND((H84/$H84)*100,1),")")</f>
        <v>(100)</v>
      </c>
      <c r="K84" s="302">
        <f t="shared" si="77"/>
        <v>-2.4570672929625736</v>
      </c>
      <c r="L84" s="302">
        <f t="shared" si="78"/>
        <v>-0.43210779506861297</v>
      </c>
      <c r="M84" s="302">
        <f t="shared" si="79"/>
        <v>-0.22382491196881271</v>
      </c>
      <c r="N84" s="302">
        <f t="shared" si="80"/>
        <v>-3.1129999999999995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8.0304538869072157</v>
      </c>
      <c r="C93" s="299" t="str">
        <f>CONCATENATE("(",ROUND((B93/$H95)*100,1),")")</f>
        <v>(65.8)</v>
      </c>
      <c r="D93" s="302">
        <f>'Ind T6'!M36</f>
        <v>0.28121084008139258</v>
      </c>
      <c r="E93" s="299" t="str">
        <f>CONCATENATE("(",ROUND((D93/$H95)*100,1),")")</f>
        <v>(2.3)</v>
      </c>
      <c r="F93" s="302">
        <f>'Ind T6'!N36</f>
        <v>0.45225660879899576</v>
      </c>
      <c r="G93" s="299" t="str">
        <f>CONCATENATE("(",ROUND((F93/$H95)*100,1),")")</f>
        <v>(3.7)</v>
      </c>
      <c r="H93" s="302">
        <f>SUM(B93,D93,F93)</f>
        <v>8.7639213357876038</v>
      </c>
      <c r="I93" s="299" t="str">
        <f>CONCATENATE("(",ROUND((H93/$H95)*100,1),")")</f>
        <v>(71.8)</v>
      </c>
      <c r="K93" s="302">
        <f>B98-B93</f>
        <v>-0.31341642146994086</v>
      </c>
      <c r="L93" s="302">
        <f>D98-D93</f>
        <v>-6.4920334514206868E-4</v>
      </c>
      <c r="M93" s="302">
        <f>F98-F93</f>
        <v>-2.8889470082843483E-4</v>
      </c>
      <c r="N93" s="302">
        <f>SUM(K93:M93)</f>
        <v>-0.31435451951591137</v>
      </c>
    </row>
    <row r="94" spans="1:14" x14ac:dyDescent="0.2">
      <c r="A94" s="282" t="s">
        <v>365</v>
      </c>
      <c r="B94" s="302">
        <f>'Ind T6'!L35</f>
        <v>2.284185782470542</v>
      </c>
      <c r="C94" s="299" t="str">
        <f>CONCATENATE("(",ROUND((B94/$H95)*100,1),")")</f>
        <v>(18.7)</v>
      </c>
      <c r="D94" s="302">
        <f>'Ind T6'!M35</f>
        <v>0.51603638696342213</v>
      </c>
      <c r="E94" s="299" t="str">
        <f>CONCATENATE("(",ROUND((D94/$H95)*100,1),")")</f>
        <v>(4.2)</v>
      </c>
      <c r="F94" s="302">
        <f>'Ind T6'!N35</f>
        <v>0.64185649477842865</v>
      </c>
      <c r="G94" s="299" t="str">
        <f>CONCATENATE("(",ROUND((F94/$H95)*100,1),")")</f>
        <v>(5.3)</v>
      </c>
      <c r="H94" s="302">
        <f t="shared" ref="H94" si="81">SUM(B94,D94,F94)</f>
        <v>3.4420786642123931</v>
      </c>
      <c r="I94" s="299" t="str">
        <f>CONCATENATE("(",ROUND((H94/$H95)*100,1),")")</f>
        <v>(28.2)</v>
      </c>
      <c r="K94" s="302">
        <f t="shared" ref="K94:K95" si="82">B99-B94</f>
        <v>-0.13002832388790475</v>
      </c>
      <c r="L94" s="302">
        <f t="shared" ref="L94:L95" si="83">D99-D94</f>
        <v>-8.1879753487066331E-3</v>
      </c>
      <c r="M94" s="302">
        <f t="shared" ref="M94:M95" si="84">F99-F94</f>
        <v>-1.4429181247487044E-2</v>
      </c>
      <c r="N94" s="302">
        <f t="shared" ref="N94:N95" si="85">SUM(K94:M94)</f>
        <v>-0.15264548048409843</v>
      </c>
    </row>
    <row r="95" spans="1:14" x14ac:dyDescent="0.2">
      <c r="A95" s="282" t="s">
        <v>363</v>
      </c>
      <c r="B95" s="302">
        <f>SUM(B93:B94)</f>
        <v>10.314639669377758</v>
      </c>
      <c r="C95" s="299" t="str">
        <f>CONCATENATE("(",ROUND((B95/$H95)*100,1),")")</f>
        <v>(84.5)</v>
      </c>
      <c r="D95" s="302">
        <f>SUM(D93:D94)</f>
        <v>0.79724722704481477</v>
      </c>
      <c r="E95" s="299" t="str">
        <f>CONCATENATE("(",ROUND((D95/$H95)*100,1),")")</f>
        <v>(6.5)</v>
      </c>
      <c r="F95" s="302">
        <f>SUM(F93:F94)</f>
        <v>1.0941131035774245</v>
      </c>
      <c r="G95" s="299" t="str">
        <f>CONCATENATE("(",ROUND((F95/$H95)*100,1),")")</f>
        <v>(9)</v>
      </c>
      <c r="H95" s="302">
        <f>SUM(H93:H94)</f>
        <v>12.205999999999996</v>
      </c>
      <c r="I95" s="299" t="str">
        <f>CONCATENATE("(",ROUND((H95/$H95)*100,1),")")</f>
        <v>(100)</v>
      </c>
      <c r="K95" s="302">
        <f t="shared" si="82"/>
        <v>-0.44344474535784606</v>
      </c>
      <c r="L95" s="302">
        <f t="shared" si="83"/>
        <v>-8.8371786938488128E-3</v>
      </c>
      <c r="M95" s="302">
        <f t="shared" si="84"/>
        <v>-1.4718075948315645E-2</v>
      </c>
      <c r="N95" s="302">
        <f t="shared" si="85"/>
        <v>-0.46700000000001052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7.7170374654372749</v>
      </c>
      <c r="C98" s="299" t="str">
        <f>CONCATENATE("(",ROUND((B98/$H100)*100,1),")")</f>
        <v>(65.7)</v>
      </c>
      <c r="D98" s="302">
        <f>'Ind T6'!R36</f>
        <v>0.28056163673625051</v>
      </c>
      <c r="E98" s="299" t="str">
        <f>CONCATENATE("(",ROUND((D98/$H100)*100,1),")")</f>
        <v>(2.4)</v>
      </c>
      <c r="F98" s="302">
        <f>'Ind T6'!S36</f>
        <v>0.45196771409816733</v>
      </c>
      <c r="G98" s="299" t="str">
        <f>CONCATENATE("(",ROUND((F98/$H100)*100,1),")")</f>
        <v>(3.9)</v>
      </c>
      <c r="H98" s="302">
        <f>SUM(B98,D98,F98)</f>
        <v>8.4495668162716928</v>
      </c>
      <c r="I98" s="299" t="str">
        <f>CONCATENATE("(",ROUND((H98/$H100)*100,1),")")</f>
        <v>(72)</v>
      </c>
      <c r="K98" s="302">
        <f>B103-B98</f>
        <v>-1.317214270699326</v>
      </c>
      <c r="L98" s="302">
        <f>D103-D98</f>
        <v>-2.374176059664479E-2</v>
      </c>
      <c r="M98" s="302">
        <f>F103-F98</f>
        <v>-4.5481833025703966E-2</v>
      </c>
      <c r="N98" s="302">
        <f>SUM(K98:M98)</f>
        <v>-1.3864378643216746</v>
      </c>
    </row>
    <row r="99" spans="1:14" x14ac:dyDescent="0.2">
      <c r="A99" s="282" t="s">
        <v>365</v>
      </c>
      <c r="B99" s="302">
        <f>'Ind T6'!Q35</f>
        <v>2.1541574585826373</v>
      </c>
      <c r="C99" s="299" t="str">
        <f>CONCATENATE("(",ROUND((B99/$H100)*100,1),")")</f>
        <v>(18.4)</v>
      </c>
      <c r="D99" s="302">
        <f>'Ind T6'!R35</f>
        <v>0.5078484116147155</v>
      </c>
      <c r="E99" s="299" t="str">
        <f>CONCATENATE("(",ROUND((D99/$H100)*100,1),")")</f>
        <v>(4.3)</v>
      </c>
      <c r="F99" s="302">
        <f>'Ind T6'!S35</f>
        <v>0.62742731353094161</v>
      </c>
      <c r="G99" s="299" t="str">
        <f>CONCATENATE("(",ROUND((F99/$H100)*100,1),")")</f>
        <v>(5.3)</v>
      </c>
      <c r="H99" s="302">
        <f t="shared" ref="H99" si="86">SUM(B99,D99,F99)</f>
        <v>3.2894331837282946</v>
      </c>
      <c r="I99" s="299" t="str">
        <f>CONCATENATE("(",ROUND((H99/$H100)*100,1),")")</f>
        <v>(28)</v>
      </c>
      <c r="K99" s="302">
        <f t="shared" ref="K99:K100" si="87">B104-B99</f>
        <v>-0.41436294612407099</v>
      </c>
      <c r="L99" s="302">
        <f t="shared" ref="L99:L100" si="88">D104-D99</f>
        <v>-4.5747341954359033E-2</v>
      </c>
      <c r="M99" s="302">
        <f t="shared" ref="M99:M100" si="89">F104-F99</f>
        <v>-6.5451847599891977E-2</v>
      </c>
      <c r="N99" s="302">
        <f t="shared" ref="N99:N100" si="90">SUM(K99:M99)</f>
        <v>-0.525562135678322</v>
      </c>
    </row>
    <row r="100" spans="1:14" x14ac:dyDescent="0.2">
      <c r="A100" s="282" t="s">
        <v>363</v>
      </c>
      <c r="B100" s="302">
        <f>SUM(B98:B99)</f>
        <v>9.8711949240199122</v>
      </c>
      <c r="C100" s="299" t="str">
        <f>CONCATENATE("(",ROUND((B100/$H100)*100,1),")")</f>
        <v>(84.1)</v>
      </c>
      <c r="D100" s="302">
        <f>SUM(D98:D99)</f>
        <v>0.78841004835096595</v>
      </c>
      <c r="E100" s="299" t="str">
        <f>CONCATENATE("(",ROUND((D100/$H100)*100,1),")")</f>
        <v>(6.7)</v>
      </c>
      <c r="F100" s="302">
        <f>SUM(F98:F99)</f>
        <v>1.0793950276291089</v>
      </c>
      <c r="G100" s="299" t="str">
        <f>CONCATENATE("(",ROUND((F100/$H100)*100,1),")")</f>
        <v>(9.2)</v>
      </c>
      <c r="H100" s="302">
        <f>SUM(H98:H99)</f>
        <v>11.738999999999987</v>
      </c>
      <c r="I100" s="299" t="str">
        <f>CONCATENATE("(",ROUND((H100/$H100)*100,1),")")</f>
        <v>(100)</v>
      </c>
      <c r="K100" s="302">
        <f t="shared" si="87"/>
        <v>-1.7315772168233963</v>
      </c>
      <c r="L100" s="302">
        <f t="shared" si="88"/>
        <v>-6.9489102551003823E-2</v>
      </c>
      <c r="M100" s="302">
        <f t="shared" si="89"/>
        <v>-0.11093368062559583</v>
      </c>
      <c r="N100" s="302">
        <f t="shared" si="90"/>
        <v>-1.9119999999999959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6.3998231947379489</v>
      </c>
      <c r="C103" s="299" t="str">
        <f>CONCATENATE("(",ROUND((B103/$H105)*100,1),")")</f>
        <v>(65.1)</v>
      </c>
      <c r="D103" s="302">
        <f>'Ind T6'!W36</f>
        <v>0.25681987613960572</v>
      </c>
      <c r="E103" s="299" t="str">
        <f>CONCATENATE("(",ROUND((D103/$H105)*100,1),")")</f>
        <v>(2.6)</v>
      </c>
      <c r="F103" s="302">
        <f>'Ind T6'!X36</f>
        <v>0.40648588107246336</v>
      </c>
      <c r="G103" s="299" t="str">
        <f>CONCATENATE("(",ROUND((F103/$H105)*100,1),")")</f>
        <v>(4.1)</v>
      </c>
      <c r="H103" s="302">
        <f>SUM(B103,D103,F103)</f>
        <v>7.0631289519500173</v>
      </c>
      <c r="I103" s="299" t="str">
        <f>CONCATENATE("(",ROUND((H103/$H105)*100,1),")")</f>
        <v>(71.9)</v>
      </c>
      <c r="K103" s="302">
        <f>B103-B93</f>
        <v>-1.6306306921692668</v>
      </c>
      <c r="L103" s="302">
        <f>D103-D93</f>
        <v>-2.4390963941786858E-2</v>
      </c>
      <c r="M103" s="302">
        <f>F103-F93</f>
        <v>-4.5770727726532401E-2</v>
      </c>
      <c r="N103" s="302">
        <f>SUM(K103:M103)</f>
        <v>-1.700792383837586</v>
      </c>
    </row>
    <row r="104" spans="1:14" x14ac:dyDescent="0.2">
      <c r="A104" s="282" t="s">
        <v>365</v>
      </c>
      <c r="B104" s="302">
        <f>'Ind T6'!V35</f>
        <v>1.7397945124585663</v>
      </c>
      <c r="C104" s="299" t="str">
        <f>CONCATENATE("(",ROUND((B104/$H105)*100,1),")")</f>
        <v>(17.7)</v>
      </c>
      <c r="D104" s="302">
        <f>'Ind T6'!W35</f>
        <v>0.46210106966035647</v>
      </c>
      <c r="E104" s="299" t="str">
        <f>CONCATENATE("(",ROUND((D104/$H105)*100,1),")")</f>
        <v>(4.7)</v>
      </c>
      <c r="F104" s="302">
        <f>'Ind T6'!X35</f>
        <v>0.56197546593104963</v>
      </c>
      <c r="G104" s="299" t="str">
        <f>CONCATENATE("(",ROUND((F104/$H105)*100,1),")")</f>
        <v>(5.7)</v>
      </c>
      <c r="H104" s="302">
        <f t="shared" ref="H104" si="91">SUM(B104,D104,F104)</f>
        <v>2.7638710480499724</v>
      </c>
      <c r="I104" s="299" t="str">
        <f>CONCATENATE("(",ROUND((H104/$H105)*100,1),")")</f>
        <v>(28.1)</v>
      </c>
      <c r="K104" s="302">
        <f t="shared" ref="K104:K105" si="92">B104-B94</f>
        <v>-0.54439127001197574</v>
      </c>
      <c r="L104" s="302">
        <f t="shared" ref="L104:L105" si="93">D104-D94</f>
        <v>-5.3935317303065666E-2</v>
      </c>
      <c r="M104" s="302">
        <f t="shared" ref="M104:M105" si="94">F104-F94</f>
        <v>-7.9881028847379021E-2</v>
      </c>
      <c r="N104" s="302">
        <f t="shared" ref="N104:N105" si="95">SUM(K104:M104)</f>
        <v>-0.67820761616242042</v>
      </c>
    </row>
    <row r="105" spans="1:14" x14ac:dyDescent="0.2">
      <c r="A105" s="282" t="s">
        <v>363</v>
      </c>
      <c r="B105" s="302">
        <f>SUM(B103:B104)</f>
        <v>8.1396177071965159</v>
      </c>
      <c r="C105" s="299" t="str">
        <f>CONCATENATE("(",ROUND((B105/$H105)*100,1),")")</f>
        <v>(82.8)</v>
      </c>
      <c r="D105" s="302">
        <f>SUM(D103:D104)</f>
        <v>0.71892094579996213</v>
      </c>
      <c r="E105" s="299" t="str">
        <f>CONCATENATE("(",ROUND((D105/$H105)*100,1),")")</f>
        <v>(7.3)</v>
      </c>
      <c r="F105" s="302">
        <f>SUM(F103:F104)</f>
        <v>0.96846134700351305</v>
      </c>
      <c r="G105" s="299" t="str">
        <f>CONCATENATE("(",ROUND((F105/$H105)*100,1),")")</f>
        <v>(9.9)</v>
      </c>
      <c r="H105" s="302">
        <f>SUM(H103:H104)</f>
        <v>9.8269999999999893</v>
      </c>
      <c r="I105" s="299" t="str">
        <f>CONCATENATE("(",ROUND((H105/$H105)*100,1),")")</f>
        <v>(100)</v>
      </c>
      <c r="K105" s="302">
        <f t="shared" si="92"/>
        <v>-2.1750219621812423</v>
      </c>
      <c r="L105" s="302">
        <f t="shared" si="93"/>
        <v>-7.8326281244852636E-2</v>
      </c>
      <c r="M105" s="302">
        <f t="shared" si="94"/>
        <v>-0.12565175657391148</v>
      </c>
      <c r="N105" s="302">
        <f t="shared" si="95"/>
        <v>-2.3790000000000067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34.180425269971728</v>
      </c>
      <c r="C114" s="299" t="str">
        <f>CONCATENATE("(",ROUND((B114/$H116)*100,1),")")</f>
        <v>(68)</v>
      </c>
      <c r="D114" s="302">
        <f>'Ind T6'!M45</f>
        <v>1.3624022466949279</v>
      </c>
      <c r="E114" s="299" t="str">
        <f>CONCATENATE("(",ROUND((D114/$H116)*100,1),")")</f>
        <v>(2.7)</v>
      </c>
      <c r="F114" s="302">
        <f>'Ind T6'!N45</f>
        <v>2.9542286317942925</v>
      </c>
      <c r="G114" s="299" t="str">
        <f>CONCATENATE("(",ROUND((F114/$H116)*100,1),")")</f>
        <v>(5.9)</v>
      </c>
      <c r="H114" s="302">
        <f>SUM(B114,D114,F114)</f>
        <v>38.497056148460949</v>
      </c>
      <c r="I114" s="299" t="str">
        <f>CONCATENATE("(",ROUND((H114/$H116)*100,1),")")</f>
        <v>(76.6)</v>
      </c>
      <c r="K114" s="302">
        <f>B119-B114</f>
        <v>-2.2693562401159575</v>
      </c>
      <c r="L114" s="302">
        <f>D119-D114</f>
        <v>-6.7266809089013835E-2</v>
      </c>
      <c r="M114" s="302">
        <f>F119-F114</f>
        <v>-0.15498481260325336</v>
      </c>
      <c r="N114" s="302">
        <f>SUM(K114:M114)</f>
        <v>-2.4916078618082245</v>
      </c>
    </row>
    <row r="115" spans="1:14" x14ac:dyDescent="0.2">
      <c r="A115" s="282" t="s">
        <v>365</v>
      </c>
      <c r="B115" s="302">
        <f>'Ind T6'!L44</f>
        <v>7.3428295481458372</v>
      </c>
      <c r="C115" s="299" t="str">
        <f>CONCATENATE("(",ROUND((B115/$H116)*100,1),")")</f>
        <v>(14.6)</v>
      </c>
      <c r="D115" s="302">
        <f>'Ind T6'!M44</f>
        <v>2.1631867737159549</v>
      </c>
      <c r="E115" s="299" t="str">
        <f>CONCATENATE("(",ROUND((D115/$H116)*100,1),")")</f>
        <v>(4.3)</v>
      </c>
      <c r="F115" s="302">
        <f>'Ind T6'!N44</f>
        <v>2.2719275296772015</v>
      </c>
      <c r="G115" s="299" t="str">
        <f>CONCATENATE("(",ROUND((F115/$H116)*100,1),")")</f>
        <v>(4.5)</v>
      </c>
      <c r="H115" s="302">
        <f t="shared" ref="H115" si="96">SUM(B115,D115,F115)</f>
        <v>11.777943851538994</v>
      </c>
      <c r="I115" s="299" t="str">
        <f>CONCATENATE("(",ROUND((H115/$H116)*100,1),")")</f>
        <v>(23.4)</v>
      </c>
      <c r="K115" s="302">
        <f t="shared" ref="K115:K116" si="97">B120-B115</f>
        <v>-0.25482747801033501</v>
      </c>
      <c r="L115" s="302">
        <f t="shared" ref="L115:L116" si="98">D120-D115</f>
        <v>-0.1113395016005696</v>
      </c>
      <c r="M115" s="302">
        <f t="shared" ref="M115:M116" si="99">F120-F115</f>
        <v>-0.16822515858076725</v>
      </c>
      <c r="N115" s="302">
        <f t="shared" ref="N115:N116" si="100">SUM(K115:M115)</f>
        <v>-0.53439213819167186</v>
      </c>
    </row>
    <row r="116" spans="1:14" x14ac:dyDescent="0.2">
      <c r="A116" s="282" t="s">
        <v>363</v>
      </c>
      <c r="B116" s="302">
        <f>SUM(B114:B115)</f>
        <v>41.523254818117564</v>
      </c>
      <c r="C116" s="299" t="str">
        <f>CONCATENATE("(",ROUND((B116/$H116)*100,1),")")</f>
        <v>(82.6)</v>
      </c>
      <c r="D116" s="302">
        <f>SUM(D114:D115)</f>
        <v>3.5255890204108828</v>
      </c>
      <c r="E116" s="299" t="str">
        <f>CONCATENATE("(",ROUND((D116/$H116)*100,1),")")</f>
        <v>(7)</v>
      </c>
      <c r="F116" s="302">
        <f>SUM(F114:F115)</f>
        <v>5.2261561614714935</v>
      </c>
      <c r="G116" s="299" t="str">
        <f>CONCATENATE("(",ROUND((F116/$H116)*100,1),")")</f>
        <v>(10.4)</v>
      </c>
      <c r="H116" s="302">
        <f>SUM(H114:H115)</f>
        <v>50.274999999999942</v>
      </c>
      <c r="I116" s="299" t="str">
        <f>CONCATENATE("(",ROUND((H116/$H116)*100,1),")")</f>
        <v>(100)</v>
      </c>
      <c r="K116" s="302">
        <f t="shared" si="97"/>
        <v>-2.5241837181262952</v>
      </c>
      <c r="L116" s="302">
        <f t="shared" si="98"/>
        <v>-0.17860631068958366</v>
      </c>
      <c r="M116" s="302">
        <f t="shared" si="99"/>
        <v>-0.32320997118402062</v>
      </c>
      <c r="N116" s="302">
        <f t="shared" si="100"/>
        <v>-3.0259999999998994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31.911069029855771</v>
      </c>
      <c r="C119" s="299" t="str">
        <f>CONCATENATE("(",ROUND((B119/$H121)*100,1),")")</f>
        <v>(67.5)</v>
      </c>
      <c r="D119" s="302">
        <f>'Ind T6'!R45</f>
        <v>1.2951354376059141</v>
      </c>
      <c r="E119" s="299" t="str">
        <f>CONCATENATE("(",ROUND((D119/$H121)*100,1),")")</f>
        <v>(2.7)</v>
      </c>
      <c r="F119" s="302">
        <f>'Ind T6'!S45</f>
        <v>2.7992438191910392</v>
      </c>
      <c r="G119" s="299" t="str">
        <f>CONCATENATE("(",ROUND((F119/$H121)*100,1),")")</f>
        <v>(5.9)</v>
      </c>
      <c r="H119" s="302">
        <f>SUM(B119,D119,F119)</f>
        <v>36.005448286652722</v>
      </c>
      <c r="I119" s="299" t="str">
        <f>CONCATENATE("(",ROUND((H119/$H121)*100,1),")")</f>
        <v>(76.2)</v>
      </c>
      <c r="K119" s="302">
        <f>B124-B119</f>
        <v>-0.3342828427636384</v>
      </c>
      <c r="L119" s="302">
        <f>D124-D119</f>
        <v>-1.5835005458875173E-2</v>
      </c>
      <c r="M119" s="302">
        <f>F124-F119</f>
        <v>7.9499125461403253E-2</v>
      </c>
      <c r="N119" s="302">
        <f>SUM(K119:M119)</f>
        <v>-0.27061872276111032</v>
      </c>
    </row>
    <row r="120" spans="1:14" x14ac:dyDescent="0.2">
      <c r="A120" s="282" t="s">
        <v>365</v>
      </c>
      <c r="B120" s="302">
        <f>'Ind T6'!Q44</f>
        <v>7.0880020701355022</v>
      </c>
      <c r="C120" s="299" t="str">
        <f>CONCATENATE("(",ROUND((B120/$H121)*100,1),")")</f>
        <v>(15)</v>
      </c>
      <c r="D120" s="302">
        <f>'Ind T6'!R44</f>
        <v>2.0518472721153853</v>
      </c>
      <c r="E120" s="299" t="str">
        <f>CONCATENATE("(",ROUND((D120/$H121)*100,1),")")</f>
        <v>(4.3)</v>
      </c>
      <c r="F120" s="302">
        <f>'Ind T6'!S44</f>
        <v>2.1037023710964342</v>
      </c>
      <c r="G120" s="299" t="str">
        <f>CONCATENATE("(",ROUND((F120/$H121)*100,1),")")</f>
        <v>(4.5)</v>
      </c>
      <c r="H120" s="302">
        <f t="shared" ref="H120" si="101">SUM(B120,D120,F120)</f>
        <v>11.243551713347321</v>
      </c>
      <c r="I120" s="299" t="str">
        <f>CONCATENATE("(",ROUND((H120/$H121)*100,1),")")</f>
        <v>(23.8)</v>
      </c>
      <c r="K120" s="302">
        <f t="shared" ref="K120:K121" si="102">B125-B120</f>
        <v>0.24547037757260348</v>
      </c>
      <c r="L120" s="302">
        <f t="shared" ref="L120:L121" si="103">D125-D120</f>
        <v>1.9567079752739858E-2</v>
      </c>
      <c r="M120" s="302">
        <f t="shared" ref="M120:M121" si="104">F125-F120</f>
        <v>-8.1418734564337569E-2</v>
      </c>
      <c r="N120" s="302">
        <f t="shared" ref="N120:N121" si="105">SUM(K120:M120)</f>
        <v>0.18361872276100577</v>
      </c>
    </row>
    <row r="121" spans="1:14" x14ac:dyDescent="0.2">
      <c r="A121" s="282" t="s">
        <v>363</v>
      </c>
      <c r="B121" s="302">
        <f>SUM(B119:B120)</f>
        <v>38.999071099991269</v>
      </c>
      <c r="C121" s="299" t="str">
        <f>CONCATENATE("(",ROUND((B121/$H121)*100,1),")")</f>
        <v>(82.5)</v>
      </c>
      <c r="D121" s="302">
        <f>SUM(D119:D120)</f>
        <v>3.3469827097212992</v>
      </c>
      <c r="E121" s="299" t="str">
        <f>CONCATENATE("(",ROUND((D121/$H121)*100,1),")")</f>
        <v>(7.1)</v>
      </c>
      <c r="F121" s="302">
        <f>SUM(F119:F120)</f>
        <v>4.9029461902874729</v>
      </c>
      <c r="G121" s="299" t="str">
        <f>CONCATENATE("(",ROUND((F121/$H121)*100,1),")")</f>
        <v>(10.4)</v>
      </c>
      <c r="H121" s="302">
        <f>SUM(H119:H120)</f>
        <v>47.249000000000045</v>
      </c>
      <c r="I121" s="299" t="str">
        <f>CONCATENATE("(",ROUND((H121/$H121)*100,1),")")</f>
        <v>(100)</v>
      </c>
      <c r="K121" s="302">
        <f t="shared" si="102"/>
        <v>-8.8812465191033141E-2</v>
      </c>
      <c r="L121" s="302">
        <f t="shared" si="103"/>
        <v>3.7320742938646845E-3</v>
      </c>
      <c r="M121" s="302">
        <f t="shared" si="104"/>
        <v>-1.9196091029343165E-3</v>
      </c>
      <c r="N121" s="302">
        <f t="shared" si="105"/>
        <v>-8.7000000000102773E-2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31.576786187092132</v>
      </c>
      <c r="C124" s="299" t="str">
        <f>CONCATENATE("(",ROUND((B124/$H126)*100,1),")")</f>
        <v>(67)</v>
      </c>
      <c r="D124" s="302">
        <f>'Ind T6'!W45</f>
        <v>1.2793004321470389</v>
      </c>
      <c r="E124" s="299" t="str">
        <f>CONCATENATE("(",ROUND((D124/$H126)*100,1),")")</f>
        <v>(2.7)</v>
      </c>
      <c r="F124" s="302">
        <f>'Ind T6'!X45</f>
        <v>2.8787429446524424</v>
      </c>
      <c r="G124" s="299" t="str">
        <f>CONCATENATE("(",ROUND((F124/$H126)*100,1),")")</f>
        <v>(6.1)</v>
      </c>
      <c r="H124" s="302">
        <f>SUM(B124,D124,F124)</f>
        <v>35.734829563891616</v>
      </c>
      <c r="I124" s="299" t="str">
        <f>CONCATENATE("(",ROUND((H124/$H126)*100,1),")")</f>
        <v>(75.8)</v>
      </c>
      <c r="K124" s="302">
        <f>B124-B114</f>
        <v>-2.6036390828795959</v>
      </c>
      <c r="L124" s="302">
        <f>D124-D114</f>
        <v>-8.3101814547889008E-2</v>
      </c>
      <c r="M124" s="302">
        <f>F124-F114</f>
        <v>-7.5485687141850111E-2</v>
      </c>
      <c r="N124" s="302">
        <f>SUM(K124:M124)</f>
        <v>-2.7622265845693348</v>
      </c>
    </row>
    <row r="125" spans="1:14" x14ac:dyDescent="0.2">
      <c r="A125" s="282" t="s">
        <v>365</v>
      </c>
      <c r="B125" s="302">
        <f>'Ind T6'!V44</f>
        <v>7.3334724477081057</v>
      </c>
      <c r="C125" s="299" t="str">
        <f>CONCATENATE("(",ROUND((B125/$H126)*100,1),")")</f>
        <v>(15.5)</v>
      </c>
      <c r="D125" s="302">
        <f>'Ind T6'!W44</f>
        <v>2.0714143518681252</v>
      </c>
      <c r="E125" s="299" t="str">
        <f>CONCATENATE("(",ROUND((D125/$H126)*100,1),")")</f>
        <v>(4.4)</v>
      </c>
      <c r="F125" s="302">
        <f>'Ind T6'!X44</f>
        <v>2.0222836365320966</v>
      </c>
      <c r="G125" s="299" t="str">
        <f>CONCATENATE("(",ROUND((F125/$H126)*100,1),")")</f>
        <v>(4.3)</v>
      </c>
      <c r="H125" s="302">
        <f t="shared" ref="H125" si="106">SUM(B125,D125,F125)</f>
        <v>11.427170436108327</v>
      </c>
      <c r="I125" s="299" t="str">
        <f>CONCATENATE("(",ROUND((H125/$H126)*100,1),")")</f>
        <v>(24.2)</v>
      </c>
      <c r="K125" s="302">
        <f t="shared" ref="K125:K126" si="107">B125-B115</f>
        <v>-9.3571004377315248E-3</v>
      </c>
      <c r="L125" s="302">
        <f t="shared" ref="L125:L126" si="108">D125-D115</f>
        <v>-9.1772421847829744E-2</v>
      </c>
      <c r="M125" s="302">
        <f t="shared" ref="M125:M126" si="109">F125-F115</f>
        <v>-0.24964389314510482</v>
      </c>
      <c r="N125" s="302">
        <f t="shared" ref="N125:N126" si="110">SUM(K125:M125)</f>
        <v>-0.35077341543066609</v>
      </c>
    </row>
    <row r="126" spans="1:14" x14ac:dyDescent="0.2">
      <c r="A126" s="282" t="s">
        <v>363</v>
      </c>
      <c r="B126" s="302">
        <f>SUM(B124:B125)</f>
        <v>38.910258634800236</v>
      </c>
      <c r="C126" s="299" t="str">
        <f>CONCATENATE("(",ROUND((B126/$H126)*100,1),")")</f>
        <v>(82.5)</v>
      </c>
      <c r="D126" s="302">
        <f>SUM(D124:D125)</f>
        <v>3.3507147840151639</v>
      </c>
      <c r="E126" s="299" t="str">
        <f>CONCATENATE("(",ROUND((D126/$H126)*100,1),")")</f>
        <v>(7.1)</v>
      </c>
      <c r="F126" s="302">
        <f>SUM(F124:F125)</f>
        <v>4.9010265811845386</v>
      </c>
      <c r="G126" s="299" t="str">
        <f>CONCATENATE("(",ROUND((F126/$H126)*100,1),")")</f>
        <v>(10.4)</v>
      </c>
      <c r="H126" s="302">
        <f>SUM(H124:H125)</f>
        <v>47.161999999999942</v>
      </c>
      <c r="I126" s="299" t="str">
        <f>CONCATENATE("(",ROUND((H126/$H126)*100,1),")")</f>
        <v>(100)</v>
      </c>
      <c r="K126" s="302">
        <f t="shared" si="107"/>
        <v>-2.6129961833173283</v>
      </c>
      <c r="L126" s="302">
        <f t="shared" si="108"/>
        <v>-0.17487423639571897</v>
      </c>
      <c r="M126" s="302">
        <f t="shared" si="109"/>
        <v>-0.32512958028695493</v>
      </c>
      <c r="N126" s="302">
        <f t="shared" si="110"/>
        <v>-3.1130000000000022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4.4838976680428972</v>
      </c>
      <c r="C135" s="299" t="str">
        <f>CONCATENATE("(",ROUND((B135/$H137)*100,1),")")</f>
        <v>(66.7)</v>
      </c>
      <c r="D135" s="302">
        <f>'Ind T6'!M54</f>
        <v>0.27370212350271594</v>
      </c>
      <c r="E135" s="299" t="str">
        <f>CONCATENATE("(",ROUND((D135/$H137)*100,1),")")</f>
        <v>(4.1)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4.757599791545613</v>
      </c>
      <c r="I135" s="299" t="str">
        <f>CONCATENATE("(",ROUND((H135/$H137)*100,1),")")</f>
        <v>(70.8)</v>
      </c>
      <c r="K135" s="302">
        <f>B140-B135</f>
        <v>-0.30495590712695453</v>
      </c>
      <c r="L135" s="302">
        <f>D140-D135</f>
        <v>-1.3034168769063215E-2</v>
      </c>
      <c r="M135" s="302">
        <f>F140-F135</f>
        <v>0</v>
      </c>
      <c r="N135" s="302">
        <f>SUM(K135:M135)</f>
        <v>-0.31799007589601774</v>
      </c>
    </row>
    <row r="136" spans="1:14" x14ac:dyDescent="0.2">
      <c r="A136" s="282" t="s">
        <v>365</v>
      </c>
      <c r="B136" s="302">
        <f>'Ind T6'!L53</f>
        <v>1.5060185643579724</v>
      </c>
      <c r="C136" s="299" t="str">
        <f>CONCATENATE("(",ROUND((B136/$H137)*100,1),")")</f>
        <v>(22.4)</v>
      </c>
      <c r="D136" s="302">
        <f>'Ind T6'!M53</f>
        <v>0.4593816440964274</v>
      </c>
      <c r="E136" s="299" t="str">
        <f>CONCATENATE("(",ROUND((D136/$H137)*100,1),")")</f>
        <v>(6.8)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1.9654002084543998</v>
      </c>
      <c r="I136" s="299" t="str">
        <f>CONCATENATE("(",ROUND((H136/$H137)*100,1),")")</f>
        <v>(29.2)</v>
      </c>
      <c r="K136" s="302">
        <f t="shared" ref="K136:K137" si="112">B141-B136</f>
        <v>-8.0164851923240521E-2</v>
      </c>
      <c r="L136" s="302">
        <f t="shared" ref="L136:L137" si="113">D141-D136</f>
        <v>-2.8845072180750941E-2</v>
      </c>
      <c r="M136" s="302">
        <f t="shared" ref="M136:M137" si="114">F141-F136</f>
        <v>0</v>
      </c>
      <c r="N136" s="302">
        <f t="shared" ref="N136:N137" si="115">SUM(K136:M136)</f>
        <v>-0.10900992410399146</v>
      </c>
    </row>
    <row r="137" spans="1:14" x14ac:dyDescent="0.2">
      <c r="A137" s="282" t="s">
        <v>363</v>
      </c>
      <c r="B137" s="302">
        <f>SUM(B135:B136)</f>
        <v>5.9899162324008692</v>
      </c>
      <c r="C137" s="299" t="str">
        <f>CONCATENATE("(",ROUND((B137/$H137)*100,1),")")</f>
        <v>(89.1)</v>
      </c>
      <c r="D137" s="302">
        <f>SUM(D135:D136)</f>
        <v>0.73308376759914329</v>
      </c>
      <c r="E137" s="299" t="str">
        <f>CONCATENATE("(",ROUND((D137/$H137)*100,1),")")</f>
        <v>(10.9)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6.7230000000000132</v>
      </c>
      <c r="I137" s="299" t="str">
        <f>CONCATENATE("(",ROUND((H137/$H137)*100,1),")")</f>
        <v>(100)</v>
      </c>
      <c r="K137" s="302">
        <f t="shared" si="112"/>
        <v>-0.38512075905019483</v>
      </c>
      <c r="L137" s="302">
        <f t="shared" si="113"/>
        <v>-4.1879240949814101E-2</v>
      </c>
      <c r="M137" s="302">
        <f t="shared" si="114"/>
        <v>0</v>
      </c>
      <c r="N137" s="302">
        <f t="shared" si="115"/>
        <v>-0.42700000000000893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4.1789417609159427</v>
      </c>
      <c r="C140" s="299" t="str">
        <f>CONCATENATE("(",ROUND((B140/$H142)*100,1),")")</f>
        <v>(66.4)</v>
      </c>
      <c r="D140" s="302">
        <f>'Ind T6'!R54</f>
        <v>0.26066795473365273</v>
      </c>
      <c r="E140" s="299" t="str">
        <f>CONCATENATE("(",ROUND((D140/$H142)*100,1),")")</f>
        <v>(4.1)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4.4396097156495955</v>
      </c>
      <c r="I140" s="299" t="str">
        <f>CONCATENATE("(",ROUND((H140/$H142)*100,1),")")</f>
        <v>(70.5)</v>
      </c>
      <c r="K140" s="302">
        <f>B145-B140</f>
        <v>-0.18994901143467002</v>
      </c>
      <c r="L140" s="302">
        <f>D145-D140</f>
        <v>-1.3510653363906222E-3</v>
      </c>
      <c r="M140" s="302">
        <f>F145-F140</f>
        <v>0</v>
      </c>
      <c r="N140" s="302">
        <f>SUM(K140:M140)</f>
        <v>-0.19130007677106065</v>
      </c>
    </row>
    <row r="141" spans="1:14" x14ac:dyDescent="0.2">
      <c r="A141" s="282" t="s">
        <v>365</v>
      </c>
      <c r="B141" s="302">
        <f>'Ind T6'!Q53</f>
        <v>1.4258537124347319</v>
      </c>
      <c r="C141" s="299" t="str">
        <f>CONCATENATE("(",ROUND((B141/$H142)*100,1),")")</f>
        <v>(22.6)</v>
      </c>
      <c r="D141" s="302">
        <f>'Ind T6'!R53</f>
        <v>0.43053657191567646</v>
      </c>
      <c r="E141" s="299" t="str">
        <f>CONCATENATE("(",ROUND((D141/$H142)*100,1),")")</f>
        <v>(6.8)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1.8563902843504083</v>
      </c>
      <c r="I141" s="299" t="str">
        <f>CONCATENATE("(",ROUND((H141/$H142)*100,1),")")</f>
        <v>(29.5)</v>
      </c>
      <c r="K141" s="302">
        <f t="shared" ref="K141:K142" si="117">B146-B141</f>
        <v>-2.0537391689755324E-2</v>
      </c>
      <c r="L141" s="302">
        <f t="shared" ref="L141:L142" si="118">D146-D141</f>
        <v>-1.416253153918956E-2</v>
      </c>
      <c r="M141" s="302">
        <f t="shared" ref="M141:M142" si="119">F146-F141</f>
        <v>0</v>
      </c>
      <c r="N141" s="302">
        <f t="shared" ref="N141:N142" si="120">SUM(K141:M141)</f>
        <v>-3.4699923228944884E-2</v>
      </c>
    </row>
    <row r="142" spans="1:14" x14ac:dyDescent="0.2">
      <c r="A142" s="282" t="s">
        <v>363</v>
      </c>
      <c r="B142" s="302">
        <f>SUM(B140:B141)</f>
        <v>5.6047954733506744</v>
      </c>
      <c r="C142" s="299" t="str">
        <f>CONCATENATE("(",ROUND((B142/$H142)*100,1),")")</f>
        <v>(89)</v>
      </c>
      <c r="D142" s="302">
        <f>SUM(D140:D141)</f>
        <v>0.69120452664932919</v>
      </c>
      <c r="E142" s="299" t="str">
        <f>CONCATENATE("(",ROUND((D142/$H142)*100,1),")")</f>
        <v>(11)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6.2960000000000038</v>
      </c>
      <c r="I142" s="299" t="str">
        <f>CONCATENATE("(",ROUND((H142/$H142)*100,1),")")</f>
        <v>(100)</v>
      </c>
      <c r="K142" s="302">
        <f t="shared" si="117"/>
        <v>-0.2104864031244249</v>
      </c>
      <c r="L142" s="302">
        <f t="shared" si="118"/>
        <v>-1.5513596875580182E-2</v>
      </c>
      <c r="M142" s="302">
        <f t="shared" si="119"/>
        <v>0</v>
      </c>
      <c r="N142" s="302">
        <f t="shared" si="120"/>
        <v>-0.22600000000000509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3.9889927494812727</v>
      </c>
      <c r="C145" s="299" t="str">
        <f>CONCATENATE("(",ROUND((B145/$H147)*100,1),")")</f>
        <v>(65.7)</v>
      </c>
      <c r="D145" s="302">
        <f>'Ind T6'!W54</f>
        <v>0.25931688939726211</v>
      </c>
      <c r="E145" s="299" t="str">
        <f>CONCATENATE("(",ROUND((D145/$H147)*100,1),")")</f>
        <v>(4.3)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4.2483096388785349</v>
      </c>
      <c r="I145" s="299" t="str">
        <f>CONCATENATE("(",ROUND((H145/$H147)*100,1),")")</f>
        <v>(70)</v>
      </c>
      <c r="K145" s="302">
        <f>B145-B135</f>
        <v>-0.49490491856162455</v>
      </c>
      <c r="L145" s="302">
        <f>D145-D135</f>
        <v>-1.4385234105453837E-2</v>
      </c>
      <c r="M145" s="302">
        <f>F145-F135</f>
        <v>0</v>
      </c>
      <c r="N145" s="302">
        <f>SUM(K145:M145)</f>
        <v>-0.50929015266707833</v>
      </c>
    </row>
    <row r="146" spans="1:14" x14ac:dyDescent="0.2">
      <c r="A146" s="282" t="s">
        <v>365</v>
      </c>
      <c r="B146" s="302">
        <f>'Ind T6'!V53</f>
        <v>1.4053163207449766</v>
      </c>
      <c r="C146" s="299" t="str">
        <f>CONCATENATE("(",ROUND((B146/$H147)*100,1),")")</f>
        <v>(23.2)</v>
      </c>
      <c r="D146" s="302">
        <f>'Ind T6'!W53</f>
        <v>0.4163740403764869</v>
      </c>
      <c r="E146" s="299" t="str">
        <f>CONCATENATE("(",ROUND((D146/$H147)*100,1),")")</f>
        <v>(6.9)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1.8216903611214634</v>
      </c>
      <c r="I146" s="299" t="str">
        <f>CONCATENATE("(",ROUND((H146/$H147)*100,1),")")</f>
        <v>(30)</v>
      </c>
      <c r="K146" s="302">
        <f t="shared" ref="K146:K147" si="122">B146-B136</f>
        <v>-0.10070224361299585</v>
      </c>
      <c r="L146" s="302">
        <f t="shared" ref="L146:L147" si="123">D146-D136</f>
        <v>-4.3007603719940501E-2</v>
      </c>
      <c r="M146" s="302">
        <f t="shared" ref="M146:M147" si="124">F146-F136</f>
        <v>0</v>
      </c>
      <c r="N146" s="302">
        <f t="shared" ref="N146:N147" si="125">SUM(K146:M146)</f>
        <v>-0.14370984733293635</v>
      </c>
    </row>
    <row r="147" spans="1:14" x14ac:dyDescent="0.2">
      <c r="A147" s="282" t="s">
        <v>363</v>
      </c>
      <c r="B147" s="302">
        <f>SUM(B145:B146)</f>
        <v>5.3943090702262495</v>
      </c>
      <c r="C147" s="299" t="str">
        <f>CONCATENATE("(",ROUND((B147/$H147)*100,1),")")</f>
        <v>(88.9)</v>
      </c>
      <c r="D147" s="302">
        <f>SUM(D145:D146)</f>
        <v>0.675690929773749</v>
      </c>
      <c r="E147" s="299" t="str">
        <f>CONCATENATE("(",ROUND((D147/$H147)*100,1),")")</f>
        <v>(11.1)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6.0699999999999985</v>
      </c>
      <c r="I147" s="299" t="str">
        <f>CONCATENATE("(",ROUND((H147/$H147)*100,1),")")</f>
        <v>(100)</v>
      </c>
      <c r="K147" s="302">
        <f t="shared" si="122"/>
        <v>-0.59560716217461973</v>
      </c>
      <c r="L147" s="302">
        <f t="shared" si="123"/>
        <v>-5.7392837825394283E-2</v>
      </c>
      <c r="M147" s="302">
        <f t="shared" si="124"/>
        <v>0</v>
      </c>
      <c r="N147" s="302">
        <f t="shared" si="125"/>
        <v>-0.65300000000001401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4.1612699635835559</v>
      </c>
      <c r="C156" s="299" t="str">
        <f>CONCATENATE("(",ROUND((B156/$H158)*100,1),")")</f>
        <v>(75.6)</v>
      </c>
      <c r="D156" s="302">
        <f>'Ind T6'!M63</f>
        <v>0.19023536004563854</v>
      </c>
      <c r="E156" s="299" t="str">
        <f>CONCATENATE("(",ROUND((D156/$H158)*100,1),")")</f>
        <v>(3.5)</v>
      </c>
      <c r="F156" s="302">
        <f>'Ind T6'!N63</f>
        <v>0</v>
      </c>
      <c r="G156" s="299" t="str">
        <f>CONCATENATE("(",ROUND((F156/$H158)*100,1),")")</f>
        <v>(0)</v>
      </c>
      <c r="H156" s="302">
        <f>SUM(B156,D156,F156)</f>
        <v>4.3515053236291941</v>
      </c>
      <c r="I156" s="299" t="str">
        <f>CONCATENATE("(",ROUND((H156/$H158)*100,1),")")</f>
        <v>(79)</v>
      </c>
      <c r="K156" s="302">
        <f>B161-B156</f>
        <v>0.212193874827169</v>
      </c>
      <c r="L156" s="302">
        <f>D161-D156</f>
        <v>1.1949240413434481E-2</v>
      </c>
      <c r="M156" s="302">
        <f>F161-F156</f>
        <v>0</v>
      </c>
      <c r="N156" s="302">
        <f>SUM(K156:M156)</f>
        <v>0.22414311524060349</v>
      </c>
    </row>
    <row r="157" spans="1:14" x14ac:dyDescent="0.2">
      <c r="A157" s="282" t="s">
        <v>365</v>
      </c>
      <c r="B157" s="302">
        <f>'Ind T6'!L62</f>
        <v>0.77585177919980441</v>
      </c>
      <c r="C157" s="299" t="str">
        <f>CONCATENATE("(",ROUND((B157/$H158)*100,1),")")</f>
        <v>(14.1)</v>
      </c>
      <c r="D157" s="302">
        <f>'Ind T6'!M62</f>
        <v>0.35707691230158228</v>
      </c>
      <c r="E157" s="299" t="str">
        <f>CONCATENATE("(",ROUND((D157/$H158)*100,1),")")</f>
        <v>(6.5)</v>
      </c>
      <c r="F157" s="302">
        <f>'Ind T6'!N62</f>
        <v>2.056598486941837E-2</v>
      </c>
      <c r="G157" s="299" t="str">
        <f>CONCATENATE("(",ROUND((F157/$H158)*100,1),")")</f>
        <v>(0.4)</v>
      </c>
      <c r="H157" s="302">
        <f t="shared" ref="H157" si="126">SUM(B157,D157,F157)</f>
        <v>1.1534946763708052</v>
      </c>
      <c r="I157" s="299" t="str">
        <f>CONCATENATE("(",ROUND((H157/$H158)*100,1),")")</f>
        <v>(21)</v>
      </c>
      <c r="K157" s="302">
        <f t="shared" ref="K157:K158" si="127">B162-B157</f>
        <v>7.7130581009187127E-2</v>
      </c>
      <c r="L157" s="302">
        <f t="shared" ref="L157:L158" si="128">D162-D157</f>
        <v>2.5942006383053384E-2</v>
      </c>
      <c r="M157" s="302">
        <f t="shared" ref="M157:M158" si="129">F162-F157</f>
        <v>7.8429736716584611E-4</v>
      </c>
      <c r="N157" s="302">
        <f t="shared" ref="N157:N158" si="130">SUM(K157:M157)</f>
        <v>0.10385688475940635</v>
      </c>
    </row>
    <row r="158" spans="1:14" x14ac:dyDescent="0.2">
      <c r="A158" s="282" t="s">
        <v>363</v>
      </c>
      <c r="B158" s="302">
        <f>SUM(B156:B157)</f>
        <v>4.9371217427833605</v>
      </c>
      <c r="C158" s="299" t="str">
        <f>CONCATENATE("(",ROUND((B158/$H158)*100,1),")")</f>
        <v>(89.7)</v>
      </c>
      <c r="D158" s="302">
        <f>SUM(D156:D157)</f>
        <v>0.5473122723472208</v>
      </c>
      <c r="E158" s="299" t="str">
        <f>CONCATENATE("(",ROUND((D158/$H158)*100,1),")")</f>
        <v>(9.9)</v>
      </c>
      <c r="F158" s="302">
        <f>SUM(F156:F157)</f>
        <v>2.056598486941837E-2</v>
      </c>
      <c r="G158" s="299" t="str">
        <f>CONCATENATE("(",ROUND((F158/$H158)*100,1),")")</f>
        <v>(0.4)</v>
      </c>
      <c r="H158" s="302">
        <f>SUM(H156:H157)</f>
        <v>5.504999999999999</v>
      </c>
      <c r="I158" s="299" t="str">
        <f>CONCATENATE("(",ROUND((H158/$H158)*100,1),")")</f>
        <v>(100)</v>
      </c>
      <c r="K158" s="302">
        <f t="shared" si="127"/>
        <v>0.28932445583635591</v>
      </c>
      <c r="L158" s="302">
        <f t="shared" si="128"/>
        <v>3.7891246796487921E-2</v>
      </c>
      <c r="M158" s="302">
        <f t="shared" si="129"/>
        <v>7.8429736716584611E-4</v>
      </c>
      <c r="N158" s="302">
        <f t="shared" si="130"/>
        <v>0.32800000000000967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4.3734638384107249</v>
      </c>
      <c r="C161" s="299" t="str">
        <f>CONCATENATE("(",ROUND((B161/$H163)*100,1),")")</f>
        <v>(75)</v>
      </c>
      <c r="D161" s="302">
        <f>'Ind T6'!R63</f>
        <v>0.20218460045907302</v>
      </c>
      <c r="E161" s="299" t="str">
        <f>CONCATENATE("(",ROUND((D161/$H163)*100,1),")")</f>
        <v>(3.5)</v>
      </c>
      <c r="F161" s="302">
        <f>'Ind T6'!S63</f>
        <v>0</v>
      </c>
      <c r="G161" s="299" t="str">
        <f>CONCATENATE("(",ROUND((F161/$H163)*100,1),")")</f>
        <v>(0)</v>
      </c>
      <c r="H161" s="302">
        <f>SUM(B161,D161,F161)</f>
        <v>4.5756484388697976</v>
      </c>
      <c r="I161" s="299" t="str">
        <f>CONCATENATE("(",ROUND((H161/$H163)*100,1),")")</f>
        <v>(78.4)</v>
      </c>
      <c r="K161" s="302">
        <f>B166-B161</f>
        <v>0.32139577805209019</v>
      </c>
      <c r="L161" s="302">
        <f>D166-D161</f>
        <v>1.8204751430689836E-2</v>
      </c>
      <c r="M161" s="302">
        <f>F166-F161</f>
        <v>0</v>
      </c>
      <c r="N161" s="302">
        <f>SUM(K161:M161)</f>
        <v>0.33960052948278002</v>
      </c>
    </row>
    <row r="162" spans="1:14" x14ac:dyDescent="0.2">
      <c r="A162" s="282" t="s">
        <v>365</v>
      </c>
      <c r="B162" s="302">
        <f>'Ind T6'!Q62</f>
        <v>0.85298236020899154</v>
      </c>
      <c r="C162" s="299" t="str">
        <f>CONCATENATE("(",ROUND((B162/$H163)*100,1),")")</f>
        <v>(14.6)</v>
      </c>
      <c r="D162" s="302">
        <f>'Ind T6'!R62</f>
        <v>0.38301891868463567</v>
      </c>
      <c r="E162" s="299" t="str">
        <f>CONCATENATE("(",ROUND((D162/$H163)*100,1),")")</f>
        <v>(6.6)</v>
      </c>
      <c r="F162" s="302">
        <f>'Ind T6'!S62</f>
        <v>2.1350282236584216E-2</v>
      </c>
      <c r="G162" s="299" t="str">
        <f>CONCATENATE("(",ROUND((F162/$H163)*100,1),")")</f>
        <v>(0.4)</v>
      </c>
      <c r="H162" s="302">
        <f t="shared" ref="H162" si="131">SUM(B162,D162,F162)</f>
        <v>1.2573515611302115</v>
      </c>
      <c r="I162" s="299" t="str">
        <f>CONCATENATE("(",ROUND((H162/$H163)*100,1),")")</f>
        <v>(21.6)</v>
      </c>
      <c r="K162" s="302">
        <f t="shared" ref="K162:K163" si="132">B167-B162</f>
        <v>0.14726604177786673</v>
      </c>
      <c r="L162" s="302">
        <f t="shared" ref="L162:L163" si="133">D167-D162</f>
        <v>4.2569397520366314E-2</v>
      </c>
      <c r="M162" s="302">
        <f t="shared" ref="M162:M163" si="134">F167-F162</f>
        <v>1.5640312189821939E-3</v>
      </c>
      <c r="N162" s="302">
        <f t="shared" ref="N162:N163" si="135">SUM(K162:M162)</f>
        <v>0.19139947051721523</v>
      </c>
    </row>
    <row r="163" spans="1:14" x14ac:dyDescent="0.2">
      <c r="A163" s="282" t="s">
        <v>363</v>
      </c>
      <c r="B163" s="302">
        <f>SUM(B161:B162)</f>
        <v>5.2264461986197164</v>
      </c>
      <c r="C163" s="299" t="str">
        <f>CONCATENATE("(",ROUND((B163/$H163)*100,1),")")</f>
        <v>(89.6)</v>
      </c>
      <c r="D163" s="302">
        <f>SUM(D161:D162)</f>
        <v>0.58520351914370872</v>
      </c>
      <c r="E163" s="299" t="str">
        <f>CONCATENATE("(",ROUND((D163/$H163)*100,1),")")</f>
        <v>(10)</v>
      </c>
      <c r="F163" s="302">
        <f>SUM(F161:F162)</f>
        <v>2.1350282236584216E-2</v>
      </c>
      <c r="G163" s="299" t="str">
        <f>CONCATENATE("(",ROUND((F163/$H163)*100,1),")")</f>
        <v>(0.4)</v>
      </c>
      <c r="H163" s="302">
        <f>SUM(H161:H162)</f>
        <v>5.8330000000000091</v>
      </c>
      <c r="I163" s="299" t="str">
        <f>CONCATENATE("(",ROUND((H163/$H163)*100,1),")")</f>
        <v>(100)</v>
      </c>
      <c r="K163" s="302">
        <f t="shared" si="132"/>
        <v>0.4686618198299568</v>
      </c>
      <c r="L163" s="302">
        <f t="shared" si="133"/>
        <v>6.0774148951056151E-2</v>
      </c>
      <c r="M163" s="302">
        <f t="shared" si="134"/>
        <v>1.5640312189821939E-3</v>
      </c>
      <c r="N163" s="302">
        <f t="shared" si="135"/>
        <v>0.53099999999999514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4.6948596164628151</v>
      </c>
      <c r="C166" s="299" t="str">
        <f>CONCATENATE("(",ROUND((B166/$H168)*100,1),")")</f>
        <v>(73.8)</v>
      </c>
      <c r="D166" s="302">
        <f>'Ind T6'!W63</f>
        <v>0.22038935188976286</v>
      </c>
      <c r="E166" s="299" t="str">
        <f>CONCATENATE("(",ROUND((D166/$H168)*100,1),")")</f>
        <v>(3.5)</v>
      </c>
      <c r="F166" s="302">
        <f>'Ind T6'!X63</f>
        <v>0</v>
      </c>
      <c r="G166" s="299" t="str">
        <f>CONCATENATE("(",ROUND((F166/$H168)*100,1),")")</f>
        <v>(0)</v>
      </c>
      <c r="H166" s="302">
        <f>SUM(B166,D166,F166)</f>
        <v>4.9152489683525777</v>
      </c>
      <c r="I166" s="299" t="str">
        <f>CONCATENATE("(",ROUND((H166/$H168)*100,1),")")</f>
        <v>(77.2)</v>
      </c>
      <c r="K166" s="302">
        <f>B166-B156</f>
        <v>0.53358965287925919</v>
      </c>
      <c r="L166" s="302">
        <f>D166-D156</f>
        <v>3.0153991844124317E-2</v>
      </c>
      <c r="M166" s="302">
        <f>F166-F156</f>
        <v>0</v>
      </c>
      <c r="N166" s="302">
        <f>SUM(K166:M166)</f>
        <v>0.56374364472338345</v>
      </c>
    </row>
    <row r="167" spans="1:14" x14ac:dyDescent="0.2">
      <c r="A167" s="282" t="s">
        <v>365</v>
      </c>
      <c r="B167" s="302">
        <f>'Ind T6'!V62</f>
        <v>1.0002484019868583</v>
      </c>
      <c r="C167" s="299" t="str">
        <f>CONCATENATE("(",ROUND((B167/$H168)*100,1),")")</f>
        <v>(15.7)</v>
      </c>
      <c r="D167" s="302">
        <f>'Ind T6'!W62</f>
        <v>0.42558831620500198</v>
      </c>
      <c r="E167" s="299" t="str">
        <f>CONCATENATE("(",ROUND((D167/$H168)*100,1),")")</f>
        <v>(6.7)</v>
      </c>
      <c r="F167" s="302">
        <f>'Ind T6'!X62</f>
        <v>2.291431345556641E-2</v>
      </c>
      <c r="G167" s="299" t="str">
        <f>CONCATENATE("(",ROUND((F167/$H168)*100,1),")")</f>
        <v>(0.4)</v>
      </c>
      <c r="H167" s="302">
        <f t="shared" ref="H167" si="136">SUM(B167,D167,F167)</f>
        <v>1.4487510316474268</v>
      </c>
      <c r="I167" s="299" t="str">
        <f>CONCATENATE("(",ROUND((H167/$H168)*100,1),")")</f>
        <v>(22.8)</v>
      </c>
      <c r="K167" s="302">
        <f t="shared" ref="K167:K168" si="137">B167-B157</f>
        <v>0.22439662278705386</v>
      </c>
      <c r="L167" s="302">
        <f t="shared" ref="L167:L168" si="138">D167-D157</f>
        <v>6.8511403903419699E-2</v>
      </c>
      <c r="M167" s="302">
        <f t="shared" ref="M167:M168" si="139">F167-F157</f>
        <v>2.34832858614804E-3</v>
      </c>
      <c r="N167" s="302">
        <f t="shared" ref="N167:N168" si="140">SUM(K167:M167)</f>
        <v>0.29525635527662158</v>
      </c>
    </row>
    <row r="168" spans="1:14" x14ac:dyDescent="0.2">
      <c r="A168" s="282" t="s">
        <v>363</v>
      </c>
      <c r="B168" s="302">
        <f>SUM(B166:B167)</f>
        <v>5.6951080184496732</v>
      </c>
      <c r="C168" s="299" t="str">
        <f>CONCATENATE("(",ROUND((B168/$H168)*100,1),")")</f>
        <v>(89.5)</v>
      </c>
      <c r="D168" s="302">
        <f>SUM(D166:D167)</f>
        <v>0.64597766809476487</v>
      </c>
      <c r="E168" s="299" t="str">
        <f>CONCATENATE("(",ROUND((D168/$H168)*100,1),")")</f>
        <v>(10.2)</v>
      </c>
      <c r="F168" s="302">
        <f>SUM(F166:F167)</f>
        <v>2.291431345556641E-2</v>
      </c>
      <c r="G168" s="299" t="str">
        <f>CONCATENATE("(",ROUND((F168/$H168)*100,1),")")</f>
        <v>(0.4)</v>
      </c>
      <c r="H168" s="302">
        <f>SUM(H166:H167)</f>
        <v>6.3640000000000043</v>
      </c>
      <c r="I168" s="299" t="str">
        <f>CONCATENATE("(",ROUND((H168/$H168)*100,1),")")</f>
        <v>(100)</v>
      </c>
      <c r="K168" s="302">
        <f t="shared" si="137"/>
        <v>0.75798627566631271</v>
      </c>
      <c r="L168" s="302">
        <f t="shared" si="138"/>
        <v>9.8665395747544071E-2</v>
      </c>
      <c r="M168" s="302">
        <f t="shared" si="139"/>
        <v>2.34832858614804E-3</v>
      </c>
      <c r="N168" s="302">
        <f t="shared" si="140"/>
        <v>0.85900000000000487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31.452467950018516</v>
      </c>
      <c r="C177" s="299" t="str">
        <f>CONCATENATE("(",ROUND((B177/$H179)*100,1),")")</f>
        <v>(47.4)</v>
      </c>
      <c r="D177" s="302">
        <f>'Ind T6'!M72</f>
        <v>1.9809250635992997</v>
      </c>
      <c r="E177" s="299" t="str">
        <f>CONCATENATE("(",ROUND((D177/$H179)*100,1),")")</f>
        <v>(3)</v>
      </c>
      <c r="F177" s="302">
        <f>'Ind T6'!N72</f>
        <v>22.581304506144189</v>
      </c>
      <c r="G177" s="299" t="str">
        <f>CONCATENATE("(",ROUND((F177/$H179)*100,1),")")</f>
        <v>(34)</v>
      </c>
      <c r="H177" s="302">
        <f>SUM(B177,D177,F177)</f>
        <v>56.014697519762009</v>
      </c>
      <c r="I177" s="299" t="str">
        <f>CONCATENATE("(",ROUND((H177/$H179)*100,1),")")</f>
        <v>(84.4)</v>
      </c>
      <c r="K177" s="302">
        <f>B182-B177</f>
        <v>2.4717451977891969</v>
      </c>
      <c r="L177" s="302">
        <f>D182-D177</f>
        <v>0.22246725477293916</v>
      </c>
      <c r="M177" s="302">
        <f>F182-F177</f>
        <v>2.3333831522019324</v>
      </c>
      <c r="N177" s="302">
        <f>SUM(K177:M177)</f>
        <v>5.027595604764068</v>
      </c>
    </row>
    <row r="178" spans="1:14" x14ac:dyDescent="0.2">
      <c r="A178" s="282" t="s">
        <v>365</v>
      </c>
      <c r="B178" s="302">
        <f>'Ind T6'!L71</f>
        <v>4.6785058453207897</v>
      </c>
      <c r="C178" s="299" t="str">
        <f>CONCATENATE("(",ROUND((B178/$H179)*100,1),")")</f>
        <v>(7.1)</v>
      </c>
      <c r="D178" s="302">
        <f>'Ind T6'!M71</f>
        <v>3.485754307811936</v>
      </c>
      <c r="E178" s="299" t="str">
        <f>CONCATENATE("(",ROUND((D178/$H179)*100,1),")")</f>
        <v>(5.3)</v>
      </c>
      <c r="F178" s="302">
        <f>'Ind T6'!N71</f>
        <v>2.1780423271052154</v>
      </c>
      <c r="G178" s="299" t="str">
        <f>CONCATENATE("(",ROUND((F178/$H179)*100,1),")")</f>
        <v>(3.3)</v>
      </c>
      <c r="H178" s="302">
        <f t="shared" ref="H178" si="141">SUM(B178,D178,F178)</f>
        <v>10.342302480237942</v>
      </c>
      <c r="I178" s="299" t="str">
        <f>CONCATENATE("(",ROUND((H178/$H179)*100,1),")")</f>
        <v>(15.6)</v>
      </c>
      <c r="K178" s="302">
        <f t="shared" ref="K178:K179" si="142">B183-B178</f>
        <v>0.45411963471297323</v>
      </c>
      <c r="L178" s="302">
        <f t="shared" ref="L178:L179" si="143">D183-D178</f>
        <v>0.3637891407766487</v>
      </c>
      <c r="M178" s="302">
        <f t="shared" ref="M178:M179" si="144">F183-F178</f>
        <v>0.22249561974625331</v>
      </c>
      <c r="N178" s="302">
        <f t="shared" ref="N178:N179" si="145">SUM(K178:M178)</f>
        <v>1.0404043952358752</v>
      </c>
    </row>
    <row r="179" spans="1:14" x14ac:dyDescent="0.2">
      <c r="A179" s="282" t="s">
        <v>363</v>
      </c>
      <c r="B179" s="302">
        <f>SUM(B177:B178)</f>
        <v>36.130973795339308</v>
      </c>
      <c r="C179" s="299" t="str">
        <f>CONCATENATE("(",ROUND((B179/$H179)*100,1),")")</f>
        <v>(54.4)</v>
      </c>
      <c r="D179" s="302">
        <f>SUM(D177:D178)</f>
        <v>5.4666793714112352</v>
      </c>
      <c r="E179" s="299" t="str">
        <f>CONCATENATE("(",ROUND((D179/$H179)*100,1),")")</f>
        <v>(8.2)</v>
      </c>
      <c r="F179" s="302">
        <f>SUM(F177:F178)</f>
        <v>24.759346833249403</v>
      </c>
      <c r="G179" s="299" t="str">
        <f>CONCATENATE("(",ROUND((F179/$H179)*100,1),")")</f>
        <v>(37.3)</v>
      </c>
      <c r="H179" s="302">
        <f>SUM(H177:H178)</f>
        <v>66.356999999999957</v>
      </c>
      <c r="I179" s="299" t="str">
        <f>CONCATENATE("(",ROUND((H179/$H179)*100,1),")")</f>
        <v>(100)</v>
      </c>
      <c r="K179" s="302">
        <f t="shared" si="142"/>
        <v>2.9258648325021639</v>
      </c>
      <c r="L179" s="302">
        <f t="shared" si="143"/>
        <v>0.58625639554958831</v>
      </c>
      <c r="M179" s="302">
        <f t="shared" si="144"/>
        <v>2.555878771948187</v>
      </c>
      <c r="N179" s="302">
        <f t="shared" si="145"/>
        <v>6.0679999999999392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33.924213147807713</v>
      </c>
      <c r="C182" s="299" t="str">
        <f>CONCATENATE("(",ROUND((B182/$H184)*100,1),")")</f>
        <v>(46.8)</v>
      </c>
      <c r="D182" s="302">
        <f>'Ind T6'!R72</f>
        <v>2.2033923183722388</v>
      </c>
      <c r="E182" s="299" t="str">
        <f>CONCATENATE("(",ROUND((D182/$H184)*100,1),")")</f>
        <v>(3)</v>
      </c>
      <c r="F182" s="302">
        <f>'Ind T6'!S72</f>
        <v>24.914687658346121</v>
      </c>
      <c r="G182" s="299" t="str">
        <f>CONCATENATE("(",ROUND((F182/$H184)*100,1),")")</f>
        <v>(34.4)</v>
      </c>
      <c r="H182" s="302">
        <f>SUM(B182,D182,F182)</f>
        <v>61.042293124526068</v>
      </c>
      <c r="I182" s="299" t="str">
        <f>CONCATENATE("(",ROUND((H182/$H184)*100,1),")")</f>
        <v>(84.3)</v>
      </c>
      <c r="K182" s="302">
        <f>B187-B182</f>
        <v>2.8163798006598597</v>
      </c>
      <c r="L182" s="302">
        <f>D187-D182</f>
        <v>0.35065920801251682</v>
      </c>
      <c r="M182" s="302">
        <f>F187-F182</f>
        <v>3.5639605431474735</v>
      </c>
      <c r="N182" s="302">
        <f>SUM(K182:M182)</f>
        <v>6.73099955181985</v>
      </c>
    </row>
    <row r="183" spans="1:14" x14ac:dyDescent="0.2">
      <c r="A183" s="282" t="s">
        <v>365</v>
      </c>
      <c r="B183" s="302">
        <f>'Ind T6'!Q71</f>
        <v>5.132625480033763</v>
      </c>
      <c r="C183" s="299" t="str">
        <f>CONCATENATE("(",ROUND((B183/$H184)*100,1),")")</f>
        <v>(7.1)</v>
      </c>
      <c r="D183" s="302">
        <f>'Ind T6'!R71</f>
        <v>3.8495434485885847</v>
      </c>
      <c r="E183" s="299" t="str">
        <f>CONCATENATE("(",ROUND((D183/$H184)*100,1),")")</f>
        <v>(5.3)</v>
      </c>
      <c r="F183" s="302">
        <f>'Ind T6'!S71</f>
        <v>2.4005379468514687</v>
      </c>
      <c r="G183" s="299" t="str">
        <f>CONCATENATE("(",ROUND((F183/$H184)*100,1),")")</f>
        <v>(3.3)</v>
      </c>
      <c r="H183" s="302">
        <f t="shared" ref="H183" si="146">SUM(B183,D183,F183)</f>
        <v>11.382706875473815</v>
      </c>
      <c r="I183" s="299" t="str">
        <f>CONCATENATE("(",ROUND((H183/$H184)*100,1),")")</f>
        <v>(15.7)</v>
      </c>
      <c r="K183" s="302">
        <f t="shared" ref="K183:K184" si="147">B188-B183</f>
        <v>0.68641766340535693</v>
      </c>
      <c r="L183" s="302">
        <f t="shared" ref="L183:L184" si="148">D188-D183</f>
        <v>0.56289888339016869</v>
      </c>
      <c r="M183" s="302">
        <f t="shared" ref="M183:M184" si="149">F188-F183</f>
        <v>0.39768390138475995</v>
      </c>
      <c r="N183" s="302">
        <f t="shared" ref="N183:N184" si="150">SUM(K183:M183)</f>
        <v>1.6470004481802856</v>
      </c>
    </row>
    <row r="184" spans="1:14" x14ac:dyDescent="0.2">
      <c r="A184" s="282" t="s">
        <v>363</v>
      </c>
      <c r="B184" s="302">
        <f>SUM(B182:B183)</f>
        <v>39.056838627841472</v>
      </c>
      <c r="C184" s="299" t="str">
        <f>CONCATENATE("(",ROUND((B184/$H184)*100,1),")")</f>
        <v>(53.9)</v>
      </c>
      <c r="D184" s="302">
        <f>SUM(D182:D183)</f>
        <v>6.0529357669608235</v>
      </c>
      <c r="E184" s="299" t="str">
        <f>CONCATENATE("(",ROUND((D184/$H184)*100,1),")")</f>
        <v>(8.4)</v>
      </c>
      <c r="F184" s="302">
        <f>SUM(F182:F183)</f>
        <v>27.31522560519759</v>
      </c>
      <c r="G184" s="299" t="str">
        <f>CONCATENATE("(",ROUND((F184/$H184)*100,1),")")</f>
        <v>(37.7)</v>
      </c>
      <c r="H184" s="302">
        <f>SUM(H182:H183)</f>
        <v>72.424999999999883</v>
      </c>
      <c r="I184" s="299" t="str">
        <f>CONCATENATE("(",ROUND((H184/$H184)*100,1),")")</f>
        <v>(100)</v>
      </c>
      <c r="K184" s="302">
        <f t="shared" si="147"/>
        <v>3.5027974640652175</v>
      </c>
      <c r="L184" s="302">
        <f t="shared" si="148"/>
        <v>0.91355809140268551</v>
      </c>
      <c r="M184" s="302">
        <f t="shared" si="149"/>
        <v>3.961644444532233</v>
      </c>
      <c r="N184" s="302">
        <f t="shared" si="150"/>
        <v>8.3780000000001351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36.740592948467572</v>
      </c>
      <c r="C187" s="299" t="str">
        <f>CONCATENATE("(",ROUND((B187/$H189)*100,1),")")</f>
        <v>(45.5)</v>
      </c>
      <c r="D187" s="302">
        <f>'Ind T6'!W72</f>
        <v>2.5540515263847556</v>
      </c>
      <c r="E187" s="299" t="str">
        <f>CONCATENATE("(",ROUND((D187/$H189)*100,1),")")</f>
        <v>(3.2)</v>
      </c>
      <c r="F187" s="302">
        <f>'Ind T6'!X72</f>
        <v>28.478648201493595</v>
      </c>
      <c r="G187" s="299" t="str">
        <f>CONCATENATE("(",ROUND((F187/$H189)*100,1),")")</f>
        <v>(35.2)</v>
      </c>
      <c r="H187" s="302">
        <f>SUM(B187,D187,F187)</f>
        <v>67.773292676345918</v>
      </c>
      <c r="I187" s="299" t="str">
        <f>CONCATENATE("(",ROUND((H187/$H189)*100,1),")")</f>
        <v>(83.9)</v>
      </c>
      <c r="K187" s="302">
        <f>B187-B177</f>
        <v>5.2881249984490566</v>
      </c>
      <c r="L187" s="302">
        <f>D187-D177</f>
        <v>0.57312646278545598</v>
      </c>
      <c r="M187" s="302">
        <f>F187-F177</f>
        <v>5.8973436953494058</v>
      </c>
      <c r="N187" s="302">
        <f>SUM(K187:M187)</f>
        <v>11.758595156583919</v>
      </c>
    </row>
    <row r="188" spans="1:14" x14ac:dyDescent="0.2">
      <c r="A188" s="282" t="s">
        <v>365</v>
      </c>
      <c r="B188" s="302">
        <f>'Ind T6'!V71</f>
        <v>5.8190431434391199</v>
      </c>
      <c r="C188" s="299" t="str">
        <f>CONCATENATE("(",ROUND((B188/$H189)*100,1),")")</f>
        <v>(7.2)</v>
      </c>
      <c r="D188" s="302">
        <f>'Ind T6'!W71</f>
        <v>4.4124423319787534</v>
      </c>
      <c r="E188" s="299" t="str">
        <f>CONCATENATE("(",ROUND((D188/$H189)*100,1),")")</f>
        <v>(5.5)</v>
      </c>
      <c r="F188" s="302">
        <f>'Ind T6'!X71</f>
        <v>2.7982218482362287</v>
      </c>
      <c r="G188" s="299" t="str">
        <f>CONCATENATE("(",ROUND((F188/$H189)*100,1),")")</f>
        <v>(3.5)</v>
      </c>
      <c r="H188" s="302">
        <f t="shared" ref="H188" si="151">SUM(B188,D188,F188)</f>
        <v>13.029707323654101</v>
      </c>
      <c r="I188" s="299" t="str">
        <f>CONCATENATE("(",ROUND((H188/$H189)*100,1),")")</f>
        <v>(16.1)</v>
      </c>
      <c r="K188" s="302">
        <f t="shared" ref="K188:K189" si="152">B188-B178</f>
        <v>1.1405372981183302</v>
      </c>
      <c r="L188" s="302">
        <f t="shared" ref="L188:L189" si="153">D188-D178</f>
        <v>0.92668802416681739</v>
      </c>
      <c r="M188" s="302">
        <f t="shared" ref="M188:M189" si="154">F188-F178</f>
        <v>0.62017952113101327</v>
      </c>
      <c r="N188" s="302">
        <f t="shared" ref="N188:N189" si="155">SUM(K188:M188)</f>
        <v>2.6874048434161608</v>
      </c>
    </row>
    <row r="189" spans="1:14" x14ac:dyDescent="0.2">
      <c r="A189" s="282" t="s">
        <v>363</v>
      </c>
      <c r="B189" s="302">
        <f>SUM(B187:B188)</f>
        <v>42.55963609190669</v>
      </c>
      <c r="C189" s="299" t="str">
        <f>CONCATENATE("(",ROUND((B189/$H189)*100,1),")")</f>
        <v>(52.7)</v>
      </c>
      <c r="D189" s="302">
        <f>SUM(D187:D188)</f>
        <v>6.966493858363509</v>
      </c>
      <c r="E189" s="299" t="str">
        <f>CONCATENATE("(",ROUND((D189/$H189)*100,1),")")</f>
        <v>(8.6)</v>
      </c>
      <c r="F189" s="302">
        <f>SUM(F187:F188)</f>
        <v>31.276870049729823</v>
      </c>
      <c r="G189" s="299" t="str">
        <f>CONCATENATE("(",ROUND((F189/$H189)*100,1),")")</f>
        <v>(38.7)</v>
      </c>
      <c r="H189" s="302">
        <f>SUM(H187:H188)</f>
        <v>80.803000000000026</v>
      </c>
      <c r="I189" s="299" t="str">
        <f>CONCATENATE("(",ROUND((H189/$H189)*100,1),")")</f>
        <v>(100)</v>
      </c>
      <c r="K189" s="302">
        <f t="shared" si="152"/>
        <v>6.4286622965673814</v>
      </c>
      <c r="L189" s="302">
        <f t="shared" si="153"/>
        <v>1.4998144869522738</v>
      </c>
      <c r="M189" s="302">
        <f t="shared" si="154"/>
        <v>6.51752321648042</v>
      </c>
      <c r="N189" s="302">
        <f t="shared" si="155"/>
        <v>14.446000000000076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47.886383709849135</v>
      </c>
      <c r="C198" s="299" t="str">
        <f>CONCATENATE("(",ROUND((B198/$H200)*100,1),")")</f>
        <v>(35.9)</v>
      </c>
      <c r="D198" s="302">
        <f>'Ind T6'!M81</f>
        <v>15.5633276607083</v>
      </c>
      <c r="E198" s="299" t="str">
        <f>CONCATENATE("(",ROUND((D198/$H200)*100,1),")")</f>
        <v>(11.7)</v>
      </c>
      <c r="F198" s="302">
        <f>'Ind T6'!N81</f>
        <v>7.38352791426371</v>
      </c>
      <c r="G198" s="299" t="str">
        <f>CONCATENATE("(",ROUND((F198/$H200)*100,1),")")</f>
        <v>(5.5)</v>
      </c>
      <c r="H198" s="302">
        <f>SUM(B198,D198,F198)</f>
        <v>70.833239284821147</v>
      </c>
      <c r="I198" s="299" t="str">
        <f>CONCATENATE("(",ROUND((H198/$H200)*100,1),")")</f>
        <v>(53.1)</v>
      </c>
      <c r="K198" s="302">
        <f>B203-B198</f>
        <v>0.56695253014935076</v>
      </c>
      <c r="L198" s="302">
        <f>D203-D198</f>
        <v>5.1993146931229361E-2</v>
      </c>
      <c r="M198" s="302">
        <f>F203-F198</f>
        <v>6.6750920417203652E-2</v>
      </c>
      <c r="N198" s="302">
        <f>SUM(K198:M198)</f>
        <v>0.68569659749778378</v>
      </c>
    </row>
    <row r="199" spans="1:14" x14ac:dyDescent="0.2">
      <c r="A199" s="282" t="s">
        <v>365</v>
      </c>
      <c r="B199" s="302">
        <f>'Ind T6'!L80</f>
        <v>23.740061285285222</v>
      </c>
      <c r="C199" s="299" t="str">
        <f>CONCATENATE("(",ROUND((B199/$H200)*100,1),")")</f>
        <v>(17.8)</v>
      </c>
      <c r="D199" s="302">
        <f>'Ind T6'!M80</f>
        <v>33.454454995792688</v>
      </c>
      <c r="E199" s="299" t="str">
        <f>CONCATENATE("(",ROUND((D199/$H200)*100,1),")")</f>
        <v>(25.1)</v>
      </c>
      <c r="F199" s="302">
        <f>'Ind T6'!N80</f>
        <v>5.3022444341005919</v>
      </c>
      <c r="G199" s="299" t="str">
        <f>CONCATENATE("(",ROUND((F199/$H200)*100,1),")")</f>
        <v>(4)</v>
      </c>
      <c r="H199" s="302">
        <f t="shared" ref="H199" si="156">SUM(B199,D199,F199)</f>
        <v>62.496760715178503</v>
      </c>
      <c r="I199" s="299" t="str">
        <f>CONCATENATE("(",ROUND((H199/$H200)*100,1),")")</f>
        <v>(46.9)</v>
      </c>
      <c r="K199" s="302">
        <f t="shared" ref="K199:K200" si="157">B204-B199</f>
        <v>0.84889454386871321</v>
      </c>
      <c r="L199" s="302">
        <f t="shared" ref="L199:L200" si="158">D204-D199</f>
        <v>-1.1395566404437076</v>
      </c>
      <c r="M199" s="302">
        <f t="shared" ref="M199:M200" si="159">F204-F199</f>
        <v>0.18496549907751714</v>
      </c>
      <c r="N199" s="302">
        <f t="shared" ref="N199:N200" si="160">SUM(K199:M199)</f>
        <v>-0.10569659749747728</v>
      </c>
    </row>
    <row r="200" spans="1:14" x14ac:dyDescent="0.2">
      <c r="A200" s="282" t="s">
        <v>363</v>
      </c>
      <c r="B200" s="302">
        <f>SUM(B198:B199)</f>
        <v>71.626444995134364</v>
      </c>
      <c r="C200" s="299" t="str">
        <f>CONCATENATE("(",ROUND((B200/$H200)*100,1),")")</f>
        <v>(53.7)</v>
      </c>
      <c r="D200" s="302">
        <f>SUM(D198:D199)</f>
        <v>49.017782656500984</v>
      </c>
      <c r="E200" s="299" t="str">
        <f>CONCATENATE("(",ROUND((D200/$H200)*100,1),")")</f>
        <v>(36.8)</v>
      </c>
      <c r="F200" s="302">
        <f>SUM(F198:F199)</f>
        <v>12.685772348364303</v>
      </c>
      <c r="G200" s="299" t="str">
        <f>CONCATENATE("(",ROUND((F200/$H200)*100,1),")")</f>
        <v>(9.5)</v>
      </c>
      <c r="H200" s="302">
        <f>SUM(H198:H199)</f>
        <v>133.32999999999964</v>
      </c>
      <c r="I200" s="299" t="str">
        <f>CONCATENATE("(",ROUND((H200/$H200)*100,1),")")</f>
        <v>(100)</v>
      </c>
      <c r="K200" s="302">
        <f t="shared" si="157"/>
        <v>1.4158470740180604</v>
      </c>
      <c r="L200" s="302">
        <f t="shared" si="158"/>
        <v>-1.0875634935124765</v>
      </c>
      <c r="M200" s="302">
        <f t="shared" si="159"/>
        <v>0.2517164194947199</v>
      </c>
      <c r="N200" s="302">
        <f t="shared" si="160"/>
        <v>0.58000000000030383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48.453336239998485</v>
      </c>
      <c r="C203" s="299" t="str">
        <f>CONCATENATE("(",ROUND((B203/$H205)*100,1),")")</f>
        <v>(36.2)</v>
      </c>
      <c r="D203" s="302">
        <f>'Ind T6'!R81</f>
        <v>15.615320807639529</v>
      </c>
      <c r="E203" s="299" t="str">
        <f>CONCATENATE("(",ROUND((D203/$H205)*100,1),")")</f>
        <v>(11.7)</v>
      </c>
      <c r="F203" s="302">
        <f>'Ind T6'!S81</f>
        <v>7.4502788346809137</v>
      </c>
      <c r="G203" s="299" t="str">
        <f>CONCATENATE("(",ROUND((F203/$H205)*100,1),")")</f>
        <v>(5.6)</v>
      </c>
      <c r="H203" s="302">
        <f>SUM(B203,D203,F203)</f>
        <v>71.518935882318928</v>
      </c>
      <c r="I203" s="299" t="str">
        <f>CONCATENATE("(",ROUND((H203/$H205)*100,1),")")</f>
        <v>(53.4)</v>
      </c>
      <c r="K203" s="302">
        <f>B208-B203</f>
        <v>0.87796160726316685</v>
      </c>
      <c r="L203" s="302">
        <f>D208-D203</f>
        <v>0.11684608546003439</v>
      </c>
      <c r="M203" s="302">
        <f>F208-F203</f>
        <v>0.11966284935401461</v>
      </c>
      <c r="N203" s="302">
        <f>SUM(K203:M203)</f>
        <v>1.1144705420772159</v>
      </c>
    </row>
    <row r="204" spans="1:14" x14ac:dyDescent="0.2">
      <c r="A204" s="282" t="s">
        <v>365</v>
      </c>
      <c r="B204" s="302">
        <f>'Ind T6'!Q80</f>
        <v>24.588955829153935</v>
      </c>
      <c r="C204" s="299" t="str">
        <f>CONCATENATE("(",ROUND((B204/$H205)*100,1),")")</f>
        <v>(18.4)</v>
      </c>
      <c r="D204" s="302">
        <f>'Ind T6'!R80</f>
        <v>32.31489835534898</v>
      </c>
      <c r="E204" s="299" t="str">
        <f>CONCATENATE("(",ROUND((D204/$H205)*100,1),")")</f>
        <v>(24.1)</v>
      </c>
      <c r="F204" s="302">
        <f>'Ind T6'!S80</f>
        <v>5.487209933178109</v>
      </c>
      <c r="G204" s="299" t="str">
        <f>CONCATENATE("(",ROUND((F204/$H205)*100,1),")")</f>
        <v>(4.1)</v>
      </c>
      <c r="H204" s="302">
        <f t="shared" ref="H204" si="161">SUM(B204,D204,F204)</f>
        <v>62.391064117681026</v>
      </c>
      <c r="I204" s="299" t="str">
        <f>CONCATENATE("(",ROUND((H204/$H205)*100,1),")")</f>
        <v>(46.6)</v>
      </c>
      <c r="K204" s="302">
        <f t="shared" ref="K204:K205" si="162">B209-B204</f>
        <v>1.6601543565399801</v>
      </c>
      <c r="L204" s="302">
        <f t="shared" ref="L204:L205" si="163">D209-D204</f>
        <v>-2.2593466656489873</v>
      </c>
      <c r="M204" s="302">
        <f t="shared" ref="M204:M205" si="164">F209-F204</f>
        <v>0.380721767031722</v>
      </c>
      <c r="N204" s="302">
        <f t="shared" ref="N204:N205" si="165">SUM(K204:M204)</f>
        <v>-0.21847054207728522</v>
      </c>
    </row>
    <row r="205" spans="1:14" x14ac:dyDescent="0.2">
      <c r="A205" s="282" t="s">
        <v>363</v>
      </c>
      <c r="B205" s="302">
        <f>SUM(B203:B204)</f>
        <v>73.042292069152424</v>
      </c>
      <c r="C205" s="299" t="str">
        <f>CONCATENATE("(",ROUND((B205/$H205)*100,1),")")</f>
        <v>(54.5)</v>
      </c>
      <c r="D205" s="302">
        <f>SUM(D203:D204)</f>
        <v>47.930219162988507</v>
      </c>
      <c r="E205" s="299" t="str">
        <f>CONCATENATE("(",ROUND((D205/$H205)*100,1),")")</f>
        <v>(35.8)</v>
      </c>
      <c r="F205" s="302">
        <f>SUM(F203:F204)</f>
        <v>12.937488767859023</v>
      </c>
      <c r="G205" s="299" t="str">
        <f>CONCATENATE("(",ROUND((F205/$H205)*100,1),")")</f>
        <v>(9.7)</v>
      </c>
      <c r="H205" s="302">
        <f>SUM(H203:H204)</f>
        <v>133.90999999999997</v>
      </c>
      <c r="I205" s="299" t="str">
        <f>CONCATENATE("(",ROUND((H205/$H205)*100,1),")")</f>
        <v>(100)</v>
      </c>
      <c r="K205" s="302">
        <f t="shared" si="162"/>
        <v>2.5381159638031505</v>
      </c>
      <c r="L205" s="302">
        <f t="shared" si="163"/>
        <v>-2.1425005801889512</v>
      </c>
      <c r="M205" s="302">
        <f t="shared" si="164"/>
        <v>0.5003846163857375</v>
      </c>
      <c r="N205" s="302">
        <f t="shared" si="165"/>
        <v>0.89599999999993685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49.331297847261652</v>
      </c>
      <c r="C208" s="299" t="str">
        <f>CONCATENATE("(",ROUND((B208/$H210)*100,1),")")</f>
        <v>(36.6)</v>
      </c>
      <c r="D208" s="302">
        <f>'Ind T6'!W81</f>
        <v>15.732166893099564</v>
      </c>
      <c r="E208" s="299" t="str">
        <f>CONCATENATE("(",ROUND((D208/$H210)*100,1),")")</f>
        <v>(11.7)</v>
      </c>
      <c r="F208" s="302">
        <f>'Ind T6'!X81</f>
        <v>7.5699416840349283</v>
      </c>
      <c r="G208" s="299" t="str">
        <f>CONCATENATE("(",ROUND((F208/$H210)*100,1),")")</f>
        <v>(5.6)</v>
      </c>
      <c r="H208" s="302">
        <f>SUM(B208,D208,F208)</f>
        <v>72.633406424396142</v>
      </c>
      <c r="I208" s="299" t="str">
        <f>CONCATENATE("(",ROUND((H208/$H210)*100,1),")")</f>
        <v>(53.9)</v>
      </c>
      <c r="K208" s="302">
        <f>B208-B198</f>
        <v>1.4449141374125176</v>
      </c>
      <c r="L208" s="302">
        <f>D208-D198</f>
        <v>0.16883923239126375</v>
      </c>
      <c r="M208" s="302">
        <f>F208-F198</f>
        <v>0.18641376977121826</v>
      </c>
      <c r="N208" s="302">
        <f>SUM(K208:M208)</f>
        <v>1.8001671395749996</v>
      </c>
    </row>
    <row r="209" spans="1:14" x14ac:dyDescent="0.2">
      <c r="A209" s="282" t="s">
        <v>365</v>
      </c>
      <c r="B209" s="302">
        <f>'Ind T6'!V80</f>
        <v>26.249110185693915</v>
      </c>
      <c r="C209" s="299" t="str">
        <f>CONCATENATE("(",ROUND((B209/$H210)*100,1),")")</f>
        <v>(19.5)</v>
      </c>
      <c r="D209" s="302">
        <f>'Ind T6'!W80</f>
        <v>30.055551689699993</v>
      </c>
      <c r="E209" s="299" t="str">
        <f>CONCATENATE("(",ROUND((D209/$H210)*100,1),")")</f>
        <v>(22.3)</v>
      </c>
      <c r="F209" s="302">
        <f>'Ind T6'!X80</f>
        <v>5.867931700209831</v>
      </c>
      <c r="G209" s="299" t="str">
        <f>CONCATENATE("(",ROUND((F209/$H210)*100,1),")")</f>
        <v>(4.4)</v>
      </c>
      <c r="H209" s="302">
        <f t="shared" ref="H209" si="166">SUM(B209,D209,F209)</f>
        <v>62.172593575603734</v>
      </c>
      <c r="I209" s="299" t="str">
        <f>CONCATENATE("(",ROUND((H209/$H210)*100,1),")")</f>
        <v>(46.1)</v>
      </c>
      <c r="K209" s="302">
        <f t="shared" ref="K209:K210" si="167">B209-B199</f>
        <v>2.5090489004086933</v>
      </c>
      <c r="L209" s="302">
        <f t="shared" ref="L209:L210" si="168">D209-D199</f>
        <v>-3.398903306092695</v>
      </c>
      <c r="M209" s="302">
        <f t="shared" ref="M209:M210" si="169">F209-F199</f>
        <v>0.56568726610923914</v>
      </c>
      <c r="N209" s="302">
        <f t="shared" ref="N209:N210" si="170">SUM(K209:M209)</f>
        <v>-0.32416713957476251</v>
      </c>
    </row>
    <row r="210" spans="1:14" x14ac:dyDescent="0.2">
      <c r="A210" s="282" t="s">
        <v>363</v>
      </c>
      <c r="B210" s="302">
        <f>SUM(B208:B209)</f>
        <v>75.580408032955575</v>
      </c>
      <c r="C210" s="299" t="str">
        <f>CONCATENATE("(",ROUND((B210/$H210)*100,1),")")</f>
        <v>(56.1)</v>
      </c>
      <c r="D210" s="302">
        <f>SUM(D208:D209)</f>
        <v>45.787718582799556</v>
      </c>
      <c r="E210" s="299" t="str">
        <f>CONCATENATE("(",ROUND((D210/$H210)*100,1),")")</f>
        <v>(34)</v>
      </c>
      <c r="F210" s="302">
        <f>SUM(F208:F209)</f>
        <v>13.43787338424476</v>
      </c>
      <c r="G210" s="299" t="str">
        <f>CONCATENATE("(",ROUND((F210/$H210)*100,1),")")</f>
        <v>(10)</v>
      </c>
      <c r="H210" s="302">
        <f>SUM(H208:H209)</f>
        <v>134.80599999999987</v>
      </c>
      <c r="I210" s="299" t="str">
        <f>CONCATENATE("(",ROUND((H210/$H210)*100,1),")")</f>
        <v>(100)</v>
      </c>
      <c r="K210" s="302">
        <f t="shared" si="167"/>
        <v>3.9539630378212109</v>
      </c>
      <c r="L210" s="302">
        <f t="shared" si="168"/>
        <v>-3.2300640737014277</v>
      </c>
      <c r="M210" s="302">
        <f t="shared" si="169"/>
        <v>0.7521010358804574</v>
      </c>
      <c r="N210" s="302">
        <f t="shared" si="170"/>
        <v>1.4760000000002407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19.211255419877343</v>
      </c>
      <c r="C219" s="299" t="str">
        <f>CONCATENATE("(",ROUND((B219/$H221)*100,1),")")</f>
        <v>(56.5)</v>
      </c>
      <c r="D219" s="302">
        <f>'Ind T6'!M90</f>
        <v>3.0037101744383934</v>
      </c>
      <c r="E219" s="299" t="str">
        <f>CONCATENATE("(",ROUND((D219/$H221)*100,1),")")</f>
        <v>(8.8)</v>
      </c>
      <c r="F219" s="302">
        <f>'Ind T6'!N90</f>
        <v>3.7132114970943841</v>
      </c>
      <c r="G219" s="299" t="str">
        <f>CONCATENATE("(",ROUND((F219/$H221)*100,1),")")</f>
        <v>(10.9)</v>
      </c>
      <c r="H219" s="302">
        <f>SUM(B219,D219,F219)</f>
        <v>25.92817709141012</v>
      </c>
      <c r="I219" s="299" t="str">
        <f>CONCATENATE("(",ROUND((H219/$H221)*100,1),")")</f>
        <v>(76.2)</v>
      </c>
      <c r="K219" s="302">
        <f>B224-B219</f>
        <v>0.3375025523050752</v>
      </c>
      <c r="L219" s="302">
        <f>D224-D219</f>
        <v>7.5911959007372687E-2</v>
      </c>
      <c r="M219" s="302">
        <f>F224-F219</f>
        <v>5.9626813493026898E-2</v>
      </c>
      <c r="N219" s="302">
        <f>SUM(K219:M219)</f>
        <v>0.47304132480547478</v>
      </c>
    </row>
    <row r="220" spans="1:14" x14ac:dyDescent="0.2">
      <c r="A220" s="282" t="s">
        <v>365</v>
      </c>
      <c r="B220" s="302">
        <f>'Ind T6'!L89</f>
        <v>4.1206723872400639</v>
      </c>
      <c r="C220" s="299" t="str">
        <f>CONCATENATE("(",ROUND((B220/$H221)*100,1),")")</f>
        <v>(12.1)</v>
      </c>
      <c r="D220" s="302">
        <f>'Ind T6'!M89</f>
        <v>3.5199921826437088</v>
      </c>
      <c r="E220" s="299" t="str">
        <f>CONCATENATE("(",ROUND((D220/$H221)*100,1),")")</f>
        <v>(10.3)</v>
      </c>
      <c r="F220" s="302">
        <f>'Ind T6'!N89</f>
        <v>0.44115833870616999</v>
      </c>
      <c r="G220" s="299" t="str">
        <f>CONCATENATE("(",ROUND((F220/$H221)*100,1),")")</f>
        <v>(1.3)</v>
      </c>
      <c r="H220" s="302">
        <f t="shared" ref="H220" si="171">SUM(B220,D220,F220)</f>
        <v>8.0818229085899436</v>
      </c>
      <c r="I220" s="299" t="str">
        <f>CONCATENATE("(",ROUND((H220/$H221)*100,1),")")</f>
        <v>(23.8)</v>
      </c>
      <c r="K220" s="302">
        <f t="shared" ref="K220:K221" si="172">B225-B220</f>
        <v>0.25703101868849387</v>
      </c>
      <c r="L220" s="302">
        <f t="shared" ref="L220:L221" si="173">D225-D220</f>
        <v>0.3035089856654265</v>
      </c>
      <c r="M220" s="302">
        <f t="shared" ref="M220:M221" si="174">F225-F220</f>
        <v>-5.5813291594960512E-3</v>
      </c>
      <c r="N220" s="302">
        <f t="shared" ref="N220:N221" si="175">SUM(K220:M220)</f>
        <v>0.55495867519442432</v>
      </c>
    </row>
    <row r="221" spans="1:14" x14ac:dyDescent="0.2">
      <c r="A221" s="282" t="s">
        <v>363</v>
      </c>
      <c r="B221" s="302">
        <f>SUM(B219:B220)</f>
        <v>23.331927807117406</v>
      </c>
      <c r="C221" s="299" t="str">
        <f>CONCATENATE("(",ROUND((B221/$H221)*100,1),")")</f>
        <v>(68.6)</v>
      </c>
      <c r="D221" s="302">
        <f>SUM(D219:D220)</f>
        <v>6.5237023570821027</v>
      </c>
      <c r="E221" s="299" t="str">
        <f>CONCATENATE("(",ROUND((D221/$H221)*100,1),")")</f>
        <v>(19.2)</v>
      </c>
      <c r="F221" s="302">
        <f>SUM(F219:F220)</f>
        <v>4.1543698358005541</v>
      </c>
      <c r="G221" s="299" t="str">
        <f>CONCATENATE("(",ROUND((F221/$H221)*100,1),")")</f>
        <v>(12.2)</v>
      </c>
      <c r="H221" s="302">
        <f>SUM(H219:H220)</f>
        <v>34.010000000000062</v>
      </c>
      <c r="I221" s="299" t="str">
        <f>CONCATENATE("(",ROUND((H221/$H221)*100,1),")")</f>
        <v>(100)</v>
      </c>
      <c r="K221" s="302">
        <f t="shared" si="172"/>
        <v>0.59453357099356907</v>
      </c>
      <c r="L221" s="302">
        <f t="shared" si="173"/>
        <v>0.3794209446727983</v>
      </c>
      <c r="M221" s="302">
        <f t="shared" si="174"/>
        <v>5.4045484333530958E-2</v>
      </c>
      <c r="N221" s="302">
        <f t="shared" si="175"/>
        <v>1.0279999999998983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19.548757972182418</v>
      </c>
      <c r="C224" s="299" t="str">
        <f>CONCATENATE("(",ROUND((B224/$H226)*100,1),")")</f>
        <v>(55.8)</v>
      </c>
      <c r="D224" s="302">
        <f>'Ind T6'!R90</f>
        <v>3.0796221334457661</v>
      </c>
      <c r="E224" s="299" t="str">
        <f>CONCATENATE("(",ROUND((D224/$H226)*100,1),")")</f>
        <v>(8.8)</v>
      </c>
      <c r="F224" s="302">
        <f>'Ind T6'!S90</f>
        <v>3.772838310587411</v>
      </c>
      <c r="G224" s="299" t="str">
        <f>CONCATENATE("(",ROUND((F224/$H226)*100,1),")")</f>
        <v>(10.8)</v>
      </c>
      <c r="H224" s="302">
        <f>SUM(B224,D224,F224)</f>
        <v>26.401218416215595</v>
      </c>
      <c r="I224" s="299" t="str">
        <f>CONCATENATE("(",ROUND((H224/$H226)*100,1),")")</f>
        <v>(75.4)</v>
      </c>
      <c r="K224" s="302">
        <f>B229-B224</f>
        <v>-0.61464609017799532</v>
      </c>
      <c r="L224" s="302">
        <f>D229-D224</f>
        <v>6.8249533165317455E-2</v>
      </c>
      <c r="M224" s="302">
        <f>F229-F224</f>
        <v>9.7076034277094436E-2</v>
      </c>
      <c r="N224" s="302">
        <f>SUM(K224:M224)</f>
        <v>-0.44932052273558343</v>
      </c>
    </row>
    <row r="225" spans="1:14" x14ac:dyDescent="0.2">
      <c r="A225" s="282" t="s">
        <v>365</v>
      </c>
      <c r="B225" s="302">
        <f>'Ind T6'!Q89</f>
        <v>4.3777034059285578</v>
      </c>
      <c r="C225" s="299" t="str">
        <f>CONCATENATE("(",ROUND((B225/$H226)*100,1),")")</f>
        <v>(12.5)</v>
      </c>
      <c r="D225" s="302">
        <f>'Ind T6'!R89</f>
        <v>3.8235011683091353</v>
      </c>
      <c r="E225" s="299" t="str">
        <f>CONCATENATE("(",ROUND((D225/$H226)*100,1),")")</f>
        <v>(10.9)</v>
      </c>
      <c r="F225" s="302">
        <f>'Ind T6'!S89</f>
        <v>0.43557700954667394</v>
      </c>
      <c r="G225" s="299" t="str">
        <f>CONCATENATE("(",ROUND((F225/$H226)*100,1),")")</f>
        <v>(1.2)</v>
      </c>
      <c r="H225" s="302">
        <f t="shared" ref="H225" si="176">SUM(B225,D225,F225)</f>
        <v>8.6367815837843658</v>
      </c>
      <c r="I225" s="299" t="str">
        <f>CONCATENATE("(",ROUND((H225/$H226)*100,1),")")</f>
        <v>(24.6)</v>
      </c>
      <c r="K225" s="302">
        <f t="shared" ref="K225:K226" si="177">B230-B225</f>
        <v>0.14824886095276213</v>
      </c>
      <c r="L225" s="302">
        <f t="shared" ref="L225:L226" si="178">D230-D225</f>
        <v>0.29655269431493059</v>
      </c>
      <c r="M225" s="302">
        <f t="shared" ref="M225:M226" si="179">F230-F225</f>
        <v>-1.1481032532125013E-2</v>
      </c>
      <c r="N225" s="302">
        <f t="shared" ref="N225:N226" si="180">SUM(K225:M225)</f>
        <v>0.4333205227355677</v>
      </c>
    </row>
    <row r="226" spans="1:14" x14ac:dyDescent="0.2">
      <c r="A226" s="282" t="s">
        <v>363</v>
      </c>
      <c r="B226" s="302">
        <f>SUM(B224:B225)</f>
        <v>23.926461378110975</v>
      </c>
      <c r="C226" s="299" t="str">
        <f>CONCATENATE("(",ROUND((B226/$H226)*100,1),")")</f>
        <v>(68.3)</v>
      </c>
      <c r="D226" s="302">
        <f>SUM(D224:D225)</f>
        <v>6.903123301754901</v>
      </c>
      <c r="E226" s="299" t="str">
        <f>CONCATENATE("(",ROUND((D226/$H226)*100,1),")")</f>
        <v>(19.7)</v>
      </c>
      <c r="F226" s="302">
        <f>SUM(F224:F225)</f>
        <v>4.208415320134085</v>
      </c>
      <c r="G226" s="299" t="str">
        <f>CONCATENATE("(",ROUND((F226/$H226)*100,1),")")</f>
        <v>(12)</v>
      </c>
      <c r="H226" s="302">
        <f>SUM(H224:H225)</f>
        <v>35.037999999999961</v>
      </c>
      <c r="I226" s="299" t="str">
        <f>CONCATENATE("(",ROUND((H226/$H226)*100,1),")")</f>
        <v>(100)</v>
      </c>
      <c r="K226" s="302">
        <f t="shared" si="177"/>
        <v>-0.46639722922523319</v>
      </c>
      <c r="L226" s="302">
        <f t="shared" si="178"/>
        <v>0.36480222748024893</v>
      </c>
      <c r="M226" s="302">
        <f t="shared" si="179"/>
        <v>8.5595001744969146E-2</v>
      </c>
      <c r="N226" s="302">
        <f t="shared" si="180"/>
        <v>-1.6000000000015113E-2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18.934111882004423</v>
      </c>
      <c r="C229" s="299" t="str">
        <f>CONCATENATE("(",ROUND((B229/$H231)*100,1),")")</f>
        <v>(54.1)</v>
      </c>
      <c r="D229" s="302">
        <f>'Ind T6'!W90</f>
        <v>3.1478716666110835</v>
      </c>
      <c r="E229" s="299" t="str">
        <f>CONCATENATE("(",ROUND((D229/$H231)*100,1),")")</f>
        <v>(9)</v>
      </c>
      <c r="F229" s="302">
        <f>'Ind T6'!X90</f>
        <v>3.8699143448645055</v>
      </c>
      <c r="G229" s="299" t="str">
        <f>CONCATENATE("(",ROUND((F229/$H231)*100,1),")")</f>
        <v>(11)</v>
      </c>
      <c r="H229" s="302">
        <f>SUM(B229,D229,F229)</f>
        <v>25.951897893480012</v>
      </c>
      <c r="I229" s="299" t="str">
        <f>CONCATENATE("(",ROUND((H229/$H231)*100,1),")")</f>
        <v>(74.1)</v>
      </c>
      <c r="K229" s="302">
        <f>B229-B219</f>
        <v>-0.27714353787292012</v>
      </c>
      <c r="L229" s="302">
        <f>D229-D219</f>
        <v>0.14416149217269014</v>
      </c>
      <c r="M229" s="302">
        <f>F229-F219</f>
        <v>0.15670284777012133</v>
      </c>
      <c r="N229" s="302">
        <f>SUM(K229:M229)</f>
        <v>2.3720802069891356E-2</v>
      </c>
    </row>
    <row r="230" spans="1:14" x14ac:dyDescent="0.2">
      <c r="A230" s="282" t="s">
        <v>365</v>
      </c>
      <c r="B230" s="302">
        <f>'Ind T6'!V89</f>
        <v>4.5259522668813199</v>
      </c>
      <c r="C230" s="299" t="str">
        <f>CONCATENATE("(",ROUND((B230/$H231)*100,1),")")</f>
        <v>(12.9)</v>
      </c>
      <c r="D230" s="302">
        <f>'Ind T6'!W89</f>
        <v>4.1200538626240659</v>
      </c>
      <c r="E230" s="299" t="str">
        <f>CONCATENATE("(",ROUND((D230/$H231)*100,1),")")</f>
        <v>(11.8)</v>
      </c>
      <c r="F230" s="302">
        <f>'Ind T6'!X89</f>
        <v>0.42409597701454893</v>
      </c>
      <c r="G230" s="299" t="str">
        <f>CONCATENATE("(",ROUND((F230/$H231)*100,1),")")</f>
        <v>(1.2)</v>
      </c>
      <c r="H230" s="302">
        <f t="shared" ref="H230" si="181">SUM(B230,D230,F230)</f>
        <v>9.0701021065199345</v>
      </c>
      <c r="I230" s="299" t="str">
        <f>CONCATENATE("(",ROUND((H230/$H231)*100,1),")")</f>
        <v>(25.9)</v>
      </c>
      <c r="K230" s="302">
        <f t="shared" ref="K230:K231" si="182">B230-B220</f>
        <v>0.405279879641256</v>
      </c>
      <c r="L230" s="302">
        <f t="shared" ref="L230:L231" si="183">D230-D220</f>
        <v>0.60006167998035709</v>
      </c>
      <c r="M230" s="302">
        <f t="shared" ref="M230:M231" si="184">F230-F220</f>
        <v>-1.7062361691621064E-2</v>
      </c>
      <c r="N230" s="302">
        <f t="shared" ref="N230:N231" si="185">SUM(K230:M230)</f>
        <v>0.98827919792999208</v>
      </c>
    </row>
    <row r="231" spans="1:14" x14ac:dyDescent="0.2">
      <c r="A231" s="282" t="s">
        <v>363</v>
      </c>
      <c r="B231" s="302">
        <f>SUM(B229:B230)</f>
        <v>23.460064148885742</v>
      </c>
      <c r="C231" s="299" t="str">
        <f>CONCATENATE("(",ROUND((B231/$H231)*100,1),")")</f>
        <v>(67)</v>
      </c>
      <c r="D231" s="302">
        <f>SUM(D229:D230)</f>
        <v>7.2679255292351499</v>
      </c>
      <c r="E231" s="299" t="str">
        <f>CONCATENATE("(",ROUND((D231/$H231)*100,1),")")</f>
        <v>(20.8)</v>
      </c>
      <c r="F231" s="302">
        <f>SUM(F229:F230)</f>
        <v>4.2940103218790542</v>
      </c>
      <c r="G231" s="299" t="str">
        <f>CONCATENATE("(",ROUND((F231/$H231)*100,1),")")</f>
        <v>(12.3)</v>
      </c>
      <c r="H231" s="302">
        <f>SUM(H229:H230)</f>
        <v>35.021999999999949</v>
      </c>
      <c r="I231" s="299" t="str">
        <f>CONCATENATE("(",ROUND((H231/$H231)*100,1),")")</f>
        <v>(100)</v>
      </c>
      <c r="K231" s="302">
        <f t="shared" si="182"/>
        <v>0.12813634176833588</v>
      </c>
      <c r="L231" s="302">
        <f t="shared" si="183"/>
        <v>0.74422317215304723</v>
      </c>
      <c r="M231" s="302">
        <f t="shared" si="184"/>
        <v>0.1396404860785001</v>
      </c>
      <c r="N231" s="302">
        <f t="shared" si="185"/>
        <v>1.0119999999998832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16.486495891609465</v>
      </c>
      <c r="C240" s="299" t="str">
        <f>CONCATENATE("(",ROUND((B240/$H242)*100,1),")")</f>
        <v>(21)</v>
      </c>
      <c r="D240" s="302">
        <f>'Ind T6'!M99</f>
        <v>17.053755684705052</v>
      </c>
      <c r="E240" s="299" t="str">
        <f>CONCATENATE("(",ROUND((D240/$H242)*100,1),")")</f>
        <v>(21.7)</v>
      </c>
      <c r="F240" s="302">
        <f>'Ind T6'!N99</f>
        <v>2.4819961285504224</v>
      </c>
      <c r="G240" s="299" t="str">
        <f>CONCATENATE("(",ROUND((F240/$H242)*100,1),")")</f>
        <v>(3.2)</v>
      </c>
      <c r="H240" s="302">
        <f>SUM(B240,D240,F240)</f>
        <v>36.022247704864938</v>
      </c>
      <c r="I240" s="299" t="str">
        <f>CONCATENATE("(",ROUND((H240/$H242)*100,1),")")</f>
        <v>(45.8)</v>
      </c>
      <c r="K240" s="302">
        <f>B245-B240</f>
        <v>1.3791577990226322</v>
      </c>
      <c r="L240" s="302">
        <f>D245-D240</f>
        <v>1.0213995715705515</v>
      </c>
      <c r="M240" s="302">
        <f>F245-F240</f>
        <v>0.24434684583136157</v>
      </c>
      <c r="N240" s="302">
        <f>SUM(K240:M240)</f>
        <v>2.6449042164245453</v>
      </c>
    </row>
    <row r="241" spans="1:14" x14ac:dyDescent="0.2">
      <c r="A241" s="282" t="s">
        <v>365</v>
      </c>
      <c r="B241" s="302">
        <f>'Ind T6'!L98</f>
        <v>12.106337170173767</v>
      </c>
      <c r="C241" s="299" t="str">
        <f>CONCATENATE("(",ROUND((B241/$H242)*100,1),")")</f>
        <v>(15.4)</v>
      </c>
      <c r="D241" s="302">
        <f>'Ind T6'!M98</f>
        <v>24.74866292179334</v>
      </c>
      <c r="E241" s="299" t="str">
        <f>CONCATENATE("(",ROUND((D241/$H242)*100,1),")")</f>
        <v>(31.5)</v>
      </c>
      <c r="F241" s="302">
        <f>'Ind T6'!N98</f>
        <v>5.7157522031678925</v>
      </c>
      <c r="G241" s="299" t="str">
        <f>CONCATENATE("(",ROUND((F241/$H242)*100,1),")")</f>
        <v>(7.3)</v>
      </c>
      <c r="H241" s="302">
        <f t="shared" ref="H241" si="186">SUM(B241,D241,F241)</f>
        <v>42.570752295135001</v>
      </c>
      <c r="I241" s="299" t="str">
        <f>CONCATENATE("(",ROUND((H241/$H242)*100,1),")")</f>
        <v>(54.2)</v>
      </c>
      <c r="K241" s="302">
        <f t="shared" ref="K241:K242" si="187">B246-B241</f>
        <v>1.020127669594153</v>
      </c>
      <c r="L241" s="302">
        <f t="shared" ref="L241:L242" si="188">D246-D241</f>
        <v>1.7918609732038711</v>
      </c>
      <c r="M241" s="302">
        <f t="shared" ref="M241:M242" si="189">F246-F241</f>
        <v>0.60410714077741723</v>
      </c>
      <c r="N241" s="302">
        <f t="shared" ref="N241:N242" si="190">SUM(K241:M241)</f>
        <v>3.4160957835754413</v>
      </c>
    </row>
    <row r="242" spans="1:14" x14ac:dyDescent="0.2">
      <c r="A242" s="282" t="s">
        <v>363</v>
      </c>
      <c r="B242" s="302">
        <f>SUM(B240:B241)</f>
        <v>28.592833061783232</v>
      </c>
      <c r="C242" s="299" t="str">
        <f>CONCATENATE("(",ROUND((B242/$H242)*100,1),")")</f>
        <v>(36.4)</v>
      </c>
      <c r="D242" s="302">
        <f>SUM(D240:D241)</f>
        <v>41.802418606498392</v>
      </c>
      <c r="E242" s="299" t="str">
        <f>CONCATENATE("(",ROUND((D242/$H242)*100,1),")")</f>
        <v>(53.2)</v>
      </c>
      <c r="F242" s="302">
        <f>SUM(F240:F241)</f>
        <v>8.1977483317183157</v>
      </c>
      <c r="G242" s="299" t="str">
        <f>CONCATENATE("(",ROUND((F242/$H242)*100,1),")")</f>
        <v>(10.4)</v>
      </c>
      <c r="H242" s="302">
        <f>SUM(H240:H241)</f>
        <v>78.592999999999932</v>
      </c>
      <c r="I242" s="299" t="str">
        <f>CONCATENATE("(",ROUND((H242/$H242)*100,1),")")</f>
        <v>(100)</v>
      </c>
      <c r="K242" s="302">
        <f t="shared" si="187"/>
        <v>2.3992854686167853</v>
      </c>
      <c r="L242" s="302">
        <f t="shared" si="188"/>
        <v>2.8132605447744226</v>
      </c>
      <c r="M242" s="302">
        <f t="shared" si="189"/>
        <v>0.84845398660877791</v>
      </c>
      <c r="N242" s="302">
        <f t="shared" si="190"/>
        <v>6.0609999999999857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17.865653690632097</v>
      </c>
      <c r="C245" s="299" t="str">
        <f>CONCATENATE("(",ROUND((B245/$H247)*100,1),")")</f>
        <v>(21.1)</v>
      </c>
      <c r="D245" s="302">
        <f>'Ind T6'!R99</f>
        <v>18.075155256275604</v>
      </c>
      <c r="E245" s="299" t="str">
        <f>CONCATENATE("(",ROUND((D245/$H247)*100,1),")")</f>
        <v>(21.4)</v>
      </c>
      <c r="F245" s="302">
        <f>'Ind T6'!S99</f>
        <v>2.726342974381784</v>
      </c>
      <c r="G245" s="299" t="str">
        <f>CONCATENATE("(",ROUND((F245/$H247)*100,1),")")</f>
        <v>(3.2)</v>
      </c>
      <c r="H245" s="302">
        <f>SUM(B245,D245,F245)</f>
        <v>38.667151921289488</v>
      </c>
      <c r="I245" s="299" t="str">
        <f>CONCATENATE("(",ROUND((H245/$H247)*100,1),")")</f>
        <v>(45.7)</v>
      </c>
      <c r="K245" s="302">
        <f>B250-B245</f>
        <v>2.4925575680537833</v>
      </c>
      <c r="L245" s="302">
        <f>D250-D245</f>
        <v>2.463211609335378</v>
      </c>
      <c r="M245" s="302">
        <f>F250-F245</f>
        <v>0.37710412922820868</v>
      </c>
      <c r="N245" s="302">
        <f>SUM(K245:M245)</f>
        <v>5.3328733066173699</v>
      </c>
    </row>
    <row r="246" spans="1:14" x14ac:dyDescent="0.2">
      <c r="A246" s="282" t="s">
        <v>365</v>
      </c>
      <c r="B246" s="302">
        <f>'Ind T6'!Q98</f>
        <v>13.12646483976792</v>
      </c>
      <c r="C246" s="299" t="str">
        <f>CONCATENATE("(",ROUND((B246/$H247)*100,1),")")</f>
        <v>(15.5)</v>
      </c>
      <c r="D246" s="302">
        <f>'Ind T6'!R98</f>
        <v>26.540523894997211</v>
      </c>
      <c r="E246" s="299" t="str">
        <f>CONCATENATE("(",ROUND((D246/$H247)*100,1),")")</f>
        <v>(31.4)</v>
      </c>
      <c r="F246" s="302">
        <f>'Ind T6'!S98</f>
        <v>6.3198593439453097</v>
      </c>
      <c r="G246" s="299" t="str">
        <f>CONCATENATE("(",ROUND((F246/$H247)*100,1),")")</f>
        <v>(7.5)</v>
      </c>
      <c r="H246" s="302">
        <f t="shared" ref="H246" si="191">SUM(B246,D246,F246)</f>
        <v>45.986848078710437</v>
      </c>
      <c r="I246" s="299" t="str">
        <f>CONCATENATE("(",ROUND((H246/$H247)*100,1),")")</f>
        <v>(54.3)</v>
      </c>
      <c r="K246" s="302">
        <f t="shared" ref="K246:K247" si="192">B251-B246</f>
        <v>1.7087530250657483</v>
      </c>
      <c r="L246" s="302">
        <f t="shared" ref="L246:L247" si="193">D251-D246</f>
        <v>3.6123145657221833</v>
      </c>
      <c r="M246" s="302">
        <f t="shared" ref="M246:M247" si="194">F251-F246</f>
        <v>0.85905910259477736</v>
      </c>
      <c r="N246" s="302">
        <f t="shared" ref="N246:N247" si="195">SUM(K246:M246)</f>
        <v>6.180126693382709</v>
      </c>
    </row>
    <row r="247" spans="1:14" x14ac:dyDescent="0.2">
      <c r="A247" s="282" t="s">
        <v>363</v>
      </c>
      <c r="B247" s="302">
        <f>SUM(B245:B246)</f>
        <v>30.992118530400017</v>
      </c>
      <c r="C247" s="299" t="str">
        <f>CONCATENATE("(",ROUND((B247/$H247)*100,1),")")</f>
        <v>(36.6)</v>
      </c>
      <c r="D247" s="302">
        <f>SUM(D245:D246)</f>
        <v>44.615679151272815</v>
      </c>
      <c r="E247" s="299" t="str">
        <f>CONCATENATE("(",ROUND((D247/$H247)*100,1),")")</f>
        <v>(52.7)</v>
      </c>
      <c r="F247" s="302">
        <f>SUM(F245:F246)</f>
        <v>9.0462023183270936</v>
      </c>
      <c r="G247" s="299" t="str">
        <f>CONCATENATE("(",ROUND((F247/$H247)*100,1),")")</f>
        <v>(10.7)</v>
      </c>
      <c r="H247" s="302">
        <f>SUM(H245:H246)</f>
        <v>84.653999999999925</v>
      </c>
      <c r="I247" s="299" t="str">
        <f>CONCATENATE("(",ROUND((H247/$H247)*100,1),")")</f>
        <v>(100)</v>
      </c>
      <c r="K247" s="302">
        <f t="shared" si="192"/>
        <v>4.2013105931195334</v>
      </c>
      <c r="L247" s="302">
        <f t="shared" si="193"/>
        <v>6.0755261750575613</v>
      </c>
      <c r="M247" s="302">
        <f t="shared" si="194"/>
        <v>1.2361632318229852</v>
      </c>
      <c r="N247" s="302">
        <f t="shared" si="195"/>
        <v>11.51300000000008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20.358211258685881</v>
      </c>
      <c r="C250" s="299" t="str">
        <f>CONCATENATE("(",ROUND((B250/$H252)*100,1),")")</f>
        <v>(21.2)</v>
      </c>
      <c r="D250" s="302">
        <f>'Ind T6'!W99</f>
        <v>20.538366865610982</v>
      </c>
      <c r="E250" s="299" t="str">
        <f>CONCATENATE("(",ROUND((D250/$H252)*100,1),")")</f>
        <v>(21.4)</v>
      </c>
      <c r="F250" s="302">
        <f>'Ind T6'!X99</f>
        <v>3.1034471036099927</v>
      </c>
      <c r="G250" s="299" t="str">
        <f>CONCATENATE("(",ROUND((F250/$H252)*100,1),")")</f>
        <v>(3.2)</v>
      </c>
      <c r="H250" s="302">
        <f>SUM(B250,D250,F250)</f>
        <v>44.00002522790686</v>
      </c>
      <c r="I250" s="299" t="str">
        <f>CONCATENATE("(",ROUND((H250/$H252)*100,1),")")</f>
        <v>(45.8)</v>
      </c>
      <c r="K250" s="302">
        <f>B250-B240</f>
        <v>3.8717153670764155</v>
      </c>
      <c r="L250" s="302">
        <f>D250-D240</f>
        <v>3.4846111809059295</v>
      </c>
      <c r="M250" s="302">
        <f>F250-F240</f>
        <v>0.62145097505957025</v>
      </c>
      <c r="N250" s="302">
        <f>SUM(K250:M250)</f>
        <v>7.9777775230419152</v>
      </c>
    </row>
    <row r="251" spans="1:14" x14ac:dyDescent="0.2">
      <c r="A251" s="282" t="s">
        <v>365</v>
      </c>
      <c r="B251" s="302">
        <f>'Ind T6'!V98</f>
        <v>14.835217864833668</v>
      </c>
      <c r="C251" s="299" t="str">
        <f>CONCATENATE("(",ROUND((B251/$H252)*100,1),")")</f>
        <v>(15.4)</v>
      </c>
      <c r="D251" s="302">
        <f>'Ind T6'!W98</f>
        <v>30.152838460719394</v>
      </c>
      <c r="E251" s="299" t="str">
        <f>CONCATENATE("(",ROUND((D251/$H252)*100,1),")")</f>
        <v>(31.4)</v>
      </c>
      <c r="F251" s="302">
        <f>'Ind T6'!X98</f>
        <v>7.178918446540087</v>
      </c>
      <c r="G251" s="299" t="str">
        <f>CONCATENATE("(",ROUND((F251/$H252)*100,1),")")</f>
        <v>(7.5)</v>
      </c>
      <c r="H251" s="302">
        <f t="shared" ref="H251" si="196">SUM(B251,D251,F251)</f>
        <v>52.166974772093148</v>
      </c>
      <c r="I251" s="299" t="str">
        <f>CONCATENATE("(",ROUND((H251/$H252)*100,1),")")</f>
        <v>(54.2)</v>
      </c>
      <c r="K251" s="302">
        <f t="shared" ref="K251:K252" si="197">B251-B241</f>
        <v>2.7288806946599014</v>
      </c>
      <c r="L251" s="302">
        <f t="shared" ref="L251:L252" si="198">D251-D241</f>
        <v>5.4041755389260544</v>
      </c>
      <c r="M251" s="302">
        <f t="shared" ref="M251:M252" si="199">F251-F241</f>
        <v>1.4631662433721946</v>
      </c>
      <c r="N251" s="302">
        <f t="shared" ref="N251:N252" si="200">SUM(K251:M251)</f>
        <v>9.5962224769581503</v>
      </c>
    </row>
    <row r="252" spans="1:14" x14ac:dyDescent="0.2">
      <c r="A252" s="282" t="s">
        <v>363</v>
      </c>
      <c r="B252" s="302">
        <f>SUM(B250:B251)</f>
        <v>35.19342912351955</v>
      </c>
      <c r="C252" s="299" t="str">
        <f>CONCATENATE("(",ROUND((B252/$H252)*100,1),")")</f>
        <v>(36.6)</v>
      </c>
      <c r="D252" s="302">
        <f>SUM(D250:D251)</f>
        <v>50.691205326330376</v>
      </c>
      <c r="E252" s="299" t="str">
        <f>CONCATENATE("(",ROUND((D252/$H252)*100,1),")")</f>
        <v>(52.7)</v>
      </c>
      <c r="F252" s="302">
        <f>SUM(F250:F251)</f>
        <v>10.282365550150079</v>
      </c>
      <c r="G252" s="299" t="str">
        <f>CONCATENATE("(",ROUND((F252/$H252)*100,1),")")</f>
        <v>(10.7)</v>
      </c>
      <c r="H252" s="302">
        <f>SUM(H250:H251)</f>
        <v>96.167000000000002</v>
      </c>
      <c r="I252" s="299" t="str">
        <f>CONCATENATE("(",ROUND((H252/$H252)*100,1),")")</f>
        <v>(100)</v>
      </c>
      <c r="K252" s="302">
        <f t="shared" si="197"/>
        <v>6.6005960617363186</v>
      </c>
      <c r="L252" s="302">
        <f t="shared" si="198"/>
        <v>8.8887867198319839</v>
      </c>
      <c r="M252" s="302">
        <f t="shared" si="199"/>
        <v>2.0846172184317631</v>
      </c>
      <c r="N252" s="302">
        <f t="shared" si="200"/>
        <v>17.574000000000066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1.6924282127582908</v>
      </c>
      <c r="C261" s="299" t="str">
        <f>CONCATENATE("(",ROUND((B261/$H263)*100,1),")")</f>
        <v>(32.1)</v>
      </c>
      <c r="D261" s="302">
        <f>'Ind T6'!M108</f>
        <v>0.68600018598461776</v>
      </c>
      <c r="E261" s="299" t="str">
        <f>CONCATENATE("(",ROUND((D261/$H263)*100,1),")")</f>
        <v>(13)</v>
      </c>
      <c r="F261" s="302">
        <f>'Ind T6'!N108</f>
        <v>0.52087925424130266</v>
      </c>
      <c r="G261" s="299" t="str">
        <f>CONCATENATE("(",ROUND((F261/$H263)*100,1),")")</f>
        <v>(9.9)</v>
      </c>
      <c r="H261" s="302">
        <f>SUM(B261,D261,F261)</f>
        <v>2.899307652984211</v>
      </c>
      <c r="I261" s="299" t="str">
        <f>CONCATENATE("(",ROUND((H261/$H263)*100,1),")")</f>
        <v>(54.9)</v>
      </c>
      <c r="K261" s="302">
        <f>B266-B261</f>
        <v>-5.7346303793174513E-2</v>
      </c>
      <c r="L261" s="302">
        <f>D266-D261</f>
        <v>1.2135784827055796E-2</v>
      </c>
      <c r="M261" s="302">
        <f>F266-F261</f>
        <v>-1.1615762765378124E-2</v>
      </c>
      <c r="N261" s="302">
        <f>SUM(K261:M261)</f>
        <v>-5.6826281731496842E-2</v>
      </c>
    </row>
    <row r="262" spans="1:14" x14ac:dyDescent="0.2">
      <c r="A262" s="282" t="s">
        <v>365</v>
      </c>
      <c r="B262" s="302">
        <f>'Ind T6'!L107</f>
        <v>1.1217427933771285</v>
      </c>
      <c r="C262" s="299" t="str">
        <f>CONCATENATE("(",ROUND((B262/$H263)*100,1),")")</f>
        <v>(21.3)</v>
      </c>
      <c r="D262" s="302">
        <f>'Ind T6'!M107</f>
        <v>0.48947438163114859</v>
      </c>
      <c r="E262" s="299" t="str">
        <f>CONCATENATE("(",ROUND((D262/$H263)*100,1),")")</f>
        <v>(9.3)</v>
      </c>
      <c r="F262" s="302">
        <f>'Ind T6'!N107</f>
        <v>0.76647517200751913</v>
      </c>
      <c r="G262" s="299" t="str">
        <f>CONCATENATE("(",ROUND((F262/$H263)*100,1),")")</f>
        <v>(14.5)</v>
      </c>
      <c r="H262" s="302">
        <f t="shared" ref="H262" si="201">SUM(B262,D262,F262)</f>
        <v>2.3776923470157962</v>
      </c>
      <c r="I262" s="299" t="str">
        <f>CONCATENATE("(",ROUND((H262/$H263)*100,1),")")</f>
        <v>(45.1)</v>
      </c>
      <c r="K262" s="302">
        <f t="shared" ref="K262:K263" si="202">B267-B262</f>
        <v>-3.3501099504283482E-2</v>
      </c>
      <c r="L262" s="302">
        <f t="shared" ref="L262:L263" si="203">D267-D262</f>
        <v>-7.6517870427702528E-3</v>
      </c>
      <c r="M262" s="302">
        <f t="shared" ref="M262:M263" si="204">F267-F262</f>
        <v>-3.002083172146508E-2</v>
      </c>
      <c r="N262" s="302">
        <f t="shared" ref="N262:N263" si="205">SUM(K262:M262)</f>
        <v>-7.1173718268518815E-2</v>
      </c>
    </row>
    <row r="263" spans="1:14" x14ac:dyDescent="0.2">
      <c r="A263" s="282" t="s">
        <v>363</v>
      </c>
      <c r="B263" s="302">
        <f>SUM(B261:B262)</f>
        <v>2.8141710061354193</v>
      </c>
      <c r="C263" s="299" t="str">
        <f>CONCATENATE("(",ROUND((B263/$H263)*100,1),")")</f>
        <v>(53.3)</v>
      </c>
      <c r="D263" s="302">
        <f>SUM(D261:D262)</f>
        <v>1.1754745676157663</v>
      </c>
      <c r="E263" s="299" t="str">
        <f>CONCATENATE("(",ROUND((D263/$H263)*100,1),")")</f>
        <v>(22.3)</v>
      </c>
      <c r="F263" s="302">
        <f>SUM(F261:F262)</f>
        <v>1.2873544262488217</v>
      </c>
      <c r="G263" s="299" t="str">
        <f>CONCATENATE("(",ROUND((F263/$H263)*100,1),")")</f>
        <v>(24.4)</v>
      </c>
      <c r="H263" s="302">
        <f>SUM(H261:H262)</f>
        <v>5.2770000000000072</v>
      </c>
      <c r="I263" s="299" t="str">
        <f>CONCATENATE("(",ROUND((H263/$H263)*100,1),")")</f>
        <v>(100)</v>
      </c>
      <c r="K263" s="302">
        <f t="shared" si="202"/>
        <v>-9.0847403297457774E-2</v>
      </c>
      <c r="L263" s="302">
        <f t="shared" si="203"/>
        <v>4.4839977842856538E-3</v>
      </c>
      <c r="M263" s="302">
        <f t="shared" si="204"/>
        <v>-4.1636594486843093E-2</v>
      </c>
      <c r="N263" s="302">
        <f t="shared" si="205"/>
        <v>-0.12800000000001521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1.6350819089651163</v>
      </c>
      <c r="C266" s="299" t="str">
        <f>CONCATENATE("(",ROUND((B266/$H268)*100,1),")")</f>
        <v>(31.8)</v>
      </c>
      <c r="D266" s="302">
        <f>'Ind T6'!R108</f>
        <v>0.69813597081167356</v>
      </c>
      <c r="E266" s="299" t="str">
        <f>CONCATENATE("(",ROUND((D266/$H268)*100,1),")")</f>
        <v>(13.6)</v>
      </c>
      <c r="F266" s="302">
        <f>'Ind T6'!S108</f>
        <v>0.50926349147592453</v>
      </c>
      <c r="G266" s="299" t="str">
        <f>CONCATENATE("(",ROUND((F266/$H268)*100,1),")")</f>
        <v>(9.9)</v>
      </c>
      <c r="H266" s="302">
        <f>SUM(B266,D266,F266)</f>
        <v>2.8424813712527146</v>
      </c>
      <c r="I266" s="299" t="str">
        <f>CONCATENATE("(",ROUND((H266/$H268)*100,1),")")</f>
        <v>(55.2)</v>
      </c>
      <c r="K266" s="302">
        <f>B271-B266</f>
        <v>-5.0632957529142875E-2</v>
      </c>
      <c r="L266" s="302">
        <f>D271-D266</f>
        <v>3.0869837985014636E-2</v>
      </c>
      <c r="M266" s="302">
        <f>F271-F266</f>
        <v>-5.5052951439455988E-3</v>
      </c>
      <c r="N266" s="302">
        <f>SUM(K266:M266)</f>
        <v>-2.5268414688073837E-2</v>
      </c>
    </row>
    <row r="267" spans="1:14" x14ac:dyDescent="0.2">
      <c r="A267" s="282" t="s">
        <v>365</v>
      </c>
      <c r="B267" s="302">
        <f>'Ind T6'!Q107</f>
        <v>1.088241693872845</v>
      </c>
      <c r="C267" s="299" t="str">
        <f>CONCATENATE("(",ROUND((B267/$H268)*100,1),")")</f>
        <v>(21.1)</v>
      </c>
      <c r="D267" s="302">
        <f>'Ind T6'!R107</f>
        <v>0.48182259458837834</v>
      </c>
      <c r="E267" s="299" t="str">
        <f>CONCATENATE("(",ROUND((D267/$H268)*100,1),")")</f>
        <v>(9.4)</v>
      </c>
      <c r="F267" s="302">
        <f>'Ind T6'!S107</f>
        <v>0.73645434028605405</v>
      </c>
      <c r="G267" s="299" t="str">
        <f>CONCATENATE("(",ROUND((F267/$H268)*100,1),")")</f>
        <v>(14.3)</v>
      </c>
      <c r="H267" s="302">
        <f t="shared" ref="H267" si="206">SUM(B267,D267,F267)</f>
        <v>2.3065186287472774</v>
      </c>
      <c r="I267" s="299" t="str">
        <f>CONCATENATE("(",ROUND((H267/$H268)*100,1),")")</f>
        <v>(44.8)</v>
      </c>
      <c r="K267" s="302">
        <f t="shared" ref="K267:K268" si="207">B272-B267</f>
        <v>-1.3275463672297816E-2</v>
      </c>
      <c r="L267" s="302">
        <f t="shared" ref="L267:L268" si="208">D272-D267</f>
        <v>-8.4292697913838088E-3</v>
      </c>
      <c r="M267" s="302">
        <f t="shared" ref="M267:M268" si="209">F272-F267</f>
        <v>-4.6026851848231298E-2</v>
      </c>
      <c r="N267" s="302">
        <f t="shared" ref="N267:N268" si="210">SUM(K267:M267)</f>
        <v>-6.7731585311912923E-2</v>
      </c>
    </row>
    <row r="268" spans="1:14" x14ac:dyDescent="0.2">
      <c r="A268" s="282" t="s">
        <v>363</v>
      </c>
      <c r="B268" s="302">
        <f>SUM(B266:B267)</f>
        <v>2.7233236028379615</v>
      </c>
      <c r="C268" s="299" t="str">
        <f>CONCATENATE("(",ROUND((B268/$H268)*100,1),")")</f>
        <v>(52.9)</v>
      </c>
      <c r="D268" s="302">
        <f>SUM(D266:D267)</f>
        <v>1.179958565400052</v>
      </c>
      <c r="E268" s="299" t="str">
        <f>CONCATENATE("(",ROUND((D268/$H268)*100,1),")")</f>
        <v>(22.9)</v>
      </c>
      <c r="F268" s="302">
        <f>SUM(F266:F267)</f>
        <v>1.2457178317619786</v>
      </c>
      <c r="G268" s="299" t="str">
        <f>CONCATENATE("(",ROUND((F268/$H268)*100,1),")")</f>
        <v>(24.2)</v>
      </c>
      <c r="H268" s="302">
        <f>SUM(H266:H267)</f>
        <v>5.148999999999992</v>
      </c>
      <c r="I268" s="299" t="str">
        <f>CONCATENATE("(",ROUND((H268/$H268)*100,1),")")</f>
        <v>(100)</v>
      </c>
      <c r="K268" s="302">
        <f t="shared" si="207"/>
        <v>-6.3908421201440913E-2</v>
      </c>
      <c r="L268" s="302">
        <f t="shared" si="208"/>
        <v>2.2440568193630828E-2</v>
      </c>
      <c r="M268" s="302">
        <f t="shared" si="209"/>
        <v>-5.1532146992176786E-2</v>
      </c>
      <c r="N268" s="302">
        <f t="shared" si="210"/>
        <v>-9.2999999999986871E-2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1.5844489514359734</v>
      </c>
      <c r="C271" s="299" t="str">
        <f>CONCATENATE("(",ROUND((B271/$H273)*100,1),")")</f>
        <v>(31.3)</v>
      </c>
      <c r="D271" s="302">
        <f>'Ind T6'!W108</f>
        <v>0.72900580879668819</v>
      </c>
      <c r="E271" s="299" t="str">
        <f>CONCATENATE("(",ROUND((D271/$H273)*100,1),")")</f>
        <v>(14.4)</v>
      </c>
      <c r="F271" s="302">
        <f>'Ind T6'!X108</f>
        <v>0.50375819633197894</v>
      </c>
      <c r="G271" s="299" t="str">
        <f>CONCATENATE("(",ROUND((F271/$H273)*100,1),")")</f>
        <v>(10)</v>
      </c>
      <c r="H271" s="302">
        <f>SUM(B271,D271,F271)</f>
        <v>2.8172129565646409</v>
      </c>
      <c r="I271" s="299" t="str">
        <f>CONCATENATE("(",ROUND((H271/$H273)*100,1),")")</f>
        <v>(55.7)</v>
      </c>
      <c r="K271" s="302">
        <f>B271-B261</f>
        <v>-0.10797926132231739</v>
      </c>
      <c r="L271" s="302">
        <f>D271-D261</f>
        <v>4.3005622812070432E-2</v>
      </c>
      <c r="M271" s="302">
        <f>F271-F261</f>
        <v>-1.7121057909323723E-2</v>
      </c>
      <c r="N271" s="302">
        <f>SUM(K271:M271)</f>
        <v>-8.2094696419570679E-2</v>
      </c>
    </row>
    <row r="272" spans="1:14" x14ac:dyDescent="0.2">
      <c r="A272" s="282" t="s">
        <v>365</v>
      </c>
      <c r="B272" s="302">
        <f>'Ind T6'!V107</f>
        <v>1.0749662302005472</v>
      </c>
      <c r="C272" s="299" t="str">
        <f>CONCATENATE("(",ROUND((B272/$H273)*100,1),")")</f>
        <v>(21.3)</v>
      </c>
      <c r="D272" s="302">
        <f>'Ind T6'!W107</f>
        <v>0.47339332479699453</v>
      </c>
      <c r="E272" s="299" t="str">
        <f>CONCATENATE("(",ROUND((D272/$H273)*100,1),")")</f>
        <v>(9.4)</v>
      </c>
      <c r="F272" s="302">
        <f>'Ind T6'!X107</f>
        <v>0.69042748843782276</v>
      </c>
      <c r="G272" s="299" t="str">
        <f>CONCATENATE("(",ROUND((F272/$H273)*100,1),")")</f>
        <v>(13.7)</v>
      </c>
      <c r="H272" s="302">
        <f t="shared" ref="H272" si="211">SUM(B272,D272,F272)</f>
        <v>2.2387870434353645</v>
      </c>
      <c r="I272" s="299" t="str">
        <f>CONCATENATE("(",ROUND((H272/$H273)*100,1),")")</f>
        <v>(44.3)</v>
      </c>
      <c r="K272" s="302">
        <f t="shared" ref="K272:K273" si="212">B272-B262</f>
        <v>-4.6776563176581298E-2</v>
      </c>
      <c r="L272" s="302">
        <f t="shared" ref="L272:L273" si="213">D272-D262</f>
        <v>-1.6081056834154062E-2</v>
      </c>
      <c r="M272" s="302">
        <f t="shared" ref="M272:M273" si="214">F272-F262</f>
        <v>-7.6047683569696378E-2</v>
      </c>
      <c r="N272" s="302">
        <f t="shared" ref="N272:N273" si="215">SUM(K272:M272)</f>
        <v>-0.13890530358043174</v>
      </c>
    </row>
    <row r="273" spans="1:14" x14ac:dyDescent="0.2">
      <c r="A273" s="282" t="s">
        <v>363</v>
      </c>
      <c r="B273" s="302">
        <f>SUM(B271:B272)</f>
        <v>2.6594151816365206</v>
      </c>
      <c r="C273" s="299" t="str">
        <f>CONCATENATE("(",ROUND((B273/$H273)*100,1),")")</f>
        <v>(52.6)</v>
      </c>
      <c r="D273" s="302">
        <f>SUM(D271:D272)</f>
        <v>1.2023991335936828</v>
      </c>
      <c r="E273" s="299" t="str">
        <f>CONCATENATE("(",ROUND((D273/$H273)*100,1),")")</f>
        <v>(23.8)</v>
      </c>
      <c r="F273" s="302">
        <f>SUM(F271:F272)</f>
        <v>1.1941856847698018</v>
      </c>
      <c r="G273" s="299" t="str">
        <f>CONCATENATE("(",ROUND((F273/$H273)*100,1),")")</f>
        <v>(23.6)</v>
      </c>
      <c r="H273" s="302">
        <f>SUM(H271:H272)</f>
        <v>5.0560000000000054</v>
      </c>
      <c r="I273" s="299" t="str">
        <f>CONCATENATE("(",ROUND((H273/$H273)*100,1),")")</f>
        <v>(100)</v>
      </c>
      <c r="K273" s="302">
        <f t="shared" si="212"/>
        <v>-0.15475582449889869</v>
      </c>
      <c r="L273" s="302">
        <f t="shared" si="213"/>
        <v>2.6924565977916481E-2</v>
      </c>
      <c r="M273" s="302">
        <f t="shared" si="214"/>
        <v>-9.3168741479019879E-2</v>
      </c>
      <c r="N273" s="302">
        <f t="shared" si="215"/>
        <v>-0.22100000000000208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8.2261614412807873</v>
      </c>
      <c r="C282" s="299" t="str">
        <f>CONCATENATE("(",ROUND((B282/$H284)*100,1),")")</f>
        <v>(58.3)</v>
      </c>
      <c r="D282" s="302">
        <f>'Ind T6'!M117</f>
        <v>1.0149474186519962</v>
      </c>
      <c r="E282" s="299" t="str">
        <f>CONCATENATE("(",ROUND((D282/$H284)*100,1),")")</f>
        <v>(7.2)</v>
      </c>
      <c r="F282" s="302">
        <f>'Ind T6'!N117</f>
        <v>1.0654004800593049</v>
      </c>
      <c r="G282" s="299" t="str">
        <f>CONCATENATE("(",ROUND((F282/$H284)*100,1),")")</f>
        <v>(7.6)</v>
      </c>
      <c r="H282" s="302">
        <f>SUM(B282,D282,F282)</f>
        <v>10.306509339992088</v>
      </c>
      <c r="I282" s="299" t="str">
        <f>CONCATENATE("(",ROUND((H282/$H284)*100,1),")")</f>
        <v>(73.1)</v>
      </c>
      <c r="K282" s="302">
        <f>B287-B282</f>
        <v>0.42141684215683384</v>
      </c>
      <c r="L282" s="302">
        <f>D287-D282</f>
        <v>6.8058210819972542E-2</v>
      </c>
      <c r="M282" s="302">
        <f>F287-F282</f>
        <v>8.8749963700797574E-2</v>
      </c>
      <c r="N282" s="302">
        <f>SUM(K282:M282)</f>
        <v>0.57822501667760395</v>
      </c>
    </row>
    <row r="283" spans="1:14" x14ac:dyDescent="0.2">
      <c r="A283" s="282" t="s">
        <v>365</v>
      </c>
      <c r="B283" s="302">
        <f>'Ind T6'!L116</f>
        <v>2.4654729341079173</v>
      </c>
      <c r="C283" s="299" t="str">
        <f>CONCATENATE("(",ROUND((B283/$H284)*100,1),")")</f>
        <v>(17.5)</v>
      </c>
      <c r="D283" s="302">
        <f>'Ind T6'!M116</f>
        <v>0.74817685645338539</v>
      </c>
      <c r="E283" s="299" t="str">
        <f>CONCATENATE("(",ROUND((D283/$H284)*100,1),")")</f>
        <v>(5.3)</v>
      </c>
      <c r="F283" s="302">
        <f>'Ind T6'!N116</f>
        <v>0.58084086944658819</v>
      </c>
      <c r="G283" s="299" t="str">
        <f>CONCATENATE("(",ROUND((F283/$H284)*100,1),")")</f>
        <v>(4.1)</v>
      </c>
      <c r="H283" s="302">
        <f t="shared" ref="H283" si="216">SUM(B283,D283,F283)</f>
        <v>3.7944906600078911</v>
      </c>
      <c r="I283" s="299" t="str">
        <f>CONCATENATE("(",ROUND((H283/$H284)*100,1),")")</f>
        <v>(26.9)</v>
      </c>
      <c r="K283" s="302">
        <f t="shared" ref="K283:K284" si="217">B288-B283</f>
        <v>0.20636317638763257</v>
      </c>
      <c r="L283" s="302">
        <f t="shared" ref="L283:L284" si="218">D288-D283</f>
        <v>3.336053930415217E-2</v>
      </c>
      <c r="M283" s="302">
        <f t="shared" ref="M283:M284" si="219">F288-F283</f>
        <v>4.4051267630613622E-2</v>
      </c>
      <c r="N283" s="302">
        <f t="shared" ref="N283:N284" si="220">SUM(K283:M283)</f>
        <v>0.28377498332239837</v>
      </c>
    </row>
    <row r="284" spans="1:14" x14ac:dyDescent="0.2">
      <c r="A284" s="282" t="s">
        <v>363</v>
      </c>
      <c r="B284" s="302">
        <f>SUM(B282:B283)</f>
        <v>10.691634375388706</v>
      </c>
      <c r="C284" s="299" t="str">
        <f>CONCATENATE("(",ROUND((B284/$H284)*100,1),")")</f>
        <v>(75.8)</v>
      </c>
      <c r="D284" s="302">
        <f>SUM(D282:D283)</f>
        <v>1.7631242751053815</v>
      </c>
      <c r="E284" s="299" t="str">
        <f>CONCATENATE("(",ROUND((D284/$H284)*100,1),")")</f>
        <v>(12.5)</v>
      </c>
      <c r="F284" s="302">
        <f>SUM(F282:F283)</f>
        <v>1.646241349505893</v>
      </c>
      <c r="G284" s="299" t="str">
        <f>CONCATENATE("(",ROUND((F284/$H284)*100,1),")")</f>
        <v>(11.7)</v>
      </c>
      <c r="H284" s="302">
        <f>SUM(H282:H283)</f>
        <v>14.10099999999998</v>
      </c>
      <c r="I284" s="299" t="str">
        <f>CONCATENATE("(",ROUND((H284/$H284)*100,1),")")</f>
        <v>(100)</v>
      </c>
      <c r="K284" s="302">
        <f t="shared" si="217"/>
        <v>0.62778001854446508</v>
      </c>
      <c r="L284" s="302">
        <f t="shared" si="218"/>
        <v>0.10141875012412482</v>
      </c>
      <c r="M284" s="302">
        <f t="shared" si="219"/>
        <v>0.13280123133141131</v>
      </c>
      <c r="N284" s="302">
        <f t="shared" si="220"/>
        <v>0.86200000000000121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8.6475782834376211</v>
      </c>
      <c r="C287" s="299" t="str">
        <f>CONCATENATE("(",ROUND((B287/$H289)*100,1),")")</f>
        <v>(57.8)</v>
      </c>
      <c r="D287" s="302">
        <f>'Ind T6'!R117</f>
        <v>1.0830056294719688</v>
      </c>
      <c r="E287" s="299" t="str">
        <f>CONCATENATE("(",ROUND((D287/$H289)*100,1),")")</f>
        <v>(7.2)</v>
      </c>
      <c r="F287" s="302">
        <f>'Ind T6'!S117</f>
        <v>1.1541504437601025</v>
      </c>
      <c r="G287" s="299" t="str">
        <f>CONCATENATE("(",ROUND((F287/$H289)*100,1),")")</f>
        <v>(7.7)</v>
      </c>
      <c r="H287" s="302">
        <f>SUM(B287,D287,F287)</f>
        <v>10.884734356669693</v>
      </c>
      <c r="I287" s="299" t="str">
        <f>CONCATENATE("(",ROUND((H287/$H289)*100,1),")")</f>
        <v>(72.7)</v>
      </c>
      <c r="K287" s="302">
        <f>B292-B287</f>
        <v>0.41535736990065963</v>
      </c>
      <c r="L287" s="302">
        <f>D292-D287</f>
        <v>7.3604047863533362E-2</v>
      </c>
      <c r="M287" s="302">
        <f>F292-F287</f>
        <v>9.6158184723276641E-2</v>
      </c>
      <c r="N287" s="302">
        <f>SUM(K287:M287)</f>
        <v>0.58511960248746964</v>
      </c>
    </row>
    <row r="288" spans="1:14" x14ac:dyDescent="0.2">
      <c r="A288" s="282" t="s">
        <v>365</v>
      </c>
      <c r="B288" s="302">
        <f>'Ind T6'!Q116</f>
        <v>2.6718361104955499</v>
      </c>
      <c r="C288" s="299" t="str">
        <f>CONCATENATE("(",ROUND((B288/$H289)*100,1),")")</f>
        <v>(17.9)</v>
      </c>
      <c r="D288" s="302">
        <f>'Ind T6'!R116</f>
        <v>0.78153739575753756</v>
      </c>
      <c r="E288" s="299" t="str">
        <f>CONCATENATE("(",ROUND((D288/$H289)*100,1),")")</f>
        <v>(5.2)</v>
      </c>
      <c r="F288" s="302">
        <f>'Ind T6'!S116</f>
        <v>0.62489213707720181</v>
      </c>
      <c r="G288" s="299" t="str">
        <f>CONCATENATE("(",ROUND((F288/$H289)*100,1),")")</f>
        <v>(4.2)</v>
      </c>
      <c r="H288" s="302">
        <f t="shared" ref="H288" si="221">SUM(B288,D288,F288)</f>
        <v>4.0782656433302895</v>
      </c>
      <c r="I288" s="299" t="str">
        <f>CONCATENATE("(",ROUND((H288/$H289)*100,1),")")</f>
        <v>(27.3)</v>
      </c>
      <c r="K288" s="302">
        <f t="shared" ref="K288:K289" si="222">B293-B288</f>
        <v>0.28052880459709506</v>
      </c>
      <c r="L288" s="302">
        <f t="shared" ref="L288:L289" si="223">D293-D288</f>
        <v>1.7871528964859107E-2</v>
      </c>
      <c r="M288" s="302">
        <f t="shared" ref="M288:M289" si="224">F293-F288</f>
        <v>3.9480063950579347E-2</v>
      </c>
      <c r="N288" s="302">
        <f t="shared" ref="N288:N289" si="225">SUM(K288:M288)</f>
        <v>0.33788039751253351</v>
      </c>
    </row>
    <row r="289" spans="1:14" x14ac:dyDescent="0.2">
      <c r="A289" s="282" t="s">
        <v>363</v>
      </c>
      <c r="B289" s="302">
        <f>SUM(B287:B288)</f>
        <v>11.319414393933171</v>
      </c>
      <c r="C289" s="299" t="str">
        <f>CONCATENATE("(",ROUND((B289/$H289)*100,1),")")</f>
        <v>(75.6)</v>
      </c>
      <c r="D289" s="302">
        <f>SUM(D287:D288)</f>
        <v>1.8645430252295063</v>
      </c>
      <c r="E289" s="299" t="str">
        <f>CONCATENATE("(",ROUND((D289/$H289)*100,1),")")</f>
        <v>(12.5)</v>
      </c>
      <c r="F289" s="302">
        <f>SUM(F287:F288)</f>
        <v>1.7790425808373043</v>
      </c>
      <c r="G289" s="299" t="str">
        <f>CONCATENATE("(",ROUND((F289/$H289)*100,1),")")</f>
        <v>(11.9)</v>
      </c>
      <c r="H289" s="302">
        <f>SUM(H287:H288)</f>
        <v>14.962999999999983</v>
      </c>
      <c r="I289" s="299" t="str">
        <f>CONCATENATE("(",ROUND((H289/$H289)*100,1),")")</f>
        <v>(100)</v>
      </c>
      <c r="K289" s="302">
        <f t="shared" si="222"/>
        <v>0.69588617449775469</v>
      </c>
      <c r="L289" s="302">
        <f t="shared" si="223"/>
        <v>9.147557682839258E-2</v>
      </c>
      <c r="M289" s="302">
        <f t="shared" si="224"/>
        <v>0.1356382486738561</v>
      </c>
      <c r="N289" s="302">
        <f t="shared" si="225"/>
        <v>0.92300000000000337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9.0629356533382808</v>
      </c>
      <c r="C292" s="299" t="str">
        <f>CONCATENATE("(",ROUND((B292/$H294)*100,1),")")</f>
        <v>(57)</v>
      </c>
      <c r="D292" s="302">
        <f>'Ind T6'!W117</f>
        <v>1.1566096773355021</v>
      </c>
      <c r="E292" s="299" t="str">
        <f>CONCATENATE("(",ROUND((D292/$H294)*100,1),")")</f>
        <v>(7.3)</v>
      </c>
      <c r="F292" s="302">
        <f>'Ind T6'!X117</f>
        <v>1.2503086284833791</v>
      </c>
      <c r="G292" s="299" t="str">
        <f>CONCATENATE("(",ROUND((F292/$H294)*100,1),")")</f>
        <v>(7.9)</v>
      </c>
      <c r="H292" s="302">
        <f>SUM(B292,D292,F292)</f>
        <v>11.469853959157163</v>
      </c>
      <c r="I292" s="299" t="str">
        <f>CONCATENATE("(",ROUND((H292/$H294)*100,1),")")</f>
        <v>(72.2)</v>
      </c>
      <c r="K292" s="302">
        <f>B292-B282</f>
        <v>0.83677421205749347</v>
      </c>
      <c r="L292" s="302">
        <f>D292-D282</f>
        <v>0.1416622586835059</v>
      </c>
      <c r="M292" s="302">
        <f>F292-F282</f>
        <v>0.18490814842407421</v>
      </c>
      <c r="N292" s="302">
        <f>SUM(K292:M292)</f>
        <v>1.1633446191650736</v>
      </c>
    </row>
    <row r="293" spans="1:14" x14ac:dyDescent="0.2">
      <c r="A293" s="282" t="s">
        <v>365</v>
      </c>
      <c r="B293" s="302">
        <f>'Ind T6'!V116</f>
        <v>2.952364915092645</v>
      </c>
      <c r="C293" s="299" t="str">
        <f>CONCATENATE("(",ROUND((B293/$H294)*100,1),")")</f>
        <v>(18.6)</v>
      </c>
      <c r="D293" s="302">
        <f>'Ind T6'!W116</f>
        <v>0.79940892472239666</v>
      </c>
      <c r="E293" s="299" t="str">
        <f>CONCATENATE("(",ROUND((D293/$H294)*100,1),")")</f>
        <v>(5)</v>
      </c>
      <c r="F293" s="302">
        <f>'Ind T6'!X116</f>
        <v>0.66437220102778116</v>
      </c>
      <c r="G293" s="299" t="str">
        <f>CONCATENATE("(",ROUND((F293/$H294)*100,1),")")</f>
        <v>(4.2)</v>
      </c>
      <c r="H293" s="302">
        <f t="shared" ref="H293" si="226">SUM(B293,D293,F293)</f>
        <v>4.4161460408428228</v>
      </c>
      <c r="I293" s="299" t="str">
        <f>CONCATENATE("(",ROUND((H293/$H294)*100,1),")")</f>
        <v>(27.8)</v>
      </c>
      <c r="K293" s="302">
        <f t="shared" ref="K293:K294" si="227">B293-B283</f>
        <v>0.48689198098472763</v>
      </c>
      <c r="L293" s="302">
        <f t="shared" ref="L293:L294" si="228">D293-D283</f>
        <v>5.1232068269011277E-2</v>
      </c>
      <c r="M293" s="302">
        <f t="shared" ref="M293:M294" si="229">F293-F283</f>
        <v>8.3531331581192969E-2</v>
      </c>
      <c r="N293" s="302">
        <f t="shared" ref="N293:N294" si="230">SUM(K293:M293)</f>
        <v>0.62165538083493188</v>
      </c>
    </row>
    <row r="294" spans="1:14" x14ac:dyDescent="0.2">
      <c r="A294" s="282" t="s">
        <v>363</v>
      </c>
      <c r="B294" s="302">
        <f>SUM(B292:B293)</f>
        <v>12.015300568430925</v>
      </c>
      <c r="C294" s="299" t="str">
        <f>CONCATENATE("(",ROUND((B294/$H294)*100,1),")")</f>
        <v>(75.6)</v>
      </c>
      <c r="D294" s="302">
        <f>SUM(D292:D293)</f>
        <v>1.9560186020578989</v>
      </c>
      <c r="E294" s="299" t="str">
        <f>CONCATENATE("(",ROUND((D294/$H294)*100,1),")")</f>
        <v>(12.3)</v>
      </c>
      <c r="F294" s="302">
        <f>SUM(F292:F293)</f>
        <v>1.9146808295111604</v>
      </c>
      <c r="G294" s="299" t="str">
        <f>CONCATENATE("(",ROUND((F294/$H294)*100,1),")")</f>
        <v>(12.1)</v>
      </c>
      <c r="H294" s="302">
        <f>SUM(H292:H293)</f>
        <v>15.885999999999985</v>
      </c>
      <c r="I294" s="299" t="str">
        <f>CONCATENATE("(",ROUND((H294/$H294)*100,1),")")</f>
        <v>(100)</v>
      </c>
      <c r="K294" s="302">
        <f t="shared" si="227"/>
        <v>1.3236661930422198</v>
      </c>
      <c r="L294" s="302">
        <f t="shared" si="228"/>
        <v>0.1928943269525174</v>
      </c>
      <c r="M294" s="302">
        <f t="shared" si="229"/>
        <v>0.26843948000526741</v>
      </c>
      <c r="N294" s="302">
        <f t="shared" si="230"/>
        <v>1.7850000000000046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5.5928183893859647</v>
      </c>
      <c r="C303" s="299" t="str">
        <f>CONCATENATE("(",ROUND((B303/$H305)*100,1),")")</f>
        <v>(45.5)</v>
      </c>
      <c r="D303" s="302">
        <f>'Ind T6'!M126</f>
        <v>0.18311179246144654</v>
      </c>
      <c r="E303" s="299" t="str">
        <f>CONCATENATE("(",ROUND((D303/$H305)*100,1),")")</f>
        <v>(1.5)</v>
      </c>
      <c r="F303" s="302">
        <f>'Ind T6'!N126</f>
        <v>0.29312136738763089</v>
      </c>
      <c r="G303" s="299" t="str">
        <f>CONCATENATE("(",ROUND((F303/$H305)*100,1),")")</f>
        <v>(2.4)</v>
      </c>
      <c r="H303" s="302">
        <f>SUM(B303,D303,F303)</f>
        <v>6.0690515492350423</v>
      </c>
      <c r="I303" s="299" t="str">
        <f>CONCATENATE("(",ROUND((H303/$H305)*100,1),")")</f>
        <v>(49.4)</v>
      </c>
      <c r="K303" s="302">
        <f>B308-B303</f>
        <v>1.3755214822293027E-3</v>
      </c>
      <c r="L303" s="302">
        <f>D308-D303</f>
        <v>7.5815617506851118E-3</v>
      </c>
      <c r="M303" s="302">
        <f>F308-F303</f>
        <v>1.4921743272115096E-2</v>
      </c>
      <c r="N303" s="302">
        <f>SUM(K303:M303)</f>
        <v>2.387882650502951E-2</v>
      </c>
    </row>
    <row r="304" spans="1:14" x14ac:dyDescent="0.2">
      <c r="A304" s="282" t="s">
        <v>365</v>
      </c>
      <c r="B304" s="302">
        <f>'Ind T6'!L125</f>
        <v>4.4531077932386625</v>
      </c>
      <c r="C304" s="299" t="str">
        <f>CONCATENATE("(",ROUND((B304/$H305)*100,1),")")</f>
        <v>(36.2)</v>
      </c>
      <c r="D304" s="302">
        <f>'Ind T6'!M125</f>
        <v>1.6696660484637234</v>
      </c>
      <c r="E304" s="299" t="str">
        <f>CONCATENATE("(",ROUND((D304/$H305)*100,1),")")</f>
        <v>(13.6)</v>
      </c>
      <c r="F304" s="302">
        <f>'Ind T6'!N125</f>
        <v>0.10117460906257707</v>
      </c>
      <c r="G304" s="299" t="str">
        <f>CONCATENATE("(",ROUND((F304/$H305)*100,1),")")</f>
        <v>(0.8)</v>
      </c>
      <c r="H304" s="302">
        <f t="shared" ref="H304" si="231">SUM(B304,D304,F304)</f>
        <v>6.2239484507649623</v>
      </c>
      <c r="I304" s="299" t="str">
        <f>CONCATENATE("(",ROUND((H304/$H305)*100,1),")")</f>
        <v>(50.6)</v>
      </c>
      <c r="K304" s="302">
        <f t="shared" ref="K304:K305" si="232">B309-B304</f>
        <v>-1.7600312351691016E-2</v>
      </c>
      <c r="L304" s="302">
        <f t="shared" ref="L304:L305" si="233">D309-D304</f>
        <v>-2.4490822279380486E-2</v>
      </c>
      <c r="M304" s="302">
        <f t="shared" ref="M304:M305" si="234">F309-F304</f>
        <v>4.2123081260478923E-3</v>
      </c>
      <c r="N304" s="302">
        <f t="shared" ref="N304:N305" si="235">SUM(K304:M304)</f>
        <v>-3.7878826505023611E-2</v>
      </c>
    </row>
    <row r="305" spans="1:14" x14ac:dyDescent="0.2">
      <c r="A305" s="282" t="s">
        <v>363</v>
      </c>
      <c r="B305" s="302">
        <f>SUM(B303:B304)</f>
        <v>10.045926182624626</v>
      </c>
      <c r="C305" s="299" t="str">
        <f>CONCATENATE("(",ROUND((B305/$H305)*100,1),")")</f>
        <v>(81.7)</v>
      </c>
      <c r="D305" s="302">
        <f>SUM(D303:D304)</f>
        <v>1.8527778409251698</v>
      </c>
      <c r="E305" s="299" t="str">
        <f>CONCATENATE("(",ROUND((D305/$H305)*100,1),")")</f>
        <v>(15.1)</v>
      </c>
      <c r="F305" s="302">
        <f>SUM(F303:F304)</f>
        <v>0.39429597645020797</v>
      </c>
      <c r="G305" s="299" t="str">
        <f>CONCATENATE("(",ROUND((F305/$H305)*100,1),")")</f>
        <v>(3.2)</v>
      </c>
      <c r="H305" s="302">
        <f>SUM(H303:H304)</f>
        <v>12.293000000000005</v>
      </c>
      <c r="I305" s="299" t="str">
        <f>CONCATENATE("(",ROUND((H305/$H305)*100,1),")")</f>
        <v>(100)</v>
      </c>
      <c r="K305" s="302">
        <f t="shared" si="232"/>
        <v>-1.6224790869461714E-2</v>
      </c>
      <c r="L305" s="302">
        <f t="shared" si="233"/>
        <v>-1.6909260528695347E-2</v>
      </c>
      <c r="M305" s="302">
        <f t="shared" si="234"/>
        <v>1.9134051398162988E-2</v>
      </c>
      <c r="N305" s="302">
        <f t="shared" si="235"/>
        <v>-1.3999999999994073E-2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5.594193910868194</v>
      </c>
      <c r="C308" s="299" t="str">
        <f>CONCATENATE("(",ROUND((B308/$H310)*100,1),")")</f>
        <v>(45.6)</v>
      </c>
      <c r="D308" s="302">
        <f>'Ind T6'!R126</f>
        <v>0.19069335421213165</v>
      </c>
      <c r="E308" s="299" t="str">
        <f>CONCATENATE("(",ROUND((D308/$H310)*100,1),")")</f>
        <v>(1.6)</v>
      </c>
      <c r="F308" s="302">
        <f>'Ind T6'!S126</f>
        <v>0.30804311065974599</v>
      </c>
      <c r="G308" s="299" t="str">
        <f>CONCATENATE("(",ROUND((F308/$H310)*100,1),")")</f>
        <v>(2.5)</v>
      </c>
      <c r="H308" s="302">
        <f>SUM(B308,D308,F308)</f>
        <v>6.0929303757400719</v>
      </c>
      <c r="I308" s="299" t="str">
        <f>CONCATENATE("(",ROUND((H308/$H310)*100,1),")")</f>
        <v>(49.6)</v>
      </c>
      <c r="K308" s="302">
        <f>B313-B308</f>
        <v>-0.30972501542243958</v>
      </c>
      <c r="L308" s="302">
        <f>D313-D308</f>
        <v>1.9703030015059964E-3</v>
      </c>
      <c r="M308" s="302">
        <f>F313-F308</f>
        <v>-5.4058626140870425E-3</v>
      </c>
      <c r="N308" s="302">
        <f>SUM(K308:M308)</f>
        <v>-0.31316057503502059</v>
      </c>
    </row>
    <row r="309" spans="1:14" x14ac:dyDescent="0.2">
      <c r="A309" s="282" t="s">
        <v>365</v>
      </c>
      <c r="B309" s="302">
        <f>'Ind T6'!Q125</f>
        <v>4.4355074808869714</v>
      </c>
      <c r="C309" s="299" t="str">
        <f>CONCATENATE("(",ROUND((B309/$H310)*100,1),")")</f>
        <v>(36.1)</v>
      </c>
      <c r="D309" s="302">
        <f>'Ind T6'!R125</f>
        <v>1.6451752261843429</v>
      </c>
      <c r="E309" s="299" t="str">
        <f>CONCATENATE("(",ROUND((D309/$H310)*100,1),")")</f>
        <v>(13.4)</v>
      </c>
      <c r="F309" s="302">
        <f>'Ind T6'!S125</f>
        <v>0.10538691718862496</v>
      </c>
      <c r="G309" s="299" t="str">
        <f>CONCATENATE("(",ROUND((F309/$H310)*100,1),")")</f>
        <v>(0.9)</v>
      </c>
      <c r="H309" s="302">
        <f t="shared" ref="H309" si="236">SUM(B309,D309,F309)</f>
        <v>6.1860696242599396</v>
      </c>
      <c r="I309" s="299" t="str">
        <f>CONCATENATE("(",ROUND((H309/$H310)*100,1),")")</f>
        <v>(50.4)</v>
      </c>
      <c r="K309" s="302">
        <f t="shared" ref="K309:K310" si="237">B314-B309</f>
        <v>-0.25916942402789456</v>
      </c>
      <c r="L309" s="302">
        <f t="shared" ref="L309:L310" si="238">D314-D309</f>
        <v>-0.11044199744723349</v>
      </c>
      <c r="M309" s="302">
        <f t="shared" ref="M309:M310" si="239">F314-F309</f>
        <v>-4.2280034898493357E-3</v>
      </c>
      <c r="N309" s="302">
        <f t="shared" ref="N309:N310" si="240">SUM(K309:M309)</f>
        <v>-0.37383942496497735</v>
      </c>
    </row>
    <row r="310" spans="1:14" x14ac:dyDescent="0.2">
      <c r="A310" s="282" t="s">
        <v>363</v>
      </c>
      <c r="B310" s="302">
        <f>SUM(B308:B309)</f>
        <v>10.029701391755165</v>
      </c>
      <c r="C310" s="299" t="str">
        <f>CONCATENATE("(",ROUND((B310/$H310)*100,1),")")</f>
        <v>(81.7)</v>
      </c>
      <c r="D310" s="302">
        <f>SUM(D308:D309)</f>
        <v>1.8358685803964745</v>
      </c>
      <c r="E310" s="299" t="str">
        <f>CONCATENATE("(",ROUND((D310/$H310)*100,1),")")</f>
        <v>(15)</v>
      </c>
      <c r="F310" s="302">
        <f>SUM(F308:F309)</f>
        <v>0.41343002784837096</v>
      </c>
      <c r="G310" s="299" t="str">
        <f>CONCATENATE("(",ROUND((F310/$H310)*100,1),")")</f>
        <v>(3.4)</v>
      </c>
      <c r="H310" s="302">
        <f>SUM(H308:H309)</f>
        <v>12.279000000000011</v>
      </c>
      <c r="I310" s="299" t="str">
        <f>CONCATENATE("(",ROUND((H310/$H310)*100,1),")")</f>
        <v>(100)</v>
      </c>
      <c r="K310" s="302">
        <f t="shared" si="237"/>
        <v>-0.56889443945033236</v>
      </c>
      <c r="L310" s="302">
        <f t="shared" si="238"/>
        <v>-0.10847169444572735</v>
      </c>
      <c r="M310" s="302">
        <f t="shared" si="239"/>
        <v>-9.633866103936406E-3</v>
      </c>
      <c r="N310" s="302">
        <f t="shared" si="240"/>
        <v>-0.68699999999999606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5.2844688954457544</v>
      </c>
      <c r="C313" s="299" t="str">
        <f>CONCATENATE("(",ROUND((B313/$H315)*100,1),")")</f>
        <v>(45.6)</v>
      </c>
      <c r="D313" s="302">
        <f>'Ind T6'!W126</f>
        <v>0.19266365721363765</v>
      </c>
      <c r="E313" s="299" t="str">
        <f>CONCATENATE("(",ROUND((D313/$H315)*100,1),")")</f>
        <v>(1.7)</v>
      </c>
      <c r="F313" s="302">
        <f>'Ind T6'!X126</f>
        <v>0.30263724804565895</v>
      </c>
      <c r="G313" s="299" t="str">
        <f>CONCATENATE("(",ROUND((F313/$H315)*100,1),")")</f>
        <v>(2.6)</v>
      </c>
      <c r="H313" s="302">
        <f>SUM(B313,D313,F313)</f>
        <v>5.7797698007050506</v>
      </c>
      <c r="I313" s="299" t="str">
        <f>CONCATENATE("(",ROUND((H313/$H315)*100,1),")")</f>
        <v>(49.9)</v>
      </c>
      <c r="K313" s="302">
        <f>B313-B303</f>
        <v>-0.30834949394021027</v>
      </c>
      <c r="L313" s="302">
        <f>D313-D303</f>
        <v>9.5518647521911082E-3</v>
      </c>
      <c r="M313" s="302">
        <f>F313-F303</f>
        <v>9.5158806580280531E-3</v>
      </c>
      <c r="N313" s="302">
        <f>SUM(K313:M313)</f>
        <v>-0.28928174852999111</v>
      </c>
    </row>
    <row r="314" spans="1:14" x14ac:dyDescent="0.2">
      <c r="A314" s="282" t="s">
        <v>365</v>
      </c>
      <c r="B314" s="302">
        <f>'Ind T6'!V125</f>
        <v>4.1763380568590769</v>
      </c>
      <c r="C314" s="299" t="str">
        <f>CONCATENATE("(",ROUND((B314/$H315)*100,1),")")</f>
        <v>(36)</v>
      </c>
      <c r="D314" s="302">
        <f>'Ind T6'!W125</f>
        <v>1.5347332287371094</v>
      </c>
      <c r="E314" s="299" t="str">
        <f>CONCATENATE("(",ROUND((D314/$H315)*100,1),")")</f>
        <v>(13.2)</v>
      </c>
      <c r="F314" s="302">
        <f>'Ind T6'!X125</f>
        <v>0.10115891369877562</v>
      </c>
      <c r="G314" s="299" t="str">
        <f>CONCATENATE("(",ROUND((F314/$H315)*100,1),")")</f>
        <v>(0.9)</v>
      </c>
      <c r="H314" s="302">
        <f t="shared" ref="H314" si="241">SUM(B314,D314,F314)</f>
        <v>5.8122301992949623</v>
      </c>
      <c r="I314" s="299" t="str">
        <f>CONCATENATE("(",ROUND((H314/$H315)*100,1),")")</f>
        <v>(50.1)</v>
      </c>
      <c r="K314" s="302">
        <f t="shared" ref="K314:K315" si="242">B314-B304</f>
        <v>-0.27676973637958557</v>
      </c>
      <c r="L314" s="302">
        <f t="shared" ref="L314:L315" si="243">D314-D304</f>
        <v>-0.13493281972661397</v>
      </c>
      <c r="M314" s="302">
        <f t="shared" ref="M314:M315" si="244">F314-F304</f>
        <v>-1.5695363801443429E-5</v>
      </c>
      <c r="N314" s="302">
        <f t="shared" ref="N314:N315" si="245">SUM(K314:M314)</f>
        <v>-0.41171825147000096</v>
      </c>
    </row>
    <row r="315" spans="1:14" x14ac:dyDescent="0.2">
      <c r="A315" s="282" t="s">
        <v>363</v>
      </c>
      <c r="B315" s="302">
        <f>SUM(B313:B314)</f>
        <v>9.4608069523048322</v>
      </c>
      <c r="C315" s="299" t="str">
        <f>CONCATENATE("(",ROUND((B315/$H315)*100,1),")")</f>
        <v>(81.6)</v>
      </c>
      <c r="D315" s="302">
        <f>SUM(D313:D314)</f>
        <v>1.7273968859507471</v>
      </c>
      <c r="E315" s="299" t="str">
        <f>CONCATENATE("(",ROUND((D315/$H315)*100,1),")")</f>
        <v>(14.9)</v>
      </c>
      <c r="F315" s="302">
        <f>SUM(F313:F314)</f>
        <v>0.40379616174443456</v>
      </c>
      <c r="G315" s="299" t="str">
        <f>CONCATENATE("(",ROUND((F315/$H315)*100,1),")")</f>
        <v>(3.5)</v>
      </c>
      <c r="H315" s="302">
        <f>SUM(H313:H314)</f>
        <v>11.592000000000013</v>
      </c>
      <c r="I315" s="299" t="str">
        <f>CONCATENATE("(",ROUND((H315/$H315)*100,1),")")</f>
        <v>(100)</v>
      </c>
      <c r="K315" s="302">
        <f t="shared" si="242"/>
        <v>-0.58511923031979407</v>
      </c>
      <c r="L315" s="302">
        <f t="shared" si="243"/>
        <v>-0.1253809549744227</v>
      </c>
      <c r="M315" s="302">
        <f t="shared" si="244"/>
        <v>9.5001852942265819E-3</v>
      </c>
      <c r="N315" s="302">
        <f t="shared" si="245"/>
        <v>-0.70099999999999019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5.1619147577142774</v>
      </c>
      <c r="C324" s="299" t="str">
        <f>CONCATENATE("(",ROUND((B324/$H326)*100,1),")")</f>
        <v>(31.7)</v>
      </c>
      <c r="D324" s="302">
        <f>'Ind T6'!M135</f>
        <v>0.49853616548523039</v>
      </c>
      <c r="E324" s="299" t="str">
        <f>CONCATENATE("(",ROUND((D324/$H326)*100,1),")")</f>
        <v>(3.1)</v>
      </c>
      <c r="F324" s="302">
        <f>'Ind T6'!N135</f>
        <v>1.5369173955438065</v>
      </c>
      <c r="G324" s="299" t="str">
        <f>CONCATENATE("(",ROUND((F324/$H326)*100,1),")")</f>
        <v>(9.4)</v>
      </c>
      <c r="H324" s="302">
        <f>SUM(B324,D324,F324)</f>
        <v>7.1973683187433144</v>
      </c>
      <c r="I324" s="299" t="str">
        <f>CONCATENATE("(",ROUND((H324/$H326)*100,1),")")</f>
        <v>(44.1)</v>
      </c>
      <c r="K324" s="302">
        <f>B329-B324</f>
        <v>-0.53648449242037</v>
      </c>
      <c r="L324" s="302">
        <f>D329-D324</f>
        <v>-5.0738397925361611E-2</v>
      </c>
      <c r="M324" s="302">
        <f>F329-F324</f>
        <v>-8.7587280849373395E-2</v>
      </c>
      <c r="N324" s="302">
        <f>SUM(K324:M324)</f>
        <v>-0.674810171195105</v>
      </c>
    </row>
    <row r="325" spans="1:14" x14ac:dyDescent="0.2">
      <c r="A325" s="282" t="s">
        <v>365</v>
      </c>
      <c r="B325" s="302">
        <f>'Ind T6'!L134</f>
        <v>6.4054257948004301</v>
      </c>
      <c r="C325" s="299" t="str">
        <f>CONCATENATE("(",ROUND((B325/$H326)*100,1),")")</f>
        <v>(39.3)</v>
      </c>
      <c r="D325" s="302">
        <f>'Ind T6'!M134</f>
        <v>1.9618897681812091</v>
      </c>
      <c r="E325" s="299" t="str">
        <f>CONCATENATE("(",ROUND((D325/$H326)*100,1),")")</f>
        <v>(12)</v>
      </c>
      <c r="F325" s="302">
        <f>'Ind T6'!N134</f>
        <v>0.73931611827504584</v>
      </c>
      <c r="G325" s="299" t="str">
        <f>CONCATENATE("(",ROUND((F325/$H326)*100,1),")")</f>
        <v>(4.5)</v>
      </c>
      <c r="H325" s="302">
        <f t="shared" ref="H325" si="246">SUM(B325,D325,F325)</f>
        <v>9.106631681256685</v>
      </c>
      <c r="I325" s="299" t="str">
        <f>CONCATENATE("(",ROUND((H325/$H326)*100,1),")")</f>
        <v>(55.9)</v>
      </c>
      <c r="K325" s="302">
        <f t="shared" ref="K325:K326" si="247">B330-B325</f>
        <v>-0.4569306419933028</v>
      </c>
      <c r="L325" s="302">
        <f t="shared" ref="L325:L326" si="248">D330-D325</f>
        <v>-0.2792123512921687</v>
      </c>
      <c r="M325" s="302">
        <f t="shared" ref="M325:M326" si="249">F330-F325</f>
        <v>-6.7046835519438241E-2</v>
      </c>
      <c r="N325" s="302">
        <f t="shared" ref="N325:N326" si="250">SUM(K325:M325)</f>
        <v>-0.80318982880490974</v>
      </c>
    </row>
    <row r="326" spans="1:14" x14ac:dyDescent="0.2">
      <c r="A326" s="282" t="s">
        <v>363</v>
      </c>
      <c r="B326" s="302">
        <f>SUM(B324:B325)</f>
        <v>11.567340552514707</v>
      </c>
      <c r="C326" s="299" t="str">
        <f>CONCATENATE("(",ROUND((B326/$H326)*100,1),")")</f>
        <v>(70.9)</v>
      </c>
      <c r="D326" s="302">
        <f>SUM(D324:D325)</f>
        <v>2.4604259336664396</v>
      </c>
      <c r="E326" s="299" t="str">
        <f>CONCATENATE("(",ROUND((D326/$H326)*100,1),")")</f>
        <v>(15.1)</v>
      </c>
      <c r="F326" s="302">
        <f>SUM(F324:F325)</f>
        <v>2.2762335138188523</v>
      </c>
      <c r="G326" s="299" t="str">
        <f>CONCATENATE("(",ROUND((F326/$H326)*100,1),")")</f>
        <v>(14)</v>
      </c>
      <c r="H326" s="302">
        <f>SUM(H324:H325)</f>
        <v>16.303999999999998</v>
      </c>
      <c r="I326" s="299" t="str">
        <f>CONCATENATE("(",ROUND((H326/$H326)*100,1),")")</f>
        <v>(100)</v>
      </c>
      <c r="K326" s="302">
        <f t="shared" si="247"/>
        <v>-0.99341513441367368</v>
      </c>
      <c r="L326" s="302">
        <f t="shared" si="248"/>
        <v>-0.32995074921753043</v>
      </c>
      <c r="M326" s="302">
        <f t="shared" si="249"/>
        <v>-0.15463411636881164</v>
      </c>
      <c r="N326" s="302">
        <f t="shared" si="250"/>
        <v>-1.4780000000000157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4.6254302652939074</v>
      </c>
      <c r="C329" s="299" t="str">
        <f>CONCATENATE("(",ROUND((B329/$H331)*100,1),")")</f>
        <v>(31.2)</v>
      </c>
      <c r="D329" s="302">
        <f>'Ind T6'!R135</f>
        <v>0.44779776755986878</v>
      </c>
      <c r="E329" s="299" t="str">
        <f>CONCATENATE("(",ROUND((D329/$H331)*100,1),")")</f>
        <v>(3)</v>
      </c>
      <c r="F329" s="302">
        <f>'Ind T6'!S135</f>
        <v>1.4493301146944331</v>
      </c>
      <c r="G329" s="299" t="str">
        <f>CONCATENATE("(",ROUND((F329/$H331)*100,1),")")</f>
        <v>(9.8)</v>
      </c>
      <c r="H329" s="302">
        <f>SUM(B329,D329,F329)</f>
        <v>6.5225581475482093</v>
      </c>
      <c r="I329" s="299" t="str">
        <f>CONCATENATE("(",ROUND((H329/$H331)*100,1),")")</f>
        <v>(44)</v>
      </c>
      <c r="K329" s="302">
        <f>B334-B329</f>
        <v>-0.10114599544958303</v>
      </c>
      <c r="L329" s="302">
        <f>D334-D329</f>
        <v>-1.7496314259400902E-3</v>
      </c>
      <c r="M329" s="302">
        <f>F334-F329</f>
        <v>9.1095263723833142E-2</v>
      </c>
      <c r="N329" s="302">
        <f>SUM(K329:M329)</f>
        <v>-1.1800363151689974E-2</v>
      </c>
    </row>
    <row r="330" spans="1:14" x14ac:dyDescent="0.2">
      <c r="A330" s="282" t="s">
        <v>365</v>
      </c>
      <c r="B330" s="302">
        <f>'Ind T6'!Q134</f>
        <v>5.9484951528071273</v>
      </c>
      <c r="C330" s="299" t="str">
        <f>CONCATENATE("(",ROUND((B330/$H331)*100,1),")")</f>
        <v>(40.1)</v>
      </c>
      <c r="D330" s="302">
        <f>'Ind T6'!R134</f>
        <v>1.6826774168890404</v>
      </c>
      <c r="E330" s="299" t="str">
        <f>CONCATENATE("(",ROUND((D330/$H331)*100,1),")")</f>
        <v>(11.3)</v>
      </c>
      <c r="F330" s="302">
        <f>'Ind T6'!S134</f>
        <v>0.6722692827556076</v>
      </c>
      <c r="G330" s="299" t="str">
        <f>CONCATENATE("(",ROUND((F330/$H331)*100,1),")")</f>
        <v>(4.5)</v>
      </c>
      <c r="H330" s="302">
        <f t="shared" ref="H330" si="251">SUM(B330,D330,F330)</f>
        <v>8.3034418524517761</v>
      </c>
      <c r="I330" s="299" t="str">
        <f>CONCATENATE("(",ROUND((H330/$H331)*100,1),")")</f>
        <v>(56)</v>
      </c>
      <c r="K330" s="302">
        <f t="shared" ref="K330:K331" si="252">B335-B330</f>
        <v>0.28387595023628887</v>
      </c>
      <c r="L330" s="302">
        <f t="shared" ref="L330:L331" si="253">D335-D330</f>
        <v>-0.17544099534391244</v>
      </c>
      <c r="M330" s="302">
        <f t="shared" ref="M330:M331" si="254">F335-F330</f>
        <v>-9.6345917406882586E-3</v>
      </c>
      <c r="N330" s="302">
        <f t="shared" ref="N330:N331" si="255">SUM(K330:M330)</f>
        <v>9.8800363151688164E-2</v>
      </c>
    </row>
    <row r="331" spans="1:14" x14ac:dyDescent="0.2">
      <c r="A331" s="282" t="s">
        <v>363</v>
      </c>
      <c r="B331" s="302">
        <f>SUM(B329:B330)</f>
        <v>10.573925418101034</v>
      </c>
      <c r="C331" s="299" t="str">
        <f>CONCATENATE("(",ROUND((B331/$H331)*100,1),")")</f>
        <v>(71.3)</v>
      </c>
      <c r="D331" s="302">
        <f>SUM(D329:D330)</f>
        <v>2.1304751844489092</v>
      </c>
      <c r="E331" s="299" t="str">
        <f>CONCATENATE("(",ROUND((D331/$H331)*100,1),")")</f>
        <v>(14.4)</v>
      </c>
      <c r="F331" s="302">
        <f>SUM(F329:F330)</f>
        <v>2.1215993974500407</v>
      </c>
      <c r="G331" s="299" t="str">
        <f>CONCATENATE("(",ROUND((F331/$H331)*100,1),")")</f>
        <v>(14.3)</v>
      </c>
      <c r="H331" s="302">
        <f>SUM(H329:H330)</f>
        <v>14.825999999999986</v>
      </c>
      <c r="I331" s="299" t="str">
        <f>CONCATENATE("(",ROUND((H331/$H331)*100,1),")")</f>
        <v>(100)</v>
      </c>
      <c r="K331" s="302">
        <f t="shared" si="252"/>
        <v>0.18272995478670673</v>
      </c>
      <c r="L331" s="302">
        <f t="shared" si="253"/>
        <v>-0.17719062676985242</v>
      </c>
      <c r="M331" s="302">
        <f t="shared" si="254"/>
        <v>8.1460671983144994E-2</v>
      </c>
      <c r="N331" s="302">
        <f t="shared" si="255"/>
        <v>8.69999999999993E-2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4.5242842698443244</v>
      </c>
      <c r="C334" s="299" t="str">
        <f>CONCATENATE("(",ROUND((B334/$H336)*100,1),")")</f>
        <v>(30.3)</v>
      </c>
      <c r="D334" s="302">
        <f>'Ind T6'!W135</f>
        <v>0.44604813613392869</v>
      </c>
      <c r="E334" s="299" t="str">
        <f>CONCATENATE("(",ROUND((D334/$H336)*100,1),")")</f>
        <v>(3)</v>
      </c>
      <c r="F334" s="302">
        <f>'Ind T6'!X135</f>
        <v>1.5404253784182662</v>
      </c>
      <c r="G334" s="299" t="str">
        <f>CONCATENATE("(",ROUND((F334/$H336)*100,1),")")</f>
        <v>(10.3)</v>
      </c>
      <c r="H334" s="302">
        <f>SUM(B334,D334,F334)</f>
        <v>6.5107577843965192</v>
      </c>
      <c r="I334" s="299" t="str">
        <f>CONCATENATE("(",ROUND((H334/$H336)*100,1),")")</f>
        <v>(43.7)</v>
      </c>
      <c r="K334" s="302">
        <f>B334-B324</f>
        <v>-0.63763048786995302</v>
      </c>
      <c r="L334" s="302">
        <f>D334-D324</f>
        <v>-5.2488029351301702E-2</v>
      </c>
      <c r="M334" s="302">
        <f>F334-F324</f>
        <v>3.5079828744597474E-3</v>
      </c>
      <c r="N334" s="302">
        <f>SUM(K334:M334)</f>
        <v>-0.68661053434679498</v>
      </c>
    </row>
    <row r="335" spans="1:14" x14ac:dyDescent="0.2">
      <c r="A335" s="282" t="s">
        <v>365</v>
      </c>
      <c r="B335" s="302">
        <f>'Ind T6'!V134</f>
        <v>6.2323711030434161</v>
      </c>
      <c r="C335" s="299" t="str">
        <f>CONCATENATE("(",ROUND((B335/$H336)*100,1),")")</f>
        <v>(41.8)</v>
      </c>
      <c r="D335" s="302">
        <f>'Ind T6'!W134</f>
        <v>1.5072364215451279</v>
      </c>
      <c r="E335" s="299" t="str">
        <f>CONCATENATE("(",ROUND((D335/$H336)*100,1),")")</f>
        <v>(10.1)</v>
      </c>
      <c r="F335" s="302">
        <f>'Ind T6'!X134</f>
        <v>0.66263469101491934</v>
      </c>
      <c r="G335" s="299" t="str">
        <f>CONCATENATE("(",ROUND((F335/$H336)*100,1),")")</f>
        <v>(4.4)</v>
      </c>
      <c r="H335" s="302">
        <f>SUM(B335,D335,F335)</f>
        <v>8.4022422156034633</v>
      </c>
      <c r="I335" s="299" t="str">
        <f>CONCATENATE("(",ROUND((H335/$H336)*100,1),")")</f>
        <v>(56.3)</v>
      </c>
      <c r="K335" s="302">
        <f t="shared" ref="K335:K336" si="256">B335-B325</f>
        <v>-0.17305469175701393</v>
      </c>
      <c r="L335" s="302">
        <f t="shared" ref="L335:L336" si="257">D335-D325</f>
        <v>-0.45465334663608115</v>
      </c>
      <c r="M335" s="302">
        <f t="shared" ref="M335:M336" si="258">F335-F325</f>
        <v>-7.66814272601265E-2</v>
      </c>
      <c r="N335" s="302">
        <f t="shared" ref="N335:N336" si="259">SUM(K335:M335)</f>
        <v>-0.70438946565322158</v>
      </c>
    </row>
    <row r="336" spans="1:14" x14ac:dyDescent="0.2">
      <c r="A336" s="282" t="s">
        <v>363</v>
      </c>
      <c r="B336" s="302">
        <f>SUM(B334:B335)</f>
        <v>10.756655372887741</v>
      </c>
      <c r="C336" s="299" t="str">
        <f>CONCATENATE("(",ROUND((B336/$H336)*100,1),")")</f>
        <v>(72.1)</v>
      </c>
      <c r="D336" s="302">
        <f>SUM(D334:D335)</f>
        <v>1.9532845576790567</v>
      </c>
      <c r="E336" s="299" t="str">
        <f>CONCATENATE("(",ROUND((D336/$H336)*100,1),")")</f>
        <v>(13.1)</v>
      </c>
      <c r="F336" s="302">
        <f>SUM(F334:F335)</f>
        <v>2.2030600694331857</v>
      </c>
      <c r="G336" s="299" t="str">
        <f>CONCATENATE("(",ROUND((F336/$H336)*100,1),")")</f>
        <v>(14.8)</v>
      </c>
      <c r="H336" s="302">
        <f>SUM(H334:H335)</f>
        <v>14.912999999999982</v>
      </c>
      <c r="I336" s="299" t="str">
        <f>CONCATENATE("(",ROUND((H336/$H336)*100,1),")")</f>
        <v>(100)</v>
      </c>
      <c r="K336" s="302">
        <f t="shared" si="256"/>
        <v>-0.81068517962696696</v>
      </c>
      <c r="L336" s="302">
        <f t="shared" si="257"/>
        <v>-0.50714137598738285</v>
      </c>
      <c r="M336" s="302">
        <f t="shared" si="258"/>
        <v>-7.3173444385666642E-2</v>
      </c>
      <c r="N336" s="302">
        <f t="shared" si="259"/>
        <v>-1.3910000000000164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22.386200725899904</v>
      </c>
      <c r="C345" s="299" t="str">
        <f>CONCATENATE("(",ROUND((B345/$H347)*100,1),")")</f>
        <v>(35.1)</v>
      </c>
      <c r="D345" s="302">
        <f>'Ind T6'!M144</f>
        <v>3.49039232128071</v>
      </c>
      <c r="E345" s="299" t="str">
        <f>CONCATENATE("(",ROUND((D345/$H347)*100,1),")")</f>
        <v>(5.5)</v>
      </c>
      <c r="F345" s="302">
        <f>'Ind T6'!N144</f>
        <v>5.9505643455832695</v>
      </c>
      <c r="G345" s="299" t="str">
        <f>CONCATENATE("(",ROUND((F345/$H347)*100,1),")")</f>
        <v>(9.3)</v>
      </c>
      <c r="H345" s="302">
        <f>SUM(B345,D345,F345)</f>
        <v>31.827157392763883</v>
      </c>
      <c r="I345" s="299" t="str">
        <f>CONCATENATE("(",ROUND((H345/$H347)*100,1),")")</f>
        <v>(50)</v>
      </c>
      <c r="K345" s="302">
        <f>B350-B345</f>
        <v>0.84924584878950427</v>
      </c>
      <c r="L345" s="302">
        <f>D350-D345</f>
        <v>0.30163176090184862</v>
      </c>
      <c r="M345" s="302">
        <f>F350-F345</f>
        <v>0.37380287645391785</v>
      </c>
      <c r="N345" s="302">
        <f>SUM(K345:M345)</f>
        <v>1.5246804861452707</v>
      </c>
    </row>
    <row r="346" spans="1:14" x14ac:dyDescent="0.2">
      <c r="A346" s="282" t="s">
        <v>365</v>
      </c>
      <c r="B346" s="302">
        <f>'Ind T6'!L143</f>
        <v>15.507147856663199</v>
      </c>
      <c r="C346" s="299" t="str">
        <f>CONCATENATE("(",ROUND((B346/$H347)*100,1),")")</f>
        <v>(24.3)</v>
      </c>
      <c r="D346" s="302">
        <f>'Ind T6'!M143</f>
        <v>9.4866119015679899</v>
      </c>
      <c r="E346" s="299" t="str">
        <f>CONCATENATE("(",ROUND((D346/$H347)*100,1),")")</f>
        <v>(14.9)</v>
      </c>
      <c r="F346" s="302">
        <f>'Ind T6'!N143</f>
        <v>6.8750828490048423</v>
      </c>
      <c r="G346" s="299" t="str">
        <f>CONCATENATE("(",ROUND((F346/$H347)*100,1),")")</f>
        <v>(10.8)</v>
      </c>
      <c r="H346" s="302">
        <f t="shared" ref="H346" si="260">SUM(B346,D346,F346)</f>
        <v>31.868842607236033</v>
      </c>
      <c r="I346" s="299" t="str">
        <f>CONCATENATE("(",ROUND((H346/$H347)*100,1),")")</f>
        <v>(50)</v>
      </c>
      <c r="K346" s="302">
        <f t="shared" ref="K346:K347" si="261">B351-B346</f>
        <v>1.0529383523164348</v>
      </c>
      <c r="L346" s="302">
        <f t="shared" ref="L346:L347" si="262">D351-D346</f>
        <v>0.75584735231579891</v>
      </c>
      <c r="M346" s="302">
        <f t="shared" ref="M346:M347" si="263">F351-F346</f>
        <v>0.66153380922249028</v>
      </c>
      <c r="N346" s="302">
        <f t="shared" ref="N346:N347" si="264">SUM(K346:M346)</f>
        <v>2.470319513854724</v>
      </c>
    </row>
    <row r="347" spans="1:14" x14ac:dyDescent="0.2">
      <c r="A347" s="282" t="s">
        <v>363</v>
      </c>
      <c r="B347" s="302">
        <f>SUM(B345:B346)</f>
        <v>37.893348582563107</v>
      </c>
      <c r="C347" s="299" t="str">
        <f>CONCATENATE("(",ROUND((B347/$H347)*100,1),")")</f>
        <v>(59.5)</v>
      </c>
      <c r="D347" s="302">
        <f>SUM(D345:D346)</f>
        <v>12.9770042228487</v>
      </c>
      <c r="E347" s="299" t="str">
        <f>CONCATENATE("(",ROUND((D347/$H347)*100,1),")")</f>
        <v>(20.4)</v>
      </c>
      <c r="F347" s="302">
        <f>SUM(F345:F346)</f>
        <v>12.825647194588111</v>
      </c>
      <c r="G347" s="299" t="str">
        <f>CONCATENATE("(",ROUND((F347/$H347)*100,1),")")</f>
        <v>(20.1)</v>
      </c>
      <c r="H347" s="302">
        <f>SUM(H345:H346)</f>
        <v>63.695999999999913</v>
      </c>
      <c r="I347" s="299" t="str">
        <f>CONCATENATE("(",ROUND((H347/$H347)*100,1),")")</f>
        <v>(100)</v>
      </c>
      <c r="K347" s="302">
        <f t="shared" si="261"/>
        <v>1.9021842011059391</v>
      </c>
      <c r="L347" s="302">
        <f t="shared" si="262"/>
        <v>1.0574791132176475</v>
      </c>
      <c r="M347" s="302">
        <f t="shared" si="263"/>
        <v>1.035336685676409</v>
      </c>
      <c r="N347" s="302">
        <f t="shared" si="264"/>
        <v>3.9949999999999957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23.235446574689409</v>
      </c>
      <c r="C350" s="299" t="str">
        <f>CONCATENATE("(",ROUND((B350/$H352)*100,1),")")</f>
        <v>(34.3)</v>
      </c>
      <c r="D350" s="302">
        <f>'Ind T6'!R144</f>
        <v>3.7920240821825586</v>
      </c>
      <c r="E350" s="299" t="str">
        <f>CONCATENATE("(",ROUND((D350/$H352)*100,1),")")</f>
        <v>(5.6)</v>
      </c>
      <c r="F350" s="302">
        <f>'Ind T6'!S144</f>
        <v>6.3243672220371874</v>
      </c>
      <c r="G350" s="299" t="str">
        <f>CONCATENATE("(",ROUND((F350/$H352)*100,1),")")</f>
        <v>(9.3)</v>
      </c>
      <c r="H350" s="302">
        <f>SUM(B350,D350,F350)</f>
        <v>33.351837878909151</v>
      </c>
      <c r="I350" s="299" t="str">
        <f>CONCATENATE("(",ROUND((H350/$H352)*100,1),")")</f>
        <v>(49.3)</v>
      </c>
      <c r="K350" s="302">
        <f>B355-B350</f>
        <v>1.2949190124959706</v>
      </c>
      <c r="L350" s="302">
        <f>D355-D350</f>
        <v>0.52215813889654461</v>
      </c>
      <c r="M350" s="302">
        <f>F355-F350</f>
        <v>0.58094264978687438</v>
      </c>
      <c r="N350" s="302">
        <f>SUM(K350:M350)</f>
        <v>2.3980198011793896</v>
      </c>
    </row>
    <row r="351" spans="1:14" x14ac:dyDescent="0.2">
      <c r="A351" s="282" t="s">
        <v>365</v>
      </c>
      <c r="B351" s="302">
        <f>'Ind T6'!Q143</f>
        <v>16.560086208979634</v>
      </c>
      <c r="C351" s="299" t="str">
        <f>CONCATENATE("(",ROUND((B351/$H352)*100,1),")")</f>
        <v>(24.5)</v>
      </c>
      <c r="D351" s="302">
        <f>'Ind T6'!R143</f>
        <v>10.242459253883789</v>
      </c>
      <c r="E351" s="299" t="str">
        <f>CONCATENATE("(",ROUND((D351/$H352)*100,1),")")</f>
        <v>(15.1)</v>
      </c>
      <c r="F351" s="302">
        <f>'Ind T6'!S143</f>
        <v>7.5366166582273326</v>
      </c>
      <c r="G351" s="299" t="str">
        <f>CONCATENATE("(",ROUND((F351/$H352)*100,1),")")</f>
        <v>(11.1)</v>
      </c>
      <c r="H351" s="302">
        <f t="shared" ref="H351" si="265">SUM(B351,D351,F351)</f>
        <v>34.339162121090752</v>
      </c>
      <c r="I351" s="299" t="str">
        <f>CONCATENATE("(",ROUND((H351/$H352)*100,1),")")</f>
        <v>(50.7)</v>
      </c>
      <c r="K351" s="302">
        <f t="shared" ref="K351:K352" si="266">B356-B351</f>
        <v>1.4365692370251075</v>
      </c>
      <c r="L351" s="302">
        <f t="shared" ref="L351:L352" si="267">D356-D351</f>
        <v>1.0528130005610397</v>
      </c>
      <c r="M351" s="302">
        <f t="shared" ref="M351:M352" si="268">F356-F351</f>
        <v>1.0345979612346632</v>
      </c>
      <c r="N351" s="302">
        <f t="shared" ref="N351:N352" si="269">SUM(K351:M351)</f>
        <v>3.5239801988208104</v>
      </c>
    </row>
    <row r="352" spans="1:14" x14ac:dyDescent="0.2">
      <c r="A352" s="282" t="s">
        <v>363</v>
      </c>
      <c r="B352" s="302">
        <f>SUM(B350:B351)</f>
        <v>39.795532783669046</v>
      </c>
      <c r="C352" s="299" t="str">
        <f>CONCATENATE("(",ROUND((B352/$H352)*100,1),")")</f>
        <v>(58.8)</v>
      </c>
      <c r="D352" s="302">
        <f>SUM(D350:D351)</f>
        <v>14.034483336066348</v>
      </c>
      <c r="E352" s="299" t="str">
        <f>CONCATENATE("(",ROUND((D352/$H352)*100,1),")")</f>
        <v>(20.7)</v>
      </c>
      <c r="F352" s="302">
        <f>SUM(F350:F351)</f>
        <v>13.86098388026452</v>
      </c>
      <c r="G352" s="299" t="str">
        <f>CONCATENATE("(",ROUND((F352/$H352)*100,1),")")</f>
        <v>(20.5)</v>
      </c>
      <c r="H352" s="302">
        <f>SUM(H350:H351)</f>
        <v>67.690999999999903</v>
      </c>
      <c r="I352" s="299" t="str">
        <f>CONCATENATE("(",ROUND((H352/$H352)*100,1),")")</f>
        <v>(100)</v>
      </c>
      <c r="K352" s="302">
        <f t="shared" si="266"/>
        <v>2.7314882495210782</v>
      </c>
      <c r="L352" s="302">
        <f t="shared" si="267"/>
        <v>1.5749711394575847</v>
      </c>
      <c r="M352" s="302">
        <f t="shared" si="268"/>
        <v>1.6155406110215367</v>
      </c>
      <c r="N352" s="302">
        <f t="shared" si="269"/>
        <v>5.9220000000001995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24.530365587185379</v>
      </c>
      <c r="C355" s="299" t="str">
        <f>CONCATENATE("(",ROUND((B355/$H357)*100,1),")")</f>
        <v>(33.3)</v>
      </c>
      <c r="D355" s="302">
        <f>'Ind T6'!W144</f>
        <v>4.3141822210791032</v>
      </c>
      <c r="E355" s="299" t="str">
        <f>CONCATENATE("(",ROUND((D355/$H357)*100,1),")")</f>
        <v>(5.9)</v>
      </c>
      <c r="F355" s="302">
        <f>'Ind T6'!X144</f>
        <v>6.9053098718240618</v>
      </c>
      <c r="G355" s="299" t="str">
        <f>CONCATENATE("(",ROUND((F355/$H357)*100,1),")")</f>
        <v>(9.4)</v>
      </c>
      <c r="H355" s="302">
        <f>SUM(B355,D355,F355)</f>
        <v>35.749857680088546</v>
      </c>
      <c r="I355" s="299" t="str">
        <f>CONCATENATE("(",ROUND((H355/$H357)*100,1),")")</f>
        <v>(48.6)</v>
      </c>
      <c r="K355" s="302">
        <f>B355-B345</f>
        <v>2.1441648612854749</v>
      </c>
      <c r="L355" s="302">
        <f>D355-D345</f>
        <v>0.82378989979839323</v>
      </c>
      <c r="M355" s="302">
        <f>F355-F345</f>
        <v>0.95474552624079223</v>
      </c>
      <c r="N355" s="302">
        <f>SUM(K355:M355)</f>
        <v>3.9227002873246604</v>
      </c>
    </row>
    <row r="356" spans="1:14" x14ac:dyDescent="0.2">
      <c r="A356" s="282" t="s">
        <v>365</v>
      </c>
      <c r="B356" s="302">
        <f>'Ind T6'!V143</f>
        <v>17.996655446004741</v>
      </c>
      <c r="C356" s="299" t="str">
        <f>CONCATENATE("(",ROUND((B356/$H357)*100,1),")")</f>
        <v>(24.4)</v>
      </c>
      <c r="D356" s="302">
        <f>'Ind T6'!W143</f>
        <v>11.295272254444829</v>
      </c>
      <c r="E356" s="299" t="str">
        <f>CONCATENATE("(",ROUND((D356/$H357)*100,1),")")</f>
        <v>(15.3)</v>
      </c>
      <c r="F356" s="302">
        <f>'Ind T6'!X143</f>
        <v>8.5712146194619958</v>
      </c>
      <c r="G356" s="299" t="str">
        <f>CONCATENATE("(",ROUND((F356/$H357)*100,1),")")</f>
        <v>(11.6)</v>
      </c>
      <c r="H356" s="302">
        <f t="shared" ref="H356" si="270">SUM(B356,D356,F356)</f>
        <v>37.863142319911567</v>
      </c>
      <c r="I356" s="299" t="str">
        <f>CONCATENATE("(",ROUND((H356/$H357)*100,1),")")</f>
        <v>(51.4)</v>
      </c>
      <c r="K356" s="302">
        <f t="shared" ref="K356:K357" si="271">B356-B346</f>
        <v>2.4895075893415424</v>
      </c>
      <c r="L356" s="302">
        <f t="shared" ref="L356:L357" si="272">D356-D346</f>
        <v>1.8086603528768386</v>
      </c>
      <c r="M356" s="302">
        <f t="shared" ref="M356:M357" si="273">F356-F346</f>
        <v>1.6961317704571535</v>
      </c>
      <c r="N356" s="302">
        <f t="shared" ref="N356:N357" si="274">SUM(K356:M356)</f>
        <v>5.9942997126755344</v>
      </c>
    </row>
    <row r="357" spans="1:14" x14ac:dyDescent="0.2">
      <c r="A357" s="282" t="s">
        <v>363</v>
      </c>
      <c r="B357" s="302">
        <f>SUM(B355:B356)</f>
        <v>42.527021033190124</v>
      </c>
      <c r="C357" s="299" t="str">
        <f>CONCATENATE("(",ROUND((B357/$H357)*100,1),")")</f>
        <v>(57.8)</v>
      </c>
      <c r="D357" s="302">
        <f>SUM(D355:D356)</f>
        <v>15.609454475523933</v>
      </c>
      <c r="E357" s="299" t="str">
        <f>CONCATENATE("(",ROUND((D357/$H357)*100,1),")")</f>
        <v>(21.2)</v>
      </c>
      <c r="F357" s="302">
        <f>SUM(F355:F356)</f>
        <v>15.476524491286057</v>
      </c>
      <c r="G357" s="299" t="str">
        <f>CONCATENATE("(",ROUND((F357/$H357)*100,1),")")</f>
        <v>(21)</v>
      </c>
      <c r="H357" s="302">
        <f>SUM(H355:H356)</f>
        <v>73.613000000000113</v>
      </c>
      <c r="I357" s="299" t="str">
        <f>CONCATENATE("(",ROUND((H357/$H357)*100,1),")")</f>
        <v>(100)</v>
      </c>
      <c r="K357" s="302">
        <f t="shared" si="271"/>
        <v>4.6336724506270173</v>
      </c>
      <c r="L357" s="302">
        <f t="shared" si="272"/>
        <v>2.6324502526752322</v>
      </c>
      <c r="M357" s="302">
        <f t="shared" si="273"/>
        <v>2.6508772966979457</v>
      </c>
      <c r="N357" s="302">
        <f t="shared" si="274"/>
        <v>9.9170000000001952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16.913198975383114</v>
      </c>
      <c r="C366" s="299" t="str">
        <f>CONCATENATE("(",ROUND((B366/$H368)*100,1),")")</f>
        <v>(32.8)</v>
      </c>
      <c r="D366" s="302">
        <f>'Ind T6'!M153</f>
        <v>5.3046310471540137</v>
      </c>
      <c r="E366" s="299" t="str">
        <f>CONCATENATE("(",ROUND((D366/$H368)*100,1),")")</f>
        <v>(10.3)</v>
      </c>
      <c r="F366" s="302">
        <f>'Ind T6'!N153</f>
        <v>4.8002742847114508</v>
      </c>
      <c r="G366" s="299" t="str">
        <f>CONCATENATE("(",ROUND((F366/$H368)*100,1),")")</f>
        <v>(9.3)</v>
      </c>
      <c r="H366" s="302">
        <f>SUM(B366,D366,F366)</f>
        <v>27.018104307248578</v>
      </c>
      <c r="I366" s="299" t="str">
        <f>CONCATENATE("(",ROUND((H366/$H368)*100,1),")")</f>
        <v>(52.3)</v>
      </c>
      <c r="K366" s="302">
        <f>B371-B366</f>
        <v>1.7829458829277449</v>
      </c>
      <c r="L366" s="302">
        <f>D371-D366</f>
        <v>0.54768825269822585</v>
      </c>
      <c r="M366" s="302">
        <f>F371-F366</f>
        <v>0.422864095384198</v>
      </c>
      <c r="N366" s="302">
        <f>SUM(K366:M366)</f>
        <v>2.7534982310101688</v>
      </c>
    </row>
    <row r="367" spans="1:14" x14ac:dyDescent="0.2">
      <c r="A367" s="282" t="s">
        <v>365</v>
      </c>
      <c r="B367" s="302">
        <f>'Ind T6'!L152</f>
        <v>9.9507237308221121</v>
      </c>
      <c r="C367" s="299" t="str">
        <f>CONCATENATE("(",ROUND((B367/$H368)*100,1),")")</f>
        <v>(19.3)</v>
      </c>
      <c r="D367" s="302">
        <f>'Ind T6'!M152</f>
        <v>9.194711236680309</v>
      </c>
      <c r="E367" s="299" t="str">
        <f>CONCATENATE("(",ROUND((D367/$H368)*100,1),")")</f>
        <v>(17.8)</v>
      </c>
      <c r="F367" s="302">
        <f>'Ind T6'!N152</f>
        <v>5.4564607252490669</v>
      </c>
      <c r="G367" s="299" t="str">
        <f>CONCATENATE("(",ROUND((F367/$H368)*100,1),")")</f>
        <v>(10.6)</v>
      </c>
      <c r="H367" s="302">
        <f t="shared" ref="H367" si="275">SUM(B367,D367,F367)</f>
        <v>24.601895692751487</v>
      </c>
      <c r="I367" s="299" t="str">
        <f>CONCATENATE("(",ROUND((H367/$H368)*100,1),")")</f>
        <v>(47.7)</v>
      </c>
      <c r="K367" s="302">
        <f t="shared" ref="K367:K368" si="276">B372-B367</f>
        <v>1.2470313157306201</v>
      </c>
      <c r="L367" s="302">
        <f t="shared" ref="L367:L368" si="277">D372-D367</f>
        <v>0.77824869411323583</v>
      </c>
      <c r="M367" s="302">
        <f t="shared" ref="M367:M368" si="278">F372-F367</f>
        <v>0.47522175914593134</v>
      </c>
      <c r="N367" s="302">
        <f t="shared" ref="N367:N368" si="279">SUM(K367:M367)</f>
        <v>2.5005017689897873</v>
      </c>
    </row>
    <row r="368" spans="1:14" x14ac:dyDescent="0.2">
      <c r="A368" s="282" t="s">
        <v>363</v>
      </c>
      <c r="B368" s="302">
        <f>SUM(B366:B367)</f>
        <v>26.863922706205226</v>
      </c>
      <c r="C368" s="299" t="str">
        <f>CONCATENATE("(",ROUND((B368/$H368)*100,1),")")</f>
        <v>(52)</v>
      </c>
      <c r="D368" s="302">
        <f>SUM(D366:D367)</f>
        <v>14.499342283834324</v>
      </c>
      <c r="E368" s="299" t="str">
        <f>CONCATENATE("(",ROUND((D368/$H368)*100,1),")")</f>
        <v>(28.1)</v>
      </c>
      <c r="F368" s="302">
        <f>SUM(F366:F367)</f>
        <v>10.256735009960519</v>
      </c>
      <c r="G368" s="299" t="str">
        <f>CONCATENATE("(",ROUND((F368/$H368)*100,1),")")</f>
        <v>(19.9)</v>
      </c>
      <c r="H368" s="302">
        <f>SUM(H366:H367)</f>
        <v>51.620000000000061</v>
      </c>
      <c r="I368" s="299" t="str">
        <f>CONCATENATE("(",ROUND((H368/$H368)*100,1),")")</f>
        <v>(100)</v>
      </c>
      <c r="K368" s="302">
        <f t="shared" si="276"/>
        <v>3.029977198658365</v>
      </c>
      <c r="L368" s="302">
        <f t="shared" si="277"/>
        <v>1.3259369468114599</v>
      </c>
      <c r="M368" s="302">
        <f t="shared" si="278"/>
        <v>0.89808585453012846</v>
      </c>
      <c r="N368" s="302">
        <f t="shared" si="279"/>
        <v>5.2539999999999534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18.696144858310859</v>
      </c>
      <c r="C371" s="299" t="str">
        <f>CONCATENATE("(",ROUND((B371/$H373)*100,1),")")</f>
        <v>(32.9)</v>
      </c>
      <c r="D371" s="302">
        <f>'Ind T6'!R153</f>
        <v>5.8523192998522395</v>
      </c>
      <c r="E371" s="299" t="str">
        <f>CONCATENATE("(",ROUND((D371/$H373)*100,1),")")</f>
        <v>(10.3)</v>
      </c>
      <c r="F371" s="302">
        <f>'Ind T6'!S153</f>
        <v>5.2231383800956488</v>
      </c>
      <c r="G371" s="299" t="str">
        <f>CONCATENATE("(",ROUND((F371/$H373)*100,1),")")</f>
        <v>(9.2)</v>
      </c>
      <c r="H371" s="302">
        <f>SUM(B371,D371,F371)</f>
        <v>29.771602538258747</v>
      </c>
      <c r="I371" s="299" t="str">
        <f>CONCATENATE("(",ROUND((H371/$H373)*100,1),")")</f>
        <v>(52.3)</v>
      </c>
      <c r="K371" s="302">
        <f>B376-B371</f>
        <v>1.7079868936600704</v>
      </c>
      <c r="L371" s="302">
        <f>D376-D371</f>
        <v>0.47586908936880778</v>
      </c>
      <c r="M371" s="302">
        <f>F376-F371</f>
        <v>0.49555373183046214</v>
      </c>
      <c r="N371" s="302">
        <f>SUM(K371:M371)</f>
        <v>2.6794097148593403</v>
      </c>
    </row>
    <row r="372" spans="1:14" x14ac:dyDescent="0.2">
      <c r="A372" s="282" t="s">
        <v>365</v>
      </c>
      <c r="B372" s="302">
        <f>'Ind T6'!Q152</f>
        <v>11.197755046552732</v>
      </c>
      <c r="C372" s="299" t="str">
        <f>CONCATENATE("(",ROUND((B372/$H373)*100,1),")")</f>
        <v>(19.7)</v>
      </c>
      <c r="D372" s="302">
        <f>'Ind T6'!R152</f>
        <v>9.9729599307935448</v>
      </c>
      <c r="E372" s="299" t="str">
        <f>CONCATENATE("(",ROUND((D372/$H373)*100,1),")")</f>
        <v>(17.5)</v>
      </c>
      <c r="F372" s="302">
        <f>'Ind T6'!S152</f>
        <v>5.9316824843949982</v>
      </c>
      <c r="G372" s="299" t="str">
        <f>CONCATENATE("(",ROUND((F372/$H373)*100,1),")")</f>
        <v>(10.4)</v>
      </c>
      <c r="H372" s="302">
        <f t="shared" ref="H372" si="280">SUM(B372,D372,F372)</f>
        <v>27.102397461741276</v>
      </c>
      <c r="I372" s="299" t="str">
        <f>CONCATENATE("(",ROUND((H372/$H373)*100,1),")")</f>
        <v>(47.7)</v>
      </c>
      <c r="K372" s="302">
        <f t="shared" ref="K372:K373" si="281">B377-B372</f>
        <v>1.2953638002479639</v>
      </c>
      <c r="L372" s="302">
        <f t="shared" ref="L372:L373" si="282">D377-D372</f>
        <v>0.53929601486361456</v>
      </c>
      <c r="M372" s="302">
        <f t="shared" ref="M372:M373" si="283">F377-F372</f>
        <v>0.59993047002902067</v>
      </c>
      <c r="N372" s="302">
        <f t="shared" ref="N372:N373" si="284">SUM(K372:M372)</f>
        <v>2.4345902851405992</v>
      </c>
    </row>
    <row r="373" spans="1:14" x14ac:dyDescent="0.2">
      <c r="A373" s="282" t="s">
        <v>363</v>
      </c>
      <c r="B373" s="302">
        <f>SUM(B371:B372)</f>
        <v>29.893899904863591</v>
      </c>
      <c r="C373" s="299" t="str">
        <f>CONCATENATE("(",ROUND((B373/$H373)*100,1),")")</f>
        <v>(52.6)</v>
      </c>
      <c r="D373" s="302">
        <f>SUM(D371:D372)</f>
        <v>15.825279230645783</v>
      </c>
      <c r="E373" s="299" t="str">
        <f>CONCATENATE("(",ROUND((D373/$H373)*100,1),")")</f>
        <v>(27.8)</v>
      </c>
      <c r="F373" s="302">
        <f>SUM(F371:F372)</f>
        <v>11.154820864490647</v>
      </c>
      <c r="G373" s="299" t="str">
        <f>CONCATENATE("(",ROUND((F373/$H373)*100,1),")")</f>
        <v>(19.6)</v>
      </c>
      <c r="H373" s="302">
        <f>SUM(H371:H372)</f>
        <v>56.874000000000024</v>
      </c>
      <c r="I373" s="299" t="str">
        <f>CONCATENATE("(",ROUND((H373/$H373)*100,1),")")</f>
        <v>(100)</v>
      </c>
      <c r="K373" s="302">
        <f t="shared" si="281"/>
        <v>3.0033506939080361</v>
      </c>
      <c r="L373" s="302">
        <f t="shared" si="282"/>
        <v>1.0151651042324232</v>
      </c>
      <c r="M373" s="302">
        <f t="shared" si="283"/>
        <v>1.0954842018594828</v>
      </c>
      <c r="N373" s="302">
        <f t="shared" si="284"/>
        <v>5.1139999999999421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20.40413175197093</v>
      </c>
      <c r="C376" s="299" t="str">
        <f>CONCATENATE("(",ROUND((B376/$H378)*100,1),")")</f>
        <v>(32.9)</v>
      </c>
      <c r="D376" s="302">
        <f>'Ind T6'!W153</f>
        <v>6.3281883892210473</v>
      </c>
      <c r="E376" s="299" t="str">
        <f>CONCATENATE("(",ROUND((D376/$H378)*100,1),")")</f>
        <v>(10.2)</v>
      </c>
      <c r="F376" s="302">
        <f>'Ind T6'!X153</f>
        <v>5.7186921119261109</v>
      </c>
      <c r="G376" s="299" t="str">
        <f>CONCATENATE("(",ROUND((F376/$H378)*100,1),")")</f>
        <v>(9.2)</v>
      </c>
      <c r="H376" s="302">
        <f>SUM(B376,D376,F376)</f>
        <v>32.451012253118087</v>
      </c>
      <c r="I376" s="299" t="str">
        <f>CONCATENATE("(",ROUND((H376/$H378)*100,1),")")</f>
        <v>(52.4)</v>
      </c>
      <c r="K376" s="302">
        <f>B376-B366</f>
        <v>3.4909327765878153</v>
      </c>
      <c r="L376" s="302">
        <f>D376-D366</f>
        <v>1.0235573420670336</v>
      </c>
      <c r="M376" s="302">
        <f>F376-F366</f>
        <v>0.91841782721466014</v>
      </c>
      <c r="N376" s="302">
        <f>SUM(K376:M376)</f>
        <v>5.4329079458695091</v>
      </c>
    </row>
    <row r="377" spans="1:14" x14ac:dyDescent="0.2">
      <c r="A377" s="282" t="s">
        <v>365</v>
      </c>
      <c r="B377" s="302">
        <f>'Ind T6'!V152</f>
        <v>12.493118846800696</v>
      </c>
      <c r="C377" s="299" t="str">
        <f>CONCATENATE("(",ROUND((B377/$H378)*100,1),")")</f>
        <v>(20.2)</v>
      </c>
      <c r="D377" s="302">
        <f>'Ind T6'!W152</f>
        <v>10.512255945657159</v>
      </c>
      <c r="E377" s="299" t="str">
        <f>CONCATENATE("(",ROUND((D377/$H378)*100,1),")")</f>
        <v>(17)</v>
      </c>
      <c r="F377" s="302">
        <f>'Ind T6'!X152</f>
        <v>6.5316129544240189</v>
      </c>
      <c r="G377" s="299" t="str">
        <f>CONCATENATE("(",ROUND((F377/$H378)*100,1),")")</f>
        <v>(10.5)</v>
      </c>
      <c r="H377" s="302">
        <f t="shared" ref="H377" si="285">SUM(B377,D377,F377)</f>
        <v>29.536987746881877</v>
      </c>
      <c r="I377" s="299" t="str">
        <f>CONCATENATE("(",ROUND((H377/$H378)*100,1),")")</f>
        <v>(47.6)</v>
      </c>
      <c r="K377" s="302">
        <f t="shared" ref="K377:K378" si="286">B377-B367</f>
        <v>2.542395115978584</v>
      </c>
      <c r="L377" s="302">
        <f t="shared" ref="L377:L378" si="287">D377-D367</f>
        <v>1.3175447089768504</v>
      </c>
      <c r="M377" s="302">
        <f t="shared" ref="M377:M378" si="288">F377-F367</f>
        <v>1.075152229174952</v>
      </c>
      <c r="N377" s="302">
        <f t="shared" ref="N377:N378" si="289">SUM(K377:M377)</f>
        <v>4.9350920541303864</v>
      </c>
    </row>
    <row r="378" spans="1:14" x14ac:dyDescent="0.2">
      <c r="A378" s="282" t="s">
        <v>363</v>
      </c>
      <c r="B378" s="302">
        <f>SUM(B376:B377)</f>
        <v>32.897250598771627</v>
      </c>
      <c r="C378" s="299" t="str">
        <f>CONCATENATE("(",ROUND((B378/$H378)*100,1),")")</f>
        <v>(53.1)</v>
      </c>
      <c r="D378" s="302">
        <f>SUM(D376:D377)</f>
        <v>16.840444334878207</v>
      </c>
      <c r="E378" s="299" t="str">
        <f>CONCATENATE("(",ROUND((D378/$H378)*100,1),")")</f>
        <v>(27.2)</v>
      </c>
      <c r="F378" s="302">
        <f>SUM(F376:F377)</f>
        <v>12.25030506635013</v>
      </c>
      <c r="G378" s="299" t="str">
        <f>CONCATENATE("(",ROUND((F378/$H378)*100,1),")")</f>
        <v>(19.8)</v>
      </c>
      <c r="H378" s="302">
        <f>SUM(H376:H377)</f>
        <v>61.987999999999964</v>
      </c>
      <c r="I378" s="299" t="str">
        <f>CONCATENATE("(",ROUND((H378/$H378)*100,1),")")</f>
        <v>(100)</v>
      </c>
      <c r="K378" s="302">
        <f t="shared" si="286"/>
        <v>6.0333278925664011</v>
      </c>
      <c r="L378" s="302">
        <f t="shared" si="287"/>
        <v>2.3411020510438831</v>
      </c>
      <c r="M378" s="302">
        <f t="shared" si="288"/>
        <v>1.9935700563896113</v>
      </c>
      <c r="N378" s="302">
        <f t="shared" si="289"/>
        <v>10.367999999999896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15.312150914560247</v>
      </c>
      <c r="C387" s="299" t="str">
        <f>CONCATENATE("(",ROUND((B387/$H389)*100,1),")")</f>
        <v>(36.1)</v>
      </c>
      <c r="D387" s="302">
        <f>'Ind T6'!M162</f>
        <v>2.4827464461582189</v>
      </c>
      <c r="E387" s="299" t="str">
        <f>CONCATENATE("(",ROUND((D387/$H389)*100,1),")")</f>
        <v>(5.9)</v>
      </c>
      <c r="F387" s="302">
        <f>'Ind T6'!N162</f>
        <v>1.4042560241103659</v>
      </c>
      <c r="G387" s="299" t="str">
        <f>CONCATENATE("(",ROUND((F387/$H389)*100,1),")")</f>
        <v>(3.3)</v>
      </c>
      <c r="H387" s="302">
        <f>SUM(B387,D387,F387)</f>
        <v>19.199153384828833</v>
      </c>
      <c r="I387" s="299" t="str">
        <f>CONCATENATE("(",ROUND((H387/$H389)*100,1),")")</f>
        <v>(45.3)</v>
      </c>
      <c r="K387" s="302">
        <f>B392-B387</f>
        <v>0.10683633572519291</v>
      </c>
      <c r="L387" s="302">
        <f>D392-D387</f>
        <v>0.20616758210606667</v>
      </c>
      <c r="M387" s="302">
        <f>F392-F387</f>
        <v>4.0245688417241743E-2</v>
      </c>
      <c r="N387" s="302">
        <f>SUM(K387:M387)</f>
        <v>0.35324960624850132</v>
      </c>
    </row>
    <row r="388" spans="1:14" x14ac:dyDescent="0.2">
      <c r="A388" s="282" t="s">
        <v>365</v>
      </c>
      <c r="B388" s="302">
        <f>'Ind T6'!L161</f>
        <v>11.687473433424545</v>
      </c>
      <c r="C388" s="299" t="str">
        <f>CONCATENATE("(",ROUND((B388/$H389)*100,1),")")</f>
        <v>(27.6)</v>
      </c>
      <c r="D388" s="302">
        <f>'Ind T6'!M161</f>
        <v>10.368453570378472</v>
      </c>
      <c r="E388" s="299" t="str">
        <f>CONCATENATE("(",ROUND((D388/$H389)*100,1),")")</f>
        <v>(24.5)</v>
      </c>
      <c r="F388" s="302">
        <f>'Ind T6'!N161</f>
        <v>1.1279196113680805</v>
      </c>
      <c r="G388" s="299" t="str">
        <f>CONCATENATE("(",ROUND((F388/$H389)*100,1),")")</f>
        <v>(2.7)</v>
      </c>
      <c r="H388" s="302">
        <f t="shared" ref="H388" si="290">SUM(B388,D388,F388)</f>
        <v>23.183846615171099</v>
      </c>
      <c r="I388" s="299" t="str">
        <f>CONCATENATE("(",ROUND((H388/$H389)*100,1),")")</f>
        <v>(54.7)</v>
      </c>
      <c r="K388" s="302">
        <f t="shared" ref="K388:K389" si="291">B393-B388</f>
        <v>0.32356397925276248</v>
      </c>
      <c r="L388" s="302">
        <f t="shared" ref="L388:L389" si="292">D393-D388</f>
        <v>0.30928493252393707</v>
      </c>
      <c r="M388" s="302">
        <f t="shared" ref="M388:M389" si="293">F393-F388</f>
        <v>3.2901481974789704E-2</v>
      </c>
      <c r="N388" s="302">
        <f t="shared" ref="N388:N389" si="294">SUM(K388:M388)</f>
        <v>0.66575039375148926</v>
      </c>
    </row>
    <row r="389" spans="1:14" x14ac:dyDescent="0.2">
      <c r="A389" s="282" t="s">
        <v>363</v>
      </c>
      <c r="B389" s="302">
        <f>SUM(B387:B388)</f>
        <v>26.999624347984792</v>
      </c>
      <c r="C389" s="299" t="str">
        <f>CONCATENATE("(",ROUND((B389/$H389)*100,1),")")</f>
        <v>(63.7)</v>
      </c>
      <c r="D389" s="302">
        <f>SUM(D387:D388)</f>
        <v>12.851200016536691</v>
      </c>
      <c r="E389" s="299" t="str">
        <f>CONCATENATE("(",ROUND((D389/$H389)*100,1),")")</f>
        <v>(30.3)</v>
      </c>
      <c r="F389" s="302">
        <f>SUM(F387:F388)</f>
        <v>2.5321756354784464</v>
      </c>
      <c r="G389" s="299" t="str">
        <f>CONCATENATE("(",ROUND((F389/$H389)*100,1),")")</f>
        <v>(6)</v>
      </c>
      <c r="H389" s="302">
        <f>SUM(H387:H388)</f>
        <v>42.382999999999932</v>
      </c>
      <c r="I389" s="299" t="str">
        <f>CONCATENATE("(",ROUND((H389/$H389)*100,1),")")</f>
        <v>(100)</v>
      </c>
      <c r="K389" s="302">
        <f t="shared" si="291"/>
        <v>0.43040031497795539</v>
      </c>
      <c r="L389" s="302">
        <f t="shared" si="292"/>
        <v>0.51545251463000419</v>
      </c>
      <c r="M389" s="302">
        <f t="shared" si="293"/>
        <v>7.3147170392031668E-2</v>
      </c>
      <c r="N389" s="302">
        <f t="shared" si="294"/>
        <v>1.0189999999999912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15.41898725028544</v>
      </c>
      <c r="C392" s="299" t="str">
        <f>CONCATENATE("(",ROUND((B392/$H394)*100,1),")")</f>
        <v>(35.5)</v>
      </c>
      <c r="D392" s="302">
        <f>'Ind T6'!R162</f>
        <v>2.6889140282642856</v>
      </c>
      <c r="E392" s="299" t="str">
        <f>CONCATENATE("(",ROUND((D392/$H394)*100,1),")")</f>
        <v>(6.2)</v>
      </c>
      <c r="F392" s="302">
        <f>'Ind T6'!S162</f>
        <v>1.4445017125276076</v>
      </c>
      <c r="G392" s="299" t="str">
        <f>CONCATENATE("(",ROUND((F392/$H394)*100,1),")")</f>
        <v>(3.3)</v>
      </c>
      <c r="H392" s="302">
        <f>SUM(B392,D392,F392)</f>
        <v>19.552402991077333</v>
      </c>
      <c r="I392" s="299" t="str">
        <f>CONCATENATE("(",ROUND((H392/$H394)*100,1),")")</f>
        <v>(45)</v>
      </c>
      <c r="K392" s="302">
        <f>B397-B392</f>
        <v>-0.40784342447622457</v>
      </c>
      <c r="L392" s="302">
        <f>D397-D392</f>
        <v>0.32182936720626776</v>
      </c>
      <c r="M392" s="302">
        <f>F397-F392</f>
        <v>3.734271734289174E-2</v>
      </c>
      <c r="N392" s="302">
        <f>SUM(K392:M392)</f>
        <v>-4.8671339927065072E-2</v>
      </c>
    </row>
    <row r="393" spans="1:14" x14ac:dyDescent="0.2">
      <c r="A393" s="282" t="s">
        <v>365</v>
      </c>
      <c r="B393" s="302">
        <f>'Ind T6'!Q161</f>
        <v>12.011037412677307</v>
      </c>
      <c r="C393" s="299" t="str">
        <f>CONCATENATE("(",ROUND((B393/$H394)*100,1),")")</f>
        <v>(27.7)</v>
      </c>
      <c r="D393" s="302">
        <f>'Ind T6'!R161</f>
        <v>10.677738502902409</v>
      </c>
      <c r="E393" s="299" t="str">
        <f>CONCATENATE("(",ROUND((D393/$H394)*100,1),")")</f>
        <v>(24.6)</v>
      </c>
      <c r="F393" s="302">
        <f>'Ind T6'!S161</f>
        <v>1.1608210933428702</v>
      </c>
      <c r="G393" s="299" t="str">
        <f>CONCATENATE("(",ROUND((F393/$H394)*100,1),")")</f>
        <v>(2.7)</v>
      </c>
      <c r="H393" s="302">
        <f t="shared" ref="H393" si="295">SUM(B393,D393,F393)</f>
        <v>23.84959700892259</v>
      </c>
      <c r="I393" s="299" t="str">
        <f>CONCATENATE("(",ROUND((H393/$H394)*100,1),")")</f>
        <v>(55)</v>
      </c>
      <c r="K393" s="302">
        <f t="shared" ref="K393:K394" si="296">B398-B393</f>
        <v>0.17907495599163248</v>
      </c>
      <c r="L393" s="302">
        <f t="shared" ref="L393:L394" si="297">D398-D393</f>
        <v>0.16385062069478806</v>
      </c>
      <c r="M393" s="302">
        <f t="shared" ref="M393:M394" si="298">F398-F393</f>
        <v>2.6745763240743292E-2</v>
      </c>
      <c r="N393" s="302">
        <f t="shared" ref="N393:N394" si="299">SUM(K393:M393)</f>
        <v>0.36967133992716383</v>
      </c>
    </row>
    <row r="394" spans="1:14" x14ac:dyDescent="0.2">
      <c r="A394" s="282" t="s">
        <v>363</v>
      </c>
      <c r="B394" s="302">
        <f>SUM(B392:B393)</f>
        <v>27.430024662962747</v>
      </c>
      <c r="C394" s="299" t="str">
        <f>CONCATENATE("(",ROUND((B394/$H394)*100,1),")")</f>
        <v>(63.2)</v>
      </c>
      <c r="D394" s="302">
        <f>SUM(D392:D393)</f>
        <v>13.366652531166695</v>
      </c>
      <c r="E394" s="299" t="str">
        <f>CONCATENATE("(",ROUND((D394/$H394)*100,1),")")</f>
        <v>(30.8)</v>
      </c>
      <c r="F394" s="302">
        <f>SUM(F392:F393)</f>
        <v>2.605322805870478</v>
      </c>
      <c r="G394" s="299" t="str">
        <f>CONCATENATE("(",ROUND((F394/$H394)*100,1),")")</f>
        <v>(6)</v>
      </c>
      <c r="H394" s="302">
        <f>SUM(H392:H393)</f>
        <v>43.401999999999923</v>
      </c>
      <c r="I394" s="299" t="str">
        <f>CONCATENATE("(",ROUND((H394/$H394)*100,1),")")</f>
        <v>(100)</v>
      </c>
      <c r="K394" s="302">
        <f t="shared" si="296"/>
        <v>-0.22876846848459209</v>
      </c>
      <c r="L394" s="302">
        <f t="shared" si="297"/>
        <v>0.48567998790105626</v>
      </c>
      <c r="M394" s="302">
        <f t="shared" si="298"/>
        <v>6.4088480583635032E-2</v>
      </c>
      <c r="N394" s="302">
        <f t="shared" si="299"/>
        <v>0.32100000000009921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15.011143825809215</v>
      </c>
      <c r="C397" s="299" t="str">
        <f>CONCATENATE("(",ROUND((B397/$H399)*100,1),")")</f>
        <v>(34.3)</v>
      </c>
      <c r="D397" s="302">
        <f>'Ind T6'!W162</f>
        <v>3.0107433954705534</v>
      </c>
      <c r="E397" s="299" t="str">
        <f>CONCATENATE("(",ROUND((D397/$H399)*100,1),")")</f>
        <v>(6.9)</v>
      </c>
      <c r="F397" s="302">
        <f>'Ind T6'!X162</f>
        <v>1.4818444298704994</v>
      </c>
      <c r="G397" s="299" t="str">
        <f>CONCATENATE("(",ROUND((F397/$H399)*100,1),")")</f>
        <v>(3.4)</v>
      </c>
      <c r="H397" s="302">
        <f>SUM(B397,D397,F397)</f>
        <v>19.503731651150268</v>
      </c>
      <c r="I397" s="299" t="str">
        <f>CONCATENATE("(",ROUND((H397/$H399)*100,1),")")</f>
        <v>(44.6)</v>
      </c>
      <c r="K397" s="302">
        <f>B397-B387</f>
        <v>-0.30100708875103166</v>
      </c>
      <c r="L397" s="302">
        <f>D397-D387</f>
        <v>0.52799694931233443</v>
      </c>
      <c r="M397" s="302">
        <f>F397-F387</f>
        <v>7.7588405760133483E-2</v>
      </c>
      <c r="N397" s="302">
        <f>SUM(K397:M397)</f>
        <v>0.30457826632143625</v>
      </c>
    </row>
    <row r="398" spans="1:14" x14ac:dyDescent="0.2">
      <c r="A398" s="282" t="s">
        <v>365</v>
      </c>
      <c r="B398" s="302">
        <f>'Ind T6'!V161</f>
        <v>12.19011236866894</v>
      </c>
      <c r="C398" s="299" t="str">
        <f>CONCATENATE("(",ROUND((B398/$H399)*100,1),")")</f>
        <v>(27.9)</v>
      </c>
      <c r="D398" s="302">
        <f>'Ind T6'!W161</f>
        <v>10.841589123597197</v>
      </c>
      <c r="E398" s="299" t="str">
        <f>CONCATENATE("(",ROUND((D398/$H399)*100,1),")")</f>
        <v>(24.8)</v>
      </c>
      <c r="F398" s="302">
        <f>'Ind T6'!X161</f>
        <v>1.1875668565836135</v>
      </c>
      <c r="G398" s="299" t="str">
        <f>CONCATENATE("(",ROUND((F398/$H399)*100,1),")")</f>
        <v>(2.7)</v>
      </c>
      <c r="H398" s="302">
        <f t="shared" ref="H398" si="300">SUM(B398,D398,F398)</f>
        <v>24.219268348849752</v>
      </c>
      <c r="I398" s="299" t="str">
        <f>CONCATENATE("(",ROUND((H398/$H399)*100,1),")")</f>
        <v>(55.4)</v>
      </c>
      <c r="K398" s="302">
        <f t="shared" ref="K398:K399" si="301">B398-B388</f>
        <v>0.50263893524439496</v>
      </c>
      <c r="L398" s="302">
        <f t="shared" ref="L398:L399" si="302">D398-D388</f>
        <v>0.47313555321872514</v>
      </c>
      <c r="M398" s="302">
        <f t="shared" ref="M398:M399" si="303">F398-F388</f>
        <v>5.9647245215532996E-2</v>
      </c>
      <c r="N398" s="302">
        <f t="shared" ref="N398:N399" si="304">SUM(K398:M398)</f>
        <v>1.0354217336786531</v>
      </c>
    </row>
    <row r="399" spans="1:14" x14ac:dyDescent="0.2">
      <c r="A399" s="282" t="s">
        <v>363</v>
      </c>
      <c r="B399" s="302">
        <f>SUM(B397:B398)</f>
        <v>27.201256194478155</v>
      </c>
      <c r="C399" s="299" t="str">
        <f>CONCATENATE("(",ROUND((B399/$H399)*100,1),")")</f>
        <v>(62.2)</v>
      </c>
      <c r="D399" s="302">
        <f>SUM(D397:D398)</f>
        <v>13.852332519067751</v>
      </c>
      <c r="E399" s="299" t="str">
        <f>CONCATENATE("(",ROUND((D399/$H399)*100,1),")")</f>
        <v>(31.7)</v>
      </c>
      <c r="F399" s="302">
        <f>SUM(F397:F398)</f>
        <v>2.6694112864541131</v>
      </c>
      <c r="G399" s="299" t="str">
        <f>CONCATENATE("(",ROUND((F399/$H399)*100,1),")")</f>
        <v>(6.1)</v>
      </c>
      <c r="H399" s="302">
        <f>SUM(H397:H398)</f>
        <v>43.72300000000002</v>
      </c>
      <c r="I399" s="299" t="str">
        <f>CONCATENATE("(",ROUND((H399/$H399)*100,1),")")</f>
        <v>(100)</v>
      </c>
      <c r="K399" s="302">
        <f t="shared" si="301"/>
        <v>0.2016318464933633</v>
      </c>
      <c r="L399" s="302">
        <f t="shared" si="302"/>
        <v>1.0011325025310605</v>
      </c>
      <c r="M399" s="302">
        <f t="shared" si="303"/>
        <v>0.1372356509756667</v>
      </c>
      <c r="N399" s="302">
        <f t="shared" si="304"/>
        <v>1.3400000000000905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13.406101250434682</v>
      </c>
      <c r="C408" s="299" t="str">
        <f>CONCATENATE("(",ROUND((B408/$H410)*100,1),")")</f>
        <v>(17.8)</v>
      </c>
      <c r="D408" s="302">
        <f>'Ind T6'!M171</f>
        <v>5.3491483758022111</v>
      </c>
      <c r="E408" s="299" t="str">
        <f>CONCATENATE("(",ROUND((D408/$H410)*100,1),")")</f>
        <v>(7.1)</v>
      </c>
      <c r="F408" s="302">
        <f>'Ind T6'!N171</f>
        <v>1.4049899705401727</v>
      </c>
      <c r="G408" s="299" t="str">
        <f>CONCATENATE("(",ROUND((F408/$H410)*100,1),")")</f>
        <v>(1.9)</v>
      </c>
      <c r="H408" s="302">
        <f>SUM(B408,D408,F408)</f>
        <v>20.160239596777064</v>
      </c>
      <c r="I408" s="299" t="str">
        <f>CONCATENATE("(",ROUND((H408/$H410)*100,1),")")</f>
        <v>(26.8)</v>
      </c>
      <c r="K408" s="302">
        <f>B413-B408</f>
        <v>0.10251425997368635</v>
      </c>
      <c r="L408" s="302">
        <f>D413-D408</f>
        <v>0.18548970777925522</v>
      </c>
      <c r="M408" s="302">
        <f>F413-F408</f>
        <v>5.7375391793656583E-2</v>
      </c>
      <c r="N408" s="302">
        <f>SUM(K408:M408)</f>
        <v>0.34537935954659815</v>
      </c>
    </row>
    <row r="409" spans="1:14" x14ac:dyDescent="0.2">
      <c r="A409" s="282" t="s">
        <v>365</v>
      </c>
      <c r="B409" s="302">
        <f>'Ind T6'!L170</f>
        <v>19.324823367959166</v>
      </c>
      <c r="C409" s="299" t="str">
        <f>CONCATENATE("(",ROUND((B409/$H410)*100,1),")")</f>
        <v>(25.7)</v>
      </c>
      <c r="D409" s="302">
        <f>'Ind T6'!M170</f>
        <v>30.354180972515941</v>
      </c>
      <c r="E409" s="299" t="str">
        <f>CONCATENATE("(",ROUND((D409/$H410)*100,1),")")</f>
        <v>(40.4)</v>
      </c>
      <c r="F409" s="302">
        <f>'Ind T6'!N170</f>
        <v>5.281756062747796</v>
      </c>
      <c r="G409" s="299" t="str">
        <f>CONCATENATE("(",ROUND((F409/$H410)*100,1),")")</f>
        <v>(7)</v>
      </c>
      <c r="H409" s="302">
        <f t="shared" ref="H409" si="305">SUM(B409,D409,F409)</f>
        <v>54.960760403222899</v>
      </c>
      <c r="I409" s="299" t="str">
        <f>CONCATENATE("(",ROUND((H409/$H410)*100,1),")")</f>
        <v>(73.2)</v>
      </c>
      <c r="K409" s="302">
        <f t="shared" ref="K409:K410" si="306">B414-B409</f>
        <v>0.8439934037017558</v>
      </c>
      <c r="L409" s="302">
        <f t="shared" ref="L409:L410" si="307">D414-D409</f>
        <v>-3.0221164581138993E-2</v>
      </c>
      <c r="M409" s="302">
        <f t="shared" ref="M409:M410" si="308">F414-F409</f>
        <v>0.17084840133278956</v>
      </c>
      <c r="N409" s="302">
        <f t="shared" ref="N409:N410" si="309">SUM(K409:M409)</f>
        <v>0.98462064045340636</v>
      </c>
    </row>
    <row r="410" spans="1:14" x14ac:dyDescent="0.2">
      <c r="A410" s="282" t="s">
        <v>363</v>
      </c>
      <c r="B410" s="302">
        <f>SUM(B408:B409)</f>
        <v>32.73092461839385</v>
      </c>
      <c r="C410" s="299" t="str">
        <f>CONCATENATE("(",ROUND((B410/$H410)*100,1),")")</f>
        <v>(43.6)</v>
      </c>
      <c r="D410" s="302">
        <f>SUM(D408:D409)</f>
        <v>35.70332934831815</v>
      </c>
      <c r="E410" s="299" t="str">
        <f>CONCATENATE("(",ROUND((D410/$H410)*100,1),")")</f>
        <v>(47.5)</v>
      </c>
      <c r="F410" s="302">
        <f>SUM(F408:F409)</f>
        <v>6.6867460332879691</v>
      </c>
      <c r="G410" s="299" t="str">
        <f>CONCATENATE("(",ROUND((F410/$H410)*100,1),")")</f>
        <v>(8.9)</v>
      </c>
      <c r="H410" s="302">
        <f>SUM(H408:H409)</f>
        <v>75.120999999999967</v>
      </c>
      <c r="I410" s="299" t="str">
        <f>CONCATENATE("(",ROUND((H410/$H410)*100,1),")")</f>
        <v>(100)</v>
      </c>
      <c r="K410" s="302">
        <f t="shared" si="306"/>
        <v>0.94650766367544037</v>
      </c>
      <c r="L410" s="302">
        <f t="shared" si="307"/>
        <v>0.15526854319811889</v>
      </c>
      <c r="M410" s="302">
        <f t="shared" si="308"/>
        <v>0.22822379312644614</v>
      </c>
      <c r="N410" s="302">
        <f t="shared" si="309"/>
        <v>1.3300000000000054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13.508615510408369</v>
      </c>
      <c r="C413" s="299" t="str">
        <f>CONCATENATE("(",ROUND((B413/$H415)*100,1),")")</f>
        <v>(17.7)</v>
      </c>
      <c r="D413" s="302">
        <f>'Ind T6'!R171</f>
        <v>5.5346380835814664</v>
      </c>
      <c r="E413" s="299" t="str">
        <f>CONCATENATE("(",ROUND((D413/$H415)*100,1),")")</f>
        <v>(7.2)</v>
      </c>
      <c r="F413" s="302">
        <f>'Ind T6'!S171</f>
        <v>1.4623653623338293</v>
      </c>
      <c r="G413" s="299" t="str">
        <f>CONCATENATE("(",ROUND((F413/$H415)*100,1),")")</f>
        <v>(1.9)</v>
      </c>
      <c r="H413" s="302">
        <f>SUM(B413,D413,F413)</f>
        <v>20.505618956323666</v>
      </c>
      <c r="I413" s="299" t="str">
        <f>CONCATENATE("(",ROUND((H413/$H415)*100,1),")")</f>
        <v>(26.8)</v>
      </c>
      <c r="K413" s="302">
        <f>B418-B413</f>
        <v>0.39163445825495202</v>
      </c>
      <c r="L413" s="302">
        <f>D418-D413</f>
        <v>0.4343613836372775</v>
      </c>
      <c r="M413" s="302">
        <f>F418-F413</f>
        <v>0.12885634691797776</v>
      </c>
      <c r="N413" s="302">
        <f>SUM(K413:M413)</f>
        <v>0.95485218881020728</v>
      </c>
    </row>
    <row r="414" spans="1:14" x14ac:dyDescent="0.2">
      <c r="A414" s="282" t="s">
        <v>365</v>
      </c>
      <c r="B414" s="302">
        <f>'Ind T6'!Q170</f>
        <v>20.168816771660921</v>
      </c>
      <c r="C414" s="299" t="str">
        <f>CONCATENATE("(",ROUND((B414/$H415)*100,1),")")</f>
        <v>(26.4)</v>
      </c>
      <c r="D414" s="302">
        <f>'Ind T6'!R170</f>
        <v>30.323959807934802</v>
      </c>
      <c r="E414" s="299" t="str">
        <f>CONCATENATE("(",ROUND((D414/$H415)*100,1),")")</f>
        <v>(39.7)</v>
      </c>
      <c r="F414" s="302">
        <f>'Ind T6'!S170</f>
        <v>5.4526044640805855</v>
      </c>
      <c r="G414" s="299" t="str">
        <f>CONCATENATE("(",ROUND((F414/$H415)*100,1),")")</f>
        <v>(7.1)</v>
      </c>
      <c r="H414" s="302">
        <f t="shared" ref="H414" si="310">SUM(B414,D414,F414)</f>
        <v>55.945381043676313</v>
      </c>
      <c r="I414" s="299" t="str">
        <f>CONCATENATE("(",ROUND((H414/$H415)*100,1),")")</f>
        <v>(73.2)</v>
      </c>
      <c r="K414" s="302">
        <f t="shared" ref="K414:K415" si="311">B419-B414</f>
        <v>2.1098216007941808</v>
      </c>
      <c r="L414" s="302">
        <f t="shared" ref="L414:L415" si="312">D419-D414</f>
        <v>0.29593334750583011</v>
      </c>
      <c r="M414" s="302">
        <f t="shared" ref="M414:M415" si="313">F419-F414</f>
        <v>0.3113928628898508</v>
      </c>
      <c r="N414" s="302">
        <f t="shared" ref="N414:N415" si="314">SUM(K414:M414)</f>
        <v>2.7171478111898617</v>
      </c>
    </row>
    <row r="415" spans="1:14" x14ac:dyDescent="0.2">
      <c r="A415" s="282" t="s">
        <v>363</v>
      </c>
      <c r="B415" s="302">
        <f>SUM(B413:B414)</f>
        <v>33.67743228206929</v>
      </c>
      <c r="C415" s="299" t="str">
        <f>CONCATENATE("(",ROUND((B415/$H415)*100,1),")")</f>
        <v>(44.1)</v>
      </c>
      <c r="D415" s="302">
        <f>SUM(D413:D414)</f>
        <v>35.858597891516268</v>
      </c>
      <c r="E415" s="299" t="str">
        <f>CONCATENATE("(",ROUND((D415/$H415)*100,1),")")</f>
        <v>(46.9)</v>
      </c>
      <c r="F415" s="302">
        <f>SUM(F413:F414)</f>
        <v>6.9149698264144153</v>
      </c>
      <c r="G415" s="299" t="str">
        <f>CONCATENATE("(",ROUND((F415/$H415)*100,1),")")</f>
        <v>(9)</v>
      </c>
      <c r="H415" s="302">
        <f>SUM(H413:H414)</f>
        <v>76.450999999999979</v>
      </c>
      <c r="I415" s="299" t="str">
        <f>CONCATENATE("(",ROUND((H415/$H415)*100,1),")")</f>
        <v>(100)</v>
      </c>
      <c r="K415" s="302">
        <f t="shared" si="311"/>
        <v>2.5014560590491328</v>
      </c>
      <c r="L415" s="302">
        <f t="shared" si="312"/>
        <v>0.73029473114310406</v>
      </c>
      <c r="M415" s="302">
        <f t="shared" si="313"/>
        <v>0.44024920980782767</v>
      </c>
      <c r="N415" s="302">
        <f t="shared" si="314"/>
        <v>3.6720000000000645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13.900249968663321</v>
      </c>
      <c r="C418" s="299" t="str">
        <f>CONCATENATE("(",ROUND((B418/$H420)*100,1),")")</f>
        <v>(17.3)</v>
      </c>
      <c r="D418" s="302">
        <f>'Ind T6'!W171</f>
        <v>5.9689994672187439</v>
      </c>
      <c r="E418" s="299" t="str">
        <f>CONCATENATE("(",ROUND((D418/$H420)*100,1),")")</f>
        <v>(7.4)</v>
      </c>
      <c r="F418" s="302">
        <f>'Ind T6'!X171</f>
        <v>1.5912217092518071</v>
      </c>
      <c r="G418" s="299" t="str">
        <f>CONCATENATE("(",ROUND((F418/$H420)*100,1),")")</f>
        <v>(2)</v>
      </c>
      <c r="H418" s="302">
        <f>SUM(B418,D418,F418)</f>
        <v>21.460471145133873</v>
      </c>
      <c r="I418" s="299" t="str">
        <f>CONCATENATE("(",ROUND((H418/$H420)*100,1),")")</f>
        <v>(26.8)</v>
      </c>
      <c r="K418" s="302">
        <f>B418-B408</f>
        <v>0.49414871822863837</v>
      </c>
      <c r="L418" s="302">
        <f>D418-D408</f>
        <v>0.61985109141653272</v>
      </c>
      <c r="M418" s="302">
        <f>F418-F408</f>
        <v>0.18623173871163434</v>
      </c>
      <c r="N418" s="302">
        <f>SUM(K418:M418)</f>
        <v>1.3002315483568054</v>
      </c>
    </row>
    <row r="419" spans="1:14" x14ac:dyDescent="0.2">
      <c r="A419" s="282" t="s">
        <v>365</v>
      </c>
      <c r="B419" s="302">
        <f>'Ind T6'!V170</f>
        <v>22.278638372455102</v>
      </c>
      <c r="C419" s="299" t="str">
        <f>CONCATENATE("(",ROUND((B419/$H420)*100,1),")")</f>
        <v>(27.8)</v>
      </c>
      <c r="D419" s="302">
        <f>'Ind T6'!W170</f>
        <v>30.619893155440632</v>
      </c>
      <c r="E419" s="299" t="str">
        <f>CONCATENATE("(",ROUND((D419/$H420)*100,1),")")</f>
        <v>(38.2)</v>
      </c>
      <c r="F419" s="302">
        <f>'Ind T6'!X170</f>
        <v>5.7639973269704363</v>
      </c>
      <c r="G419" s="299" t="str">
        <f>CONCATENATE("(",ROUND((F419/$H420)*100,1),")")</f>
        <v>(7.2)</v>
      </c>
      <c r="H419" s="302">
        <f t="shared" ref="H419" si="315">SUM(B419,D419,F419)</f>
        <v>58.662528854866167</v>
      </c>
      <c r="I419" s="299" t="str">
        <f>CONCATENATE("(",ROUND((H419/$H420)*100,1),")")</f>
        <v>(73.2)</v>
      </c>
      <c r="K419" s="302">
        <f t="shared" ref="K419:K420" si="316">B419-B409</f>
        <v>2.9538150044959366</v>
      </c>
      <c r="L419" s="302">
        <f t="shared" ref="L419:L420" si="317">D419-D409</f>
        <v>0.26571218292469112</v>
      </c>
      <c r="M419" s="302">
        <f t="shared" ref="M419:M420" si="318">F419-F409</f>
        <v>0.48224126422264035</v>
      </c>
      <c r="N419" s="302">
        <f t="shared" ref="N419:N420" si="319">SUM(K419:M419)</f>
        <v>3.7017684516432681</v>
      </c>
    </row>
    <row r="420" spans="1:14" x14ac:dyDescent="0.2">
      <c r="A420" s="282" t="s">
        <v>363</v>
      </c>
      <c r="B420" s="302">
        <f>SUM(B418:B419)</f>
        <v>36.178888341118423</v>
      </c>
      <c r="C420" s="299" t="str">
        <f>CONCATENATE("(",ROUND((B420/$H420)*100,1),")")</f>
        <v>(45.2)</v>
      </c>
      <c r="D420" s="302">
        <f>SUM(D418:D419)</f>
        <v>36.588892622659372</v>
      </c>
      <c r="E420" s="299" t="str">
        <f>CONCATENATE("(",ROUND((D420/$H420)*100,1),")")</f>
        <v>(45.7)</v>
      </c>
      <c r="F420" s="302">
        <f>SUM(F418:F419)</f>
        <v>7.3552190362222429</v>
      </c>
      <c r="G420" s="299" t="str">
        <f>CONCATENATE("(",ROUND((F420/$H420)*100,1),")")</f>
        <v>(9.2)</v>
      </c>
      <c r="H420" s="302">
        <f>SUM(H418:H419)</f>
        <v>80.123000000000047</v>
      </c>
      <c r="I420" s="299" t="str">
        <f>CONCATENATE("(",ROUND((H420/$H420)*100,1),")")</f>
        <v>(100)</v>
      </c>
      <c r="K420" s="302">
        <f t="shared" si="316"/>
        <v>3.4479637227245732</v>
      </c>
      <c r="L420" s="302">
        <f t="shared" si="317"/>
        <v>0.88556327434122295</v>
      </c>
      <c r="M420" s="302">
        <f t="shared" si="318"/>
        <v>0.66847300293427381</v>
      </c>
      <c r="N420" s="302">
        <f t="shared" si="319"/>
        <v>5.0020000000000699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15.42709248513561</v>
      </c>
      <c r="C429" s="299" t="str">
        <f>CONCATENATE("(",ROUND((B429/$H431)*100,1),")")</f>
        <v>(13)</v>
      </c>
      <c r="D429" s="302">
        <f>'Ind T6'!M180</f>
        <v>6.2571955362836116</v>
      </c>
      <c r="E429" s="299" t="str">
        <f>CONCATENATE("(",ROUND((D429/$H431)*100,1),")")</f>
        <v>(5.3)</v>
      </c>
      <c r="F429" s="302">
        <f>'Ind T6'!N180</f>
        <v>4.294501398660767</v>
      </c>
      <c r="G429" s="299" t="str">
        <f>CONCATENATE("(",ROUND((F429/$H431)*100,1),")")</f>
        <v>(3.6)</v>
      </c>
      <c r="H429" s="302">
        <f>SUM(B429,D429,F429)</f>
        <v>25.978789420079988</v>
      </c>
      <c r="I429" s="299" t="str">
        <f>CONCATENATE("(",ROUND((H429/$H431)*100,1),")")</f>
        <v>(21.9)</v>
      </c>
      <c r="K429" s="302">
        <f>B434-B429</f>
        <v>1.4656637466927442</v>
      </c>
      <c r="L429" s="302">
        <f>D434-D429</f>
        <v>0.69699436824851624</v>
      </c>
      <c r="M429" s="302">
        <f>F434-F429</f>
        <v>0.250491985522177</v>
      </c>
      <c r="N429" s="302">
        <f>SUM(K429:M429)</f>
        <v>2.4131501004634375</v>
      </c>
    </row>
    <row r="430" spans="1:14" x14ac:dyDescent="0.2">
      <c r="A430" s="282" t="s">
        <v>365</v>
      </c>
      <c r="B430" s="302">
        <f>'Ind T6'!L179</f>
        <v>40.581550368008465</v>
      </c>
      <c r="C430" s="299" t="str">
        <f>CONCATENATE("(",ROUND((B430/$H431)*100,1),")")</f>
        <v>(34.2)</v>
      </c>
      <c r="D430" s="302">
        <f>'Ind T6'!M179</f>
        <v>45.034966678486235</v>
      </c>
      <c r="E430" s="299" t="str">
        <f>CONCATENATE("(",ROUND((D430/$H431)*100,1),")")</f>
        <v>(37.9)</v>
      </c>
      <c r="F430" s="302">
        <f>'Ind T6'!N179</f>
        <v>7.2356935334253372</v>
      </c>
      <c r="G430" s="299" t="str">
        <f>CONCATENATE("(",ROUND((F430/$H431)*100,1),")")</f>
        <v>(6.1)</v>
      </c>
      <c r="H430" s="302">
        <f t="shared" ref="H430" si="320">SUM(B430,D430,F430)</f>
        <v>92.852210579920026</v>
      </c>
      <c r="I430" s="299" t="str">
        <f>CONCATENATE("(",ROUND((H430/$H431)*100,1),")")</f>
        <v>(78.1)</v>
      </c>
      <c r="K430" s="302">
        <f t="shared" ref="K430:K431" si="321">B435-B430</f>
        <v>4.7999547209026545</v>
      </c>
      <c r="L430" s="302">
        <f t="shared" ref="L430:L431" si="322">D435-D430</f>
        <v>2.5293209116054385</v>
      </c>
      <c r="M430" s="302">
        <f t="shared" ref="M430:M431" si="323">F435-F430</f>
        <v>1.0665742670284377</v>
      </c>
      <c r="N430" s="302">
        <f t="shared" ref="N430:N431" si="324">SUM(K430:M430)</f>
        <v>8.3958498995365307</v>
      </c>
    </row>
    <row r="431" spans="1:14" x14ac:dyDescent="0.2">
      <c r="A431" s="282" t="s">
        <v>363</v>
      </c>
      <c r="B431" s="302">
        <f>SUM(B429:B430)</f>
        <v>56.008642853144075</v>
      </c>
      <c r="C431" s="299" t="str">
        <f>CONCATENATE("(",ROUND((B431/$H431)*100,1),")")</f>
        <v>(47.1)</v>
      </c>
      <c r="D431" s="302">
        <f>SUM(D429:D430)</f>
        <v>51.292162214769846</v>
      </c>
      <c r="E431" s="299" t="str">
        <f>CONCATENATE("(",ROUND((D431/$H431)*100,1),")")</f>
        <v>(43.2)</v>
      </c>
      <c r="F431" s="302">
        <f>SUM(F429:F430)</f>
        <v>11.530194932086104</v>
      </c>
      <c r="G431" s="299" t="str">
        <f>CONCATENATE("(",ROUND((F431/$H431)*100,1),")")</f>
        <v>(9.7)</v>
      </c>
      <c r="H431" s="302">
        <f>SUM(H429:H430)</f>
        <v>118.83100000000002</v>
      </c>
      <c r="I431" s="299" t="str">
        <f>CONCATENATE("(",ROUND((H431/$H431)*100,1),")")</f>
        <v>(100)</v>
      </c>
      <c r="K431" s="302">
        <f t="shared" si="321"/>
        <v>6.2656184675953952</v>
      </c>
      <c r="L431" s="302">
        <f t="shared" si="322"/>
        <v>3.2263152798539565</v>
      </c>
      <c r="M431" s="302">
        <f t="shared" si="323"/>
        <v>1.3170662525506138</v>
      </c>
      <c r="N431" s="302">
        <f t="shared" si="324"/>
        <v>10.808999999999966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16.892756231828354</v>
      </c>
      <c r="C434" s="299" t="str">
        <f>CONCATENATE("(",ROUND((B434/$H436)*100,1),")")</f>
        <v>(13)</v>
      </c>
      <c r="D434" s="302">
        <f>'Ind T6'!R180</f>
        <v>6.9541899045321278</v>
      </c>
      <c r="E434" s="299" t="str">
        <f>CONCATENATE("(",ROUND((D434/$H436)*100,1),")")</f>
        <v>(5.4)</v>
      </c>
      <c r="F434" s="302">
        <f>'Ind T6'!S180</f>
        <v>4.544993384182944</v>
      </c>
      <c r="G434" s="299" t="str">
        <f>CONCATENATE("(",ROUND((F434/$H436)*100,1),")")</f>
        <v>(3.5)</v>
      </c>
      <c r="H434" s="302">
        <f>SUM(B434,D434,F434)</f>
        <v>28.391939520543428</v>
      </c>
      <c r="I434" s="299" t="str">
        <f>CONCATENATE("(",ROUND((H434/$H436)*100,1),")")</f>
        <v>(21.9)</v>
      </c>
      <c r="K434" s="302">
        <f>B439-B434</f>
        <v>2.3168771143364175</v>
      </c>
      <c r="L434" s="302">
        <f>D439-D434</f>
        <v>1.1707779499952524</v>
      </c>
      <c r="M434" s="302">
        <f>F439-F434</f>
        <v>0.21700979199723047</v>
      </c>
      <c r="N434" s="302">
        <f>SUM(K434:M434)</f>
        <v>3.7046648563289004</v>
      </c>
    </row>
    <row r="435" spans="1:14" x14ac:dyDescent="0.2">
      <c r="A435" s="282" t="s">
        <v>365</v>
      </c>
      <c r="B435" s="302">
        <f>'Ind T6'!Q179</f>
        <v>45.381505088911119</v>
      </c>
      <c r="C435" s="299" t="str">
        <f>CONCATENATE("(",ROUND((B435/$H436)*100,1),")")</f>
        <v>(35)</v>
      </c>
      <c r="D435" s="302">
        <f>'Ind T6'!R179</f>
        <v>47.564287590091674</v>
      </c>
      <c r="E435" s="299" t="str">
        <f>CONCATENATE("(",ROUND((D435/$H436)*100,1),")")</f>
        <v>(36.7)</v>
      </c>
      <c r="F435" s="302">
        <f>'Ind T6'!S179</f>
        <v>8.3022678004537749</v>
      </c>
      <c r="G435" s="299" t="str">
        <f>CONCATENATE("(",ROUND((F435/$H436)*100,1),")")</f>
        <v>(6.4)</v>
      </c>
      <c r="H435" s="302">
        <f t="shared" ref="H435" si="325">SUM(B435,D435,F435)</f>
        <v>101.24806047945657</v>
      </c>
      <c r="I435" s="299" t="str">
        <f>CONCATENATE("(",ROUND((H435/$H436)*100,1),")")</f>
        <v>(78.1)</v>
      </c>
      <c r="K435" s="302">
        <f t="shared" ref="K435:K436" si="326">B440-B435</f>
        <v>8.1456827118476767</v>
      </c>
      <c r="L435" s="302">
        <f t="shared" ref="L435:L436" si="327">D440-D435</f>
        <v>2.5349734466156164</v>
      </c>
      <c r="M435" s="302">
        <f t="shared" ref="M435:M436" si="328">F440-F435</f>
        <v>1.8286789852079188</v>
      </c>
      <c r="N435" s="302">
        <f t="shared" ref="N435:N436" si="329">SUM(K435:M435)</f>
        <v>12.509335143671212</v>
      </c>
    </row>
    <row r="436" spans="1:14" x14ac:dyDescent="0.2">
      <c r="A436" s="282" t="s">
        <v>363</v>
      </c>
      <c r="B436" s="302">
        <f>SUM(B434:B435)</f>
        <v>62.27426132073947</v>
      </c>
      <c r="C436" s="299" t="str">
        <f>CONCATENATE("(",ROUND((B436/$H436)*100,1),")")</f>
        <v>(48)</v>
      </c>
      <c r="D436" s="302">
        <f>SUM(D434:D435)</f>
        <v>54.518477494623802</v>
      </c>
      <c r="E436" s="299" t="str">
        <f>CONCATENATE("(",ROUND((D436/$H436)*100,1),")")</f>
        <v>(42.1)</v>
      </c>
      <c r="F436" s="302">
        <f>SUM(F434:F435)</f>
        <v>12.847261184636718</v>
      </c>
      <c r="G436" s="299" t="str">
        <f>CONCATENATE("(",ROUND((F436/$H436)*100,1),")")</f>
        <v>(9.9)</v>
      </c>
      <c r="H436" s="302">
        <f>SUM(H434:H435)</f>
        <v>129.63999999999999</v>
      </c>
      <c r="I436" s="299" t="str">
        <f>CONCATENATE("(",ROUND((H436/$H436)*100,1),")")</f>
        <v>(100)</v>
      </c>
      <c r="K436" s="302">
        <f t="shared" si="326"/>
        <v>10.462559826184105</v>
      </c>
      <c r="L436" s="302">
        <f t="shared" si="327"/>
        <v>3.7057513966108715</v>
      </c>
      <c r="M436" s="302">
        <f t="shared" si="328"/>
        <v>2.0456887772051502</v>
      </c>
      <c r="N436" s="302">
        <f t="shared" si="329"/>
        <v>16.214000000000127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19.209633346164772</v>
      </c>
      <c r="C439" s="299" t="str">
        <f>CONCATENATE("(",ROUND((B439/$H441)*100,1),")")</f>
        <v>(13.2)</v>
      </c>
      <c r="D439" s="302">
        <f>'Ind T6'!W180</f>
        <v>8.1249678545273802</v>
      </c>
      <c r="E439" s="299" t="str">
        <f>CONCATENATE("(",ROUND((D439/$H441)*100,1),")")</f>
        <v>(5.6)</v>
      </c>
      <c r="F439" s="302">
        <f>'Ind T6'!X180</f>
        <v>4.7620031761801744</v>
      </c>
      <c r="G439" s="299" t="str">
        <f>CONCATENATE("(",ROUND((F439/$H441)*100,1),")")</f>
        <v>(3.3)</v>
      </c>
      <c r="H439" s="302">
        <f>SUM(B439,D439,F439)</f>
        <v>32.096604376872328</v>
      </c>
      <c r="I439" s="299" t="str">
        <f>CONCATENATE("(",ROUND((H439/$H441)*100,1),")")</f>
        <v>(22)</v>
      </c>
      <c r="K439" s="302">
        <f>B439-B429</f>
        <v>3.7825408610291618</v>
      </c>
      <c r="L439" s="302">
        <f>D439-D429</f>
        <v>1.8677723182437687</v>
      </c>
      <c r="M439" s="302">
        <f>F439-F429</f>
        <v>0.46750177751940747</v>
      </c>
      <c r="N439" s="302">
        <f>SUM(K439:M439)</f>
        <v>6.1178149567923379</v>
      </c>
    </row>
    <row r="440" spans="1:14" x14ac:dyDescent="0.2">
      <c r="A440" s="282" t="s">
        <v>365</v>
      </c>
      <c r="B440" s="302">
        <f>'Ind T6'!V179</f>
        <v>53.527187800758796</v>
      </c>
      <c r="C440" s="299" t="str">
        <f>CONCATENATE("(",ROUND((B440/$H441)*100,1),")")</f>
        <v>(36.7)</v>
      </c>
      <c r="D440" s="302">
        <f>'Ind T6'!W179</f>
        <v>50.09926103670729</v>
      </c>
      <c r="E440" s="299" t="str">
        <f>CONCATENATE("(",ROUND((D440/$H441)*100,1),")")</f>
        <v>(34.3)</v>
      </c>
      <c r="F440" s="302">
        <f>'Ind T6'!X179</f>
        <v>10.130946785661694</v>
      </c>
      <c r="G440" s="299" t="str">
        <f>CONCATENATE("(",ROUND((F440/$H441)*100,1),")")</f>
        <v>(6.9)</v>
      </c>
      <c r="H440" s="302">
        <f t="shared" ref="H440" si="330">SUM(B440,D440,F440)</f>
        <v>113.75739562312778</v>
      </c>
      <c r="I440" s="299" t="str">
        <f>CONCATENATE("(",ROUND((H440/$H441)*100,1),")")</f>
        <v>(78)</v>
      </c>
      <c r="K440" s="302">
        <f t="shared" ref="K440:K441" si="331">B440-B430</f>
        <v>12.945637432750331</v>
      </c>
      <c r="L440" s="302">
        <f t="shared" ref="L440:L441" si="332">D440-D430</f>
        <v>5.0642943582210549</v>
      </c>
      <c r="M440" s="302">
        <f t="shared" ref="M440:M441" si="333">F440-F430</f>
        <v>2.8952532522363565</v>
      </c>
      <c r="N440" s="302">
        <f t="shared" ref="N440:N441" si="334">SUM(K440:M440)</f>
        <v>20.905185043207744</v>
      </c>
    </row>
    <row r="441" spans="1:14" x14ac:dyDescent="0.2">
      <c r="A441" s="282" t="s">
        <v>363</v>
      </c>
      <c r="B441" s="302">
        <f>SUM(B439:B440)</f>
        <v>72.736821146923575</v>
      </c>
      <c r="C441" s="299" t="str">
        <f>CONCATENATE("(",ROUND((B441/$H441)*100,1),")")</f>
        <v>(49.9)</v>
      </c>
      <c r="D441" s="302">
        <f>SUM(D439:D440)</f>
        <v>58.224228891234674</v>
      </c>
      <c r="E441" s="299" t="str">
        <f>CONCATENATE("(",ROUND((D441/$H441)*100,1),")")</f>
        <v>(39.9)</v>
      </c>
      <c r="F441" s="302">
        <f>SUM(F439:F440)</f>
        <v>14.892949961841868</v>
      </c>
      <c r="G441" s="299" t="str">
        <f>CONCATENATE("(",ROUND((F441/$H441)*100,1),")")</f>
        <v>(10.2)</v>
      </c>
      <c r="H441" s="302">
        <f>SUM(H439:H440)</f>
        <v>145.8540000000001</v>
      </c>
      <c r="I441" s="299" t="str">
        <f>CONCATENATE("(",ROUND((H441/$H441)*100,1),")")</f>
        <v>(100)</v>
      </c>
      <c r="K441" s="302">
        <f t="shared" si="331"/>
        <v>16.7281782937795</v>
      </c>
      <c r="L441" s="302">
        <f t="shared" si="332"/>
        <v>6.932066676464828</v>
      </c>
      <c r="M441" s="302">
        <f t="shared" si="333"/>
        <v>3.362755029755764</v>
      </c>
      <c r="N441" s="302">
        <f t="shared" si="334"/>
        <v>27.023000000000092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4.6028974835886531</v>
      </c>
      <c r="C450" s="299" t="str">
        <f>CONCATENATE("(",ROUND((B450/$H452)*100,1),")")</f>
        <v>(18.3)</v>
      </c>
      <c r="D450" s="302">
        <f>'Ind T6'!M189</f>
        <v>3.2276359227162938</v>
      </c>
      <c r="E450" s="299" t="str">
        <f>CONCATENATE("(",ROUND((D450/$H452)*100,1),")")</f>
        <v>(12.8)</v>
      </c>
      <c r="F450" s="302">
        <f>'Ind T6'!N189</f>
        <v>4.0785943351386384</v>
      </c>
      <c r="G450" s="299" t="str">
        <f>CONCATENATE("(",ROUND((F450/$H452)*100,1),")")</f>
        <v>(16.2)</v>
      </c>
      <c r="H450" s="302">
        <f>SUM(B450,D450,F450)</f>
        <v>11.909127741443585</v>
      </c>
      <c r="I450" s="299" t="str">
        <f>CONCATENATE("(",ROUND((H450/$H452)*100,1),")")</f>
        <v>(47.2)</v>
      </c>
      <c r="K450" s="302">
        <f>B455-B450</f>
        <v>0.71067066134313528</v>
      </c>
      <c r="L450" s="302">
        <f>D455-D450</f>
        <v>0.60861595808229341</v>
      </c>
      <c r="M450" s="302">
        <f>F455-F450</f>
        <v>0.6676577953326257</v>
      </c>
      <c r="N450" s="302">
        <f>SUM(K450:M450)</f>
        <v>1.9869444147580544</v>
      </c>
    </row>
    <row r="451" spans="1:14" x14ac:dyDescent="0.2">
      <c r="A451" s="282" t="s">
        <v>365</v>
      </c>
      <c r="B451" s="302">
        <f>'Ind T6'!L188</f>
        <v>2.877079054190288</v>
      </c>
      <c r="C451" s="299" t="str">
        <f>CONCATENATE("(",ROUND((B451/$H452)*100,1),")")</f>
        <v>(11.4)</v>
      </c>
      <c r="D451" s="302">
        <f>'Ind T6'!M188</f>
        <v>6.1099243010380571</v>
      </c>
      <c r="E451" s="299" t="str">
        <f>CONCATENATE("(",ROUND((D451/$H452)*100,1),")")</f>
        <v>(24.2)</v>
      </c>
      <c r="F451" s="302">
        <f>'Ind T6'!N188</f>
        <v>4.3108689033280969</v>
      </c>
      <c r="G451" s="299" t="str">
        <f>CONCATENATE("(",ROUND((F451/$H452)*100,1),")")</f>
        <v>(17.1)</v>
      </c>
      <c r="H451" s="302">
        <f t="shared" ref="H451" si="335">SUM(B451,D451,F451)</f>
        <v>13.297872258556442</v>
      </c>
      <c r="I451" s="299" t="str">
        <f>CONCATENATE("(",ROUND((H451/$H452)*100,1),")")</f>
        <v>(52.8)</v>
      </c>
      <c r="K451" s="302">
        <f t="shared" ref="K451:K452" si="336">B456-B451</f>
        <v>0.3326796223410633</v>
      </c>
      <c r="L451" s="302">
        <f t="shared" ref="L451:L452" si="337">D456-D451</f>
        <v>1.0037173299666309</v>
      </c>
      <c r="M451" s="302">
        <f t="shared" ref="M451:M452" si="338">F456-F451</f>
        <v>0.5256586329342241</v>
      </c>
      <c r="N451" s="302">
        <f t="shared" ref="N451:N452" si="339">SUM(K451:M451)</f>
        <v>1.8620555852419183</v>
      </c>
    </row>
    <row r="452" spans="1:14" x14ac:dyDescent="0.2">
      <c r="A452" s="282" t="s">
        <v>363</v>
      </c>
      <c r="B452" s="302">
        <f>SUM(B450:B451)</f>
        <v>7.4799765377789411</v>
      </c>
      <c r="C452" s="299" t="str">
        <f>CONCATENATE("(",ROUND((B452/$H452)*100,1),")")</f>
        <v>(29.7)</v>
      </c>
      <c r="D452" s="302">
        <f>SUM(D450:D451)</f>
        <v>9.3375602237543518</v>
      </c>
      <c r="E452" s="299" t="str">
        <f>CONCATENATE("(",ROUND((D452/$H452)*100,1),")")</f>
        <v>(37)</v>
      </c>
      <c r="F452" s="302">
        <f>SUM(F450:F451)</f>
        <v>8.3894632384667354</v>
      </c>
      <c r="G452" s="299" t="str">
        <f>CONCATENATE("(",ROUND((F452/$H452)*100,1),")")</f>
        <v>(33.3)</v>
      </c>
      <c r="H452" s="302">
        <f>SUM(H450:H451)</f>
        <v>25.207000000000029</v>
      </c>
      <c r="I452" s="299" t="str">
        <f>CONCATENATE("(",ROUND((H452/$H452)*100,1),")")</f>
        <v>(100)</v>
      </c>
      <c r="K452" s="302">
        <f t="shared" si="336"/>
        <v>1.043350283684199</v>
      </c>
      <c r="L452" s="302">
        <f t="shared" si="337"/>
        <v>1.612333288048923</v>
      </c>
      <c r="M452" s="302">
        <f t="shared" si="338"/>
        <v>1.1933164282668507</v>
      </c>
      <c r="N452" s="302">
        <f t="shared" si="339"/>
        <v>3.8489999999999727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5.3135681449317884</v>
      </c>
      <c r="C455" s="299" t="str">
        <f>CONCATENATE("(",ROUND((B455/$H457)*100,1),")")</f>
        <v>(18.3)</v>
      </c>
      <c r="D455" s="302">
        <f>'Ind T6'!R189</f>
        <v>3.8362518807985873</v>
      </c>
      <c r="E455" s="299" t="str">
        <f>CONCATENATE("(",ROUND((D455/$H457)*100,1),")")</f>
        <v>(13.2)</v>
      </c>
      <c r="F455" s="302">
        <f>'Ind T6'!S189</f>
        <v>4.7462521304712642</v>
      </c>
      <c r="G455" s="299" t="str">
        <f>CONCATENATE("(",ROUND((F455/$H457)*100,1),")")</f>
        <v>(16.3)</v>
      </c>
      <c r="H455" s="302">
        <f>SUM(B455,D455,F455)</f>
        <v>13.89607215620164</v>
      </c>
      <c r="I455" s="299" t="str">
        <f>CONCATENATE("(",ROUND((H455/$H457)*100,1),")")</f>
        <v>(47.8)</v>
      </c>
      <c r="K455" s="302">
        <f>B460-B455</f>
        <v>0.71250707790902101</v>
      </c>
      <c r="L455" s="302">
        <f>D460-D455</f>
        <v>0.69223823163218023</v>
      </c>
      <c r="M455" s="302">
        <f>F460-F455</f>
        <v>0.8259913750138379</v>
      </c>
      <c r="N455" s="302">
        <f>SUM(K455:M455)</f>
        <v>2.2307366845550392</v>
      </c>
    </row>
    <row r="456" spans="1:14" x14ac:dyDescent="0.2">
      <c r="A456" s="282" t="s">
        <v>365</v>
      </c>
      <c r="B456" s="302">
        <f>'Ind T6'!Q188</f>
        <v>3.2097586765313513</v>
      </c>
      <c r="C456" s="299" t="str">
        <f>CONCATENATE("(",ROUND((B456/$H457)*100,1),")")</f>
        <v>(11)</v>
      </c>
      <c r="D456" s="302">
        <f>'Ind T6'!R188</f>
        <v>7.1136416310046879</v>
      </c>
      <c r="E456" s="299" t="str">
        <f>CONCATENATE("(",ROUND((D456/$H457)*100,1),")")</f>
        <v>(24.5)</v>
      </c>
      <c r="F456" s="302">
        <f>'Ind T6'!S188</f>
        <v>4.836527536262321</v>
      </c>
      <c r="G456" s="299" t="str">
        <f>CONCATENATE("(",ROUND((F456/$H457)*100,1),")")</f>
        <v>(16.6)</v>
      </c>
      <c r="H456" s="302">
        <f t="shared" ref="H456" si="340">SUM(B456,D456,F456)</f>
        <v>15.159927843798361</v>
      </c>
      <c r="I456" s="299" t="str">
        <f>CONCATENATE("(",ROUND((H456/$H457)*100,1),")")</f>
        <v>(52.2)</v>
      </c>
      <c r="K456" s="302">
        <f t="shared" ref="K456:K457" si="341">B461-B456</f>
        <v>0.17908971432307874</v>
      </c>
      <c r="L456" s="302">
        <f t="shared" ref="L456:L457" si="342">D461-D456</f>
        <v>0.88142002068119485</v>
      </c>
      <c r="M456" s="302">
        <f t="shared" ref="M456:M457" si="343">F461-F456</f>
        <v>0.67675358044067391</v>
      </c>
      <c r="N456" s="302">
        <f t="shared" ref="N456:N457" si="344">SUM(K456:M456)</f>
        <v>1.7372633154449475</v>
      </c>
    </row>
    <row r="457" spans="1:14" x14ac:dyDescent="0.2">
      <c r="A457" s="282" t="s">
        <v>363</v>
      </c>
      <c r="B457" s="302">
        <f>SUM(B455:B456)</f>
        <v>8.5233268214631401</v>
      </c>
      <c r="C457" s="299" t="str">
        <f>CONCATENATE("(",ROUND((B457/$H457)*100,1),")")</f>
        <v>(29.3)</v>
      </c>
      <c r="D457" s="302">
        <f>SUM(D455:D456)</f>
        <v>10.949893511803275</v>
      </c>
      <c r="E457" s="299" t="str">
        <f>CONCATENATE("(",ROUND((D457/$H457)*100,1),")")</f>
        <v>(37.7)</v>
      </c>
      <c r="F457" s="302">
        <f>SUM(F455:F456)</f>
        <v>9.5827796667335861</v>
      </c>
      <c r="G457" s="299" t="str">
        <f>CONCATENATE("(",ROUND((F457/$H457)*100,1),")")</f>
        <v>(33)</v>
      </c>
      <c r="H457" s="302">
        <f>SUM(H455:H456)</f>
        <v>29.056000000000001</v>
      </c>
      <c r="I457" s="299" t="str">
        <f>CONCATENATE("(",ROUND((H457/$H457)*100,1),")")</f>
        <v>(100)</v>
      </c>
      <c r="K457" s="302">
        <f t="shared" si="341"/>
        <v>0.8915967922321002</v>
      </c>
      <c r="L457" s="302">
        <f t="shared" si="342"/>
        <v>1.5736582523133755</v>
      </c>
      <c r="M457" s="302">
        <f t="shared" si="343"/>
        <v>1.50274495545451</v>
      </c>
      <c r="N457" s="302">
        <f t="shared" si="344"/>
        <v>3.9679999999999858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6.0260752228408094</v>
      </c>
      <c r="C460" s="299" t="str">
        <f>CONCATENATE("(",ROUND((B460/$H462)*100,1),")")</f>
        <v>(18.2)</v>
      </c>
      <c r="D460" s="302">
        <f>'Ind T6'!W189</f>
        <v>4.5284901124307675</v>
      </c>
      <c r="E460" s="299" t="str">
        <f>CONCATENATE("(",ROUND((D460/$H462)*100,1),")")</f>
        <v>(13.7)</v>
      </c>
      <c r="F460" s="302">
        <f>'Ind T6'!X189</f>
        <v>5.5722435054851021</v>
      </c>
      <c r="G460" s="299" t="str">
        <f>CONCATENATE("(",ROUND((F460/$H462)*100,1),")")</f>
        <v>(16.9)</v>
      </c>
      <c r="H460" s="302">
        <f>SUM(B460,D460,F460)</f>
        <v>16.126808840756677</v>
      </c>
      <c r="I460" s="299" t="str">
        <f>CONCATENATE("(",ROUND((H460/$H462)*100,1),")")</f>
        <v>(48.8)</v>
      </c>
      <c r="K460" s="302">
        <f>B460-B450</f>
        <v>1.4231777392521563</v>
      </c>
      <c r="L460" s="302">
        <f>D460-D450</f>
        <v>1.3008541897144736</v>
      </c>
      <c r="M460" s="302">
        <f>F460-F450</f>
        <v>1.4936491703464636</v>
      </c>
      <c r="N460" s="302">
        <f>SUM(K460:M460)</f>
        <v>4.2176810993130935</v>
      </c>
    </row>
    <row r="461" spans="1:14" x14ac:dyDescent="0.2">
      <c r="A461" s="282" t="s">
        <v>365</v>
      </c>
      <c r="B461" s="302">
        <f>'Ind T6'!V188</f>
        <v>3.38884839085443</v>
      </c>
      <c r="C461" s="299" t="str">
        <f>CONCATENATE("(",ROUND((B461/$H462)*100,1),")")</f>
        <v>(10.3)</v>
      </c>
      <c r="D461" s="302">
        <f>'Ind T6'!W188</f>
        <v>7.9950616516858828</v>
      </c>
      <c r="E461" s="299" t="str">
        <f>CONCATENATE("(",ROUND((D461/$H462)*100,1),")")</f>
        <v>(24.2)</v>
      </c>
      <c r="F461" s="302">
        <f>'Ind T6'!X188</f>
        <v>5.5132811167029949</v>
      </c>
      <c r="G461" s="299" t="str">
        <f>CONCATENATE("(",ROUND((F461/$H462)*100,1),")")</f>
        <v>(16.7)</v>
      </c>
      <c r="H461" s="302">
        <f t="shared" ref="H461" si="345">SUM(B461,D461,F461)</f>
        <v>16.897191159243306</v>
      </c>
      <c r="I461" s="299" t="str">
        <f>CONCATENATE("(",ROUND((H461/$H462)*100,1),")")</f>
        <v>(51.2)</v>
      </c>
      <c r="K461" s="302">
        <f t="shared" ref="K461:K462" si="346">B461-B451</f>
        <v>0.51176933666414204</v>
      </c>
      <c r="L461" s="302">
        <f t="shared" ref="L461:L462" si="347">D461-D451</f>
        <v>1.8851373506478257</v>
      </c>
      <c r="M461" s="302">
        <f t="shared" ref="M461:M462" si="348">F461-F451</f>
        <v>1.202412213374898</v>
      </c>
      <c r="N461" s="302">
        <f t="shared" ref="N461:N462" si="349">SUM(K461:M461)</f>
        <v>3.5993189006868658</v>
      </c>
    </row>
    <row r="462" spans="1:14" x14ac:dyDescent="0.2">
      <c r="A462" s="282" t="s">
        <v>363</v>
      </c>
      <c r="B462" s="302">
        <f>SUM(B460:B461)</f>
        <v>9.4149236136952403</v>
      </c>
      <c r="C462" s="299" t="str">
        <f>CONCATENATE("(",ROUND((B462/$H462)*100,1),")")</f>
        <v>(28.5)</v>
      </c>
      <c r="D462" s="302">
        <f>SUM(D460:D461)</f>
        <v>12.52355176411665</v>
      </c>
      <c r="E462" s="299" t="str">
        <f>CONCATENATE("(",ROUND((D462/$H462)*100,1),")")</f>
        <v>(37.9)</v>
      </c>
      <c r="F462" s="302">
        <f>SUM(F460:F461)</f>
        <v>11.085524622188096</v>
      </c>
      <c r="G462" s="299" t="str">
        <f>CONCATENATE("(",ROUND((F462/$H462)*100,1),")")</f>
        <v>(33.6)</v>
      </c>
      <c r="H462" s="302">
        <f>SUM(H460:H461)</f>
        <v>33.023999999999987</v>
      </c>
      <c r="I462" s="299" t="str">
        <f>CONCATENATE("(",ROUND((H462/$H462)*100,1),")")</f>
        <v>(100)</v>
      </c>
      <c r="K462" s="302">
        <f t="shared" si="346"/>
        <v>1.9349470759162992</v>
      </c>
      <c r="L462" s="302">
        <f t="shared" si="347"/>
        <v>3.1859915403622985</v>
      </c>
      <c r="M462" s="302">
        <f t="shared" si="348"/>
        <v>2.6960613837213607</v>
      </c>
      <c r="N462" s="302">
        <f t="shared" si="349"/>
        <v>7.8169999999999584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4.4490494821026134</v>
      </c>
      <c r="C471" s="299" t="str">
        <f>CONCATENATE("(",ROUND((B471/$H473)*100,1),")")</f>
        <v>(18)</v>
      </c>
      <c r="D471" s="302">
        <f>'Ind T6'!M198</f>
        <v>1.9517671854277994</v>
      </c>
      <c r="E471" s="299" t="str">
        <f>CONCATENATE("(",ROUND((D471/$H473)*100,1),")")</f>
        <v>(7.9)</v>
      </c>
      <c r="F471" s="302">
        <f>'Ind T6'!N198</f>
        <v>3.0758782078274192</v>
      </c>
      <c r="G471" s="299" t="str">
        <f>CONCATENATE("(",ROUND((F471/$H473)*100,1),")")</f>
        <v>(12.5)</v>
      </c>
      <c r="H471" s="302">
        <f>SUM(B471,D471,F471)</f>
        <v>9.4766948753578326</v>
      </c>
      <c r="I471" s="299" t="str">
        <f>CONCATENATE("(",ROUND((H471/$H473)*100,1),")")</f>
        <v>(38.4)</v>
      </c>
      <c r="K471" s="302">
        <f>B476-B471</f>
        <v>0.2729425655568587</v>
      </c>
      <c r="L471" s="302">
        <f>D476-D471</f>
        <v>4.7116760884754472E-2</v>
      </c>
      <c r="M471" s="302">
        <f>F476-F471</f>
        <v>0.18502636482355728</v>
      </c>
      <c r="N471" s="302">
        <f>SUM(K471:M471)</f>
        <v>0.50508569126517044</v>
      </c>
    </row>
    <row r="472" spans="1:14" x14ac:dyDescent="0.2">
      <c r="A472" s="282" t="s">
        <v>365</v>
      </c>
      <c r="B472" s="302">
        <f>'Ind T6'!L197</f>
        <v>4.254699783564992</v>
      </c>
      <c r="C472" s="299" t="str">
        <f>CONCATENATE("(",ROUND((B472/$H473)*100,1),")")</f>
        <v>(17.2)</v>
      </c>
      <c r="D472" s="302">
        <f>'Ind T6'!M197</f>
        <v>4.7668160105710742</v>
      </c>
      <c r="E472" s="299" t="str">
        <f>CONCATENATE("(",ROUND((D472/$H473)*100,1),")")</f>
        <v>(19.3)</v>
      </c>
      <c r="F472" s="302">
        <f>'Ind T6'!N197</f>
        <v>6.192789330506141</v>
      </c>
      <c r="G472" s="299" t="str">
        <f>CONCATENATE("(",ROUND((F472/$H473)*100,1),")")</f>
        <v>(25.1)</v>
      </c>
      <c r="H472" s="302">
        <f t="shared" ref="H472" si="350">SUM(B472,D472,F472)</f>
        <v>15.214305124642207</v>
      </c>
      <c r="I472" s="299" t="str">
        <f>CONCATENATE("(",ROUND((H472/$H473)*100,1),")")</f>
        <v>(61.6)</v>
      </c>
      <c r="K472" s="302">
        <f t="shared" ref="K472:K473" si="351">B477-B472</f>
        <v>-1.8683630468291135E-2</v>
      </c>
      <c r="L472" s="302">
        <f t="shared" ref="L472:L473" si="352">D477-D472</f>
        <v>6.1976981520915686E-2</v>
      </c>
      <c r="M472" s="302">
        <f t="shared" ref="M472:M473" si="353">F477-F472</f>
        <v>0.19062095768214071</v>
      </c>
      <c r="N472" s="302">
        <f t="shared" ref="N472:N473" si="354">SUM(K472:M472)</f>
        <v>0.23391430873476526</v>
      </c>
    </row>
    <row r="473" spans="1:14" x14ac:dyDescent="0.2">
      <c r="A473" s="282" t="s">
        <v>363</v>
      </c>
      <c r="B473" s="302">
        <f>SUM(B471:B472)</f>
        <v>8.7037492656676054</v>
      </c>
      <c r="C473" s="299" t="str">
        <f>CONCATENATE("(",ROUND((B473/$H473)*100,1),")")</f>
        <v>(35.3)</v>
      </c>
      <c r="D473" s="302">
        <f>SUM(D471:D472)</f>
        <v>6.7185831959988738</v>
      </c>
      <c r="E473" s="299" t="str">
        <f>CONCATENATE("(",ROUND((D473/$H473)*100,1),")")</f>
        <v>(27.2)</v>
      </c>
      <c r="F473" s="302">
        <f>SUM(F471:F472)</f>
        <v>9.2686675383335597</v>
      </c>
      <c r="G473" s="299" t="str">
        <f>CONCATENATE("(",ROUND((F473/$H473)*100,1),")")</f>
        <v>(37.5)</v>
      </c>
      <c r="H473" s="302">
        <f>SUM(H471:H472)</f>
        <v>24.691000000000038</v>
      </c>
      <c r="I473" s="299" t="str">
        <f>CONCATENATE("(",ROUND((H473/$H473)*100,1),")")</f>
        <v>(100)</v>
      </c>
      <c r="K473" s="302">
        <f t="shared" si="351"/>
        <v>0.25425893508856667</v>
      </c>
      <c r="L473" s="302">
        <f t="shared" si="352"/>
        <v>0.10909374240566994</v>
      </c>
      <c r="M473" s="302">
        <f t="shared" si="353"/>
        <v>0.37564732250569932</v>
      </c>
      <c r="N473" s="302">
        <f t="shared" si="354"/>
        <v>0.73899999999993593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4.7219920476594721</v>
      </c>
      <c r="C476" s="299" t="str">
        <f>CONCATENATE("(",ROUND((B476/$H478)*100,1),")")</f>
        <v>(18.6)</v>
      </c>
      <c r="D476" s="302">
        <f>'Ind T6'!R198</f>
        <v>1.9988839463125538</v>
      </c>
      <c r="E476" s="299" t="str">
        <f>CONCATENATE("(",ROUND((D476/$H478)*100,1),")")</f>
        <v>(7.9)</v>
      </c>
      <c r="F476" s="302">
        <f>'Ind T6'!S198</f>
        <v>3.2609045726509764</v>
      </c>
      <c r="G476" s="299" t="str">
        <f>CONCATENATE("(",ROUND((F476/$H478)*100,1),")")</f>
        <v>(12.8)</v>
      </c>
      <c r="H476" s="302">
        <f>SUM(B476,D476,F476)</f>
        <v>9.9817805666230015</v>
      </c>
      <c r="I476" s="299" t="str">
        <f>CONCATENATE("(",ROUND((H476/$H478)*100,1),")")</f>
        <v>(39.3)</v>
      </c>
      <c r="K476" s="302">
        <f>B481-B476</f>
        <v>0.35066551574281046</v>
      </c>
      <c r="L476" s="302">
        <f>D481-D476</f>
        <v>5.7079535843721274E-2</v>
      </c>
      <c r="M476" s="302">
        <f>F481-F476</f>
        <v>0.2273349863982026</v>
      </c>
      <c r="N476" s="302">
        <f>SUM(K476:M476)</f>
        <v>0.63508003798473434</v>
      </c>
    </row>
    <row r="477" spans="1:14" x14ac:dyDescent="0.2">
      <c r="A477" s="282" t="s">
        <v>365</v>
      </c>
      <c r="B477" s="302">
        <f>'Ind T6'!Q197</f>
        <v>4.2360161530967009</v>
      </c>
      <c r="C477" s="299" t="str">
        <f>CONCATENATE("(",ROUND((B477/$H478)*100,1),")")</f>
        <v>(16.7)</v>
      </c>
      <c r="D477" s="302">
        <f>'Ind T6'!R197</f>
        <v>4.8287929920919899</v>
      </c>
      <c r="E477" s="299" t="str">
        <f>CONCATENATE("(",ROUND((D477/$H478)*100,1),")")</f>
        <v>(19)</v>
      </c>
      <c r="F477" s="302">
        <f>'Ind T6'!S197</f>
        <v>6.3834102881882817</v>
      </c>
      <c r="G477" s="299" t="str">
        <f>CONCATENATE("(",ROUND((F477/$H478)*100,1),")")</f>
        <v>(25.1)</v>
      </c>
      <c r="H477" s="302">
        <f t="shared" ref="H477" si="355">SUM(B477,D477,F477)</f>
        <v>15.448219433376972</v>
      </c>
      <c r="I477" s="299" t="str">
        <f>CONCATENATE("(",ROUND((H477/$H478)*100,1),")")</f>
        <v>(60.7)</v>
      </c>
      <c r="K477" s="302">
        <f t="shared" ref="K477:K478" si="356">B482-B477</f>
        <v>-9.0069875728748805E-2</v>
      </c>
      <c r="L477" s="302">
        <f t="shared" ref="L477:L478" si="357">D482-D477</f>
        <v>-3.6164773771449887E-2</v>
      </c>
      <c r="M477" s="302">
        <f t="shared" ref="M477:M478" si="358">F482-F477</f>
        <v>5.9154611515484845E-2</v>
      </c>
      <c r="N477" s="302">
        <f t="shared" ref="N477:N478" si="359">SUM(K477:M477)</f>
        <v>-6.7080037984713847E-2</v>
      </c>
    </row>
    <row r="478" spans="1:14" x14ac:dyDescent="0.2">
      <c r="A478" s="282" t="s">
        <v>363</v>
      </c>
      <c r="B478" s="302">
        <f>SUM(B476:B477)</f>
        <v>8.9580082007561721</v>
      </c>
      <c r="C478" s="299" t="str">
        <f>CONCATENATE("(",ROUND((B478/$H478)*100,1),")")</f>
        <v>(35.2)</v>
      </c>
      <c r="D478" s="302">
        <f>SUM(D476:D477)</f>
        <v>6.8276769384045437</v>
      </c>
      <c r="E478" s="299" t="str">
        <f>CONCATENATE("(",ROUND((D478/$H478)*100,1),")")</f>
        <v>(26.8)</v>
      </c>
      <c r="F478" s="302">
        <f>SUM(F476:F477)</f>
        <v>9.644314860839259</v>
      </c>
      <c r="G478" s="299" t="str">
        <f>CONCATENATE("(",ROUND((F478/$H478)*100,1),")")</f>
        <v>(37.9)</v>
      </c>
      <c r="H478" s="302">
        <f>SUM(H476:H477)</f>
        <v>25.429999999999971</v>
      </c>
      <c r="I478" s="299" t="str">
        <f>CONCATENATE("(",ROUND((H478/$H478)*100,1),")")</f>
        <v>(100)</v>
      </c>
      <c r="K478" s="302">
        <f t="shared" si="356"/>
        <v>0.26059564001406343</v>
      </c>
      <c r="L478" s="302">
        <f t="shared" si="357"/>
        <v>2.0914762072271387E-2</v>
      </c>
      <c r="M478" s="302">
        <f t="shared" si="358"/>
        <v>0.28648959791368611</v>
      </c>
      <c r="N478" s="302">
        <f t="shared" si="359"/>
        <v>0.56800000000002093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5.0726575634022826</v>
      </c>
      <c r="C481" s="299" t="str">
        <f>CONCATENATE("(",ROUND((B481/$H483)*100,1),")")</f>
        <v>(19.5)</v>
      </c>
      <c r="D481" s="302">
        <f>'Ind T6'!W198</f>
        <v>2.0559634821562751</v>
      </c>
      <c r="E481" s="299" t="str">
        <f>CONCATENATE("(",ROUND((D481/$H483)*100,1),")")</f>
        <v>(7.9)</v>
      </c>
      <c r="F481" s="302">
        <f>'Ind T6'!X198</f>
        <v>3.488239559049179</v>
      </c>
      <c r="G481" s="299" t="str">
        <f>CONCATENATE("(",ROUND((F481/$H483)*100,1),")")</f>
        <v>(13.4)</v>
      </c>
      <c r="H481" s="302">
        <f>SUM(B481,D481,F481)</f>
        <v>10.616860604607737</v>
      </c>
      <c r="I481" s="299" t="str">
        <f>CONCATENATE("(",ROUND((H481/$H483)*100,1),")")</f>
        <v>(40.8)</v>
      </c>
      <c r="K481" s="302">
        <f>B481-B471</f>
        <v>0.62360808129966916</v>
      </c>
      <c r="L481" s="302">
        <f>D481-D471</f>
        <v>0.10419629672847575</v>
      </c>
      <c r="M481" s="302">
        <f>F481-F471</f>
        <v>0.41236135122175988</v>
      </c>
      <c r="N481" s="302">
        <f>SUM(K481:M481)</f>
        <v>1.1401657292499048</v>
      </c>
    </row>
    <row r="482" spans="1:14" x14ac:dyDescent="0.2">
      <c r="A482" s="282" t="s">
        <v>365</v>
      </c>
      <c r="B482" s="302">
        <f>'Ind T6'!V197</f>
        <v>4.1459462773679521</v>
      </c>
      <c r="C482" s="299" t="str">
        <f>CONCATENATE("(",ROUND((B482/$H483)*100,1),")")</f>
        <v>(15.9)</v>
      </c>
      <c r="D482" s="302">
        <f>'Ind T6'!W197</f>
        <v>4.79262821832054</v>
      </c>
      <c r="E482" s="299" t="str">
        <f>CONCATENATE("(",ROUND((D482/$H483)*100,1),")")</f>
        <v>(18.4)</v>
      </c>
      <c r="F482" s="302">
        <f>'Ind T6'!X197</f>
        <v>6.4425648997037666</v>
      </c>
      <c r="G482" s="299" t="str">
        <f>CONCATENATE("(",ROUND((F482/$H483)*100,1),")")</f>
        <v>(24.8)</v>
      </c>
      <c r="H482" s="302">
        <f t="shared" ref="H482" si="360">SUM(B482,D482,F482)</f>
        <v>15.381139395392259</v>
      </c>
      <c r="I482" s="299" t="str">
        <f>CONCATENATE("(",ROUND((H482/$H483)*100,1),")")</f>
        <v>(59.2)</v>
      </c>
      <c r="K482" s="302">
        <f t="shared" ref="K482:K483" si="361">B482-B472</f>
        <v>-0.10875350619703994</v>
      </c>
      <c r="L482" s="302">
        <f t="shared" ref="L482:L483" si="362">D482-D472</f>
        <v>2.5812207749465799E-2</v>
      </c>
      <c r="M482" s="302">
        <f t="shared" ref="M482:M483" si="363">F482-F472</f>
        <v>0.24977556919762556</v>
      </c>
      <c r="N482" s="302">
        <f t="shared" ref="N482:N483" si="364">SUM(K482:M482)</f>
        <v>0.16683427075005142</v>
      </c>
    </row>
    <row r="483" spans="1:14" x14ac:dyDescent="0.2">
      <c r="A483" s="282" t="s">
        <v>363</v>
      </c>
      <c r="B483" s="302">
        <f>SUM(B481:B482)</f>
        <v>9.2186038407702355</v>
      </c>
      <c r="C483" s="299" t="str">
        <f>CONCATENATE("(",ROUND((B483/$H483)*100,1),")")</f>
        <v>(35.5)</v>
      </c>
      <c r="D483" s="302">
        <f>SUM(D481:D482)</f>
        <v>6.8485917004768151</v>
      </c>
      <c r="E483" s="299" t="str">
        <f>CONCATENATE("(",ROUND((D483/$H483)*100,1),")")</f>
        <v>(26.3)</v>
      </c>
      <c r="F483" s="302">
        <f>SUM(F481:F482)</f>
        <v>9.9308044587529452</v>
      </c>
      <c r="G483" s="299" t="str">
        <f>CONCATENATE("(",ROUND((F483/$H483)*100,1),")")</f>
        <v>(38.2)</v>
      </c>
      <c r="H483" s="302">
        <f>SUM(H481:H482)</f>
        <v>25.997999999999998</v>
      </c>
      <c r="I483" s="299" t="str">
        <f>CONCATENATE("(",ROUND((H483/$H483)*100,1),")")</f>
        <v>(100)</v>
      </c>
      <c r="K483" s="302">
        <f t="shared" si="361"/>
        <v>0.51485457510263011</v>
      </c>
      <c r="L483" s="302">
        <f t="shared" si="362"/>
        <v>0.13000850447794132</v>
      </c>
      <c r="M483" s="302">
        <f t="shared" si="363"/>
        <v>0.66213692041938543</v>
      </c>
      <c r="N483" s="302">
        <f t="shared" si="364"/>
        <v>1.3069999999999569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Heart of the South West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1.7664962292429733</v>
      </c>
      <c r="C8" s="300">
        <v>1.1925955253893457</v>
      </c>
      <c r="D8" s="300">
        <v>1.7113650075398219</v>
      </c>
      <c r="E8" s="300">
        <f>SUM(B8:D8)</f>
        <v>4.6704567621721411</v>
      </c>
      <c r="F8" s="300"/>
      <c r="G8" s="300">
        <v>2.0961476433956152</v>
      </c>
      <c r="H8" s="300">
        <v>2.0268140934419354</v>
      </c>
      <c r="I8" s="300">
        <v>1.8202808202086258</v>
      </c>
      <c r="J8" s="300">
        <f>SUM(G8:I8)</f>
        <v>5.9432425570461769</v>
      </c>
      <c r="K8" s="300"/>
      <c r="L8" s="300">
        <v>1.5960036011983996</v>
      </c>
      <c r="M8" s="300">
        <v>1.4398534828888625</v>
      </c>
      <c r="N8" s="300">
        <v>2.8491171931696404</v>
      </c>
      <c r="O8" s="300">
        <f>SUM(L8:N8)</f>
        <v>5.8849742772569025</v>
      </c>
      <c r="P8" s="300"/>
      <c r="Q8" s="300">
        <v>1.6510379015578691</v>
      </c>
      <c r="R8" s="300">
        <v>1.4442591482798992</v>
      </c>
      <c r="S8" s="300">
        <v>2.9903116107451977</v>
      </c>
      <c r="T8" s="300">
        <f>SUM(Q8:S8)</f>
        <v>6.0856086605829658</v>
      </c>
      <c r="U8" s="300"/>
      <c r="V8" s="300">
        <v>1.6987012572863751</v>
      </c>
      <c r="W8" s="300">
        <v>1.381808413975995</v>
      </c>
      <c r="X8" s="300">
        <v>3.1710504835646383</v>
      </c>
      <c r="Y8" s="300">
        <f>SUM(V8:X8)</f>
        <v>6.2515601548270086</v>
      </c>
    </row>
    <row r="9" spans="1:25" x14ac:dyDescent="0.2">
      <c r="A9" s="260" t="s">
        <v>364</v>
      </c>
      <c r="B9" s="300">
        <v>7.0008994469776544</v>
      </c>
      <c r="C9" s="300">
        <v>3.0245600804420975E-2</v>
      </c>
      <c r="D9" s="300">
        <v>6.5743981900458106</v>
      </c>
      <c r="E9" s="300">
        <f t="shared" ref="E9:E10" si="0">SUM(B9:D9)</f>
        <v>13.605543237827886</v>
      </c>
      <c r="F9" s="300"/>
      <c r="G9" s="300">
        <v>4.1420376341619756</v>
      </c>
      <c r="H9" s="300">
        <v>0.43544404142462501</v>
      </c>
      <c r="I9" s="300">
        <v>6.9762757673672242</v>
      </c>
      <c r="J9" s="300">
        <f t="shared" ref="J9:J10" si="1">SUM(G9:I9)</f>
        <v>11.553757442953824</v>
      </c>
      <c r="K9" s="300"/>
      <c r="L9" s="300">
        <v>5.4698781768122329</v>
      </c>
      <c r="M9" s="300">
        <v>1.4754229859087251</v>
      </c>
      <c r="N9" s="300">
        <v>7.911724560022166</v>
      </c>
      <c r="O9" s="300">
        <f t="shared" ref="O9:O10" si="2">SUM(L9:N9)</f>
        <v>14.857025722743124</v>
      </c>
      <c r="P9" s="300"/>
      <c r="Q9" s="300">
        <v>5.8490367420285256</v>
      </c>
      <c r="R9" s="300">
        <v>1.5368307684731854</v>
      </c>
      <c r="S9" s="300">
        <v>7.9395238289152941</v>
      </c>
      <c r="T9" s="300">
        <f t="shared" ref="T9:T10" si="3">SUM(Q9:S9)</f>
        <v>15.325391339417006</v>
      </c>
      <c r="U9" s="300"/>
      <c r="V9" s="300">
        <v>6.5302560930149038</v>
      </c>
      <c r="W9" s="300">
        <v>1.5918913926702281</v>
      </c>
      <c r="X9" s="300">
        <v>7.5682923594878613</v>
      </c>
      <c r="Y9" s="300">
        <f t="shared" ref="Y9:Y10" si="4">SUM(V9:X9)</f>
        <v>15.690439845172993</v>
      </c>
    </row>
    <row r="10" spans="1:25" x14ac:dyDescent="0.2">
      <c r="A10" s="264" t="s">
        <v>363</v>
      </c>
      <c r="B10" s="301">
        <f>SUM(B8:B9)</f>
        <v>8.7673956762206284</v>
      </c>
      <c r="C10" s="301">
        <f t="shared" ref="C10:D10" si="5">SUM(C8:C9)</f>
        <v>1.2228411261937666</v>
      </c>
      <c r="D10" s="301">
        <f t="shared" si="5"/>
        <v>8.2857631975856325</v>
      </c>
      <c r="E10" s="301">
        <f t="shared" si="0"/>
        <v>18.276000000000028</v>
      </c>
      <c r="F10" s="301"/>
      <c r="G10" s="301">
        <f>SUM(G8:G9)</f>
        <v>6.2381852775575908</v>
      </c>
      <c r="H10" s="301">
        <f t="shared" ref="H10" si="6">SUM(H8:H9)</f>
        <v>2.4622581348665604</v>
      </c>
      <c r="I10" s="301">
        <f t="shared" ref="I10" si="7">SUM(I8:I9)</f>
        <v>8.79655658757585</v>
      </c>
      <c r="J10" s="301">
        <f t="shared" si="1"/>
        <v>17.497</v>
      </c>
      <c r="K10" s="301"/>
      <c r="L10" s="301">
        <f>SUM(L8:L9)</f>
        <v>7.0658817780106329</v>
      </c>
      <c r="M10" s="301">
        <f t="shared" ref="M10" si="8">SUM(M8:M9)</f>
        <v>2.9152764687975878</v>
      </c>
      <c r="N10" s="301">
        <f t="shared" ref="N10" si="9">SUM(N8:N9)</f>
        <v>10.760841753191807</v>
      </c>
      <c r="O10" s="301">
        <f t="shared" si="2"/>
        <v>20.742000000000026</v>
      </c>
      <c r="P10" s="301"/>
      <c r="Q10" s="301">
        <f>SUM(Q8:Q9)</f>
        <v>7.5000746435863945</v>
      </c>
      <c r="R10" s="301">
        <f t="shared" ref="R10" si="10">SUM(R8:R9)</f>
        <v>2.9810899167530849</v>
      </c>
      <c r="S10" s="301">
        <f t="shared" ref="S10" si="11">SUM(S8:S9)</f>
        <v>10.929835439660492</v>
      </c>
      <c r="T10" s="301">
        <f t="shared" si="3"/>
        <v>21.410999999999973</v>
      </c>
      <c r="U10" s="301"/>
      <c r="V10" s="301">
        <f>SUM(V8:V9)</f>
        <v>8.228957350301279</v>
      </c>
      <c r="W10" s="301">
        <f t="shared" ref="W10" si="12">SUM(W8:W9)</f>
        <v>2.973699806646223</v>
      </c>
      <c r="X10" s="301">
        <f t="shared" ref="X10" si="13">SUM(X8:X9)</f>
        <v>10.7393428430525</v>
      </c>
      <c r="Y10" s="301">
        <f t="shared" si="4"/>
        <v>21.942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0.13256483657417101</v>
      </c>
      <c r="C17" s="300">
        <v>1.9952360606495214E-2</v>
      </c>
      <c r="D17" s="300">
        <v>3.3817560350999206E-4</v>
      </c>
      <c r="E17" s="300">
        <f>SUM(B17:D17)</f>
        <v>0.15285537278417621</v>
      </c>
      <c r="F17" s="300"/>
      <c r="G17" s="300">
        <v>0.18561075949090736</v>
      </c>
      <c r="H17" s="300">
        <v>5.8924050632941663E-2</v>
      </c>
      <c r="I17" s="300">
        <v>4.2088607594880642E-4</v>
      </c>
      <c r="J17" s="300">
        <f>SUM(G17:I17)</f>
        <v>0.24495569619979785</v>
      </c>
      <c r="K17" s="300"/>
      <c r="L17" s="300">
        <v>0.17252129471662489</v>
      </c>
      <c r="M17" s="300">
        <v>4.7969335604378854E-2</v>
      </c>
      <c r="N17" s="300">
        <v>0</v>
      </c>
      <c r="O17" s="300">
        <f>SUM(L17:N17)</f>
        <v>0.22049063032100374</v>
      </c>
      <c r="P17" s="300"/>
      <c r="Q17" s="300">
        <v>0.13689894199174088</v>
      </c>
      <c r="R17" s="300">
        <v>3.8744983582020845E-2</v>
      </c>
      <c r="S17" s="300">
        <v>0</v>
      </c>
      <c r="T17" s="300">
        <f>SUM(Q17:S17)</f>
        <v>0.17564392557376174</v>
      </c>
      <c r="U17" s="300"/>
      <c r="V17" s="300">
        <v>9.4754089710141792E-2</v>
      </c>
      <c r="W17" s="300">
        <v>2.8915567280608654E-2</v>
      </c>
      <c r="X17" s="300">
        <v>0</v>
      </c>
      <c r="Y17" s="300">
        <f>SUM(V17:X17)</f>
        <v>0.12366965699075044</v>
      </c>
    </row>
    <row r="18" spans="1:25" x14ac:dyDescent="0.2">
      <c r="A18" s="260" t="s">
        <v>364</v>
      </c>
      <c r="B18" s="300">
        <v>0.91577953428978753</v>
      </c>
      <c r="C18" s="300">
        <v>2.7054048280506435E-2</v>
      </c>
      <c r="D18" s="300">
        <v>0.48731104464552738</v>
      </c>
      <c r="E18" s="300">
        <f t="shared" ref="E18:E19" si="14">SUM(B18:D18)</f>
        <v>1.4301446272158214</v>
      </c>
      <c r="F18" s="300"/>
      <c r="G18" s="300">
        <v>1.1860569620278514</v>
      </c>
      <c r="H18" s="300">
        <v>3.1987341772350408E-2</v>
      </c>
      <c r="I18" s="300">
        <v>0</v>
      </c>
      <c r="J18" s="300">
        <f t="shared" ref="J18:J19" si="15">SUM(G18:I18)</f>
        <v>1.2180443038002018</v>
      </c>
      <c r="K18" s="300"/>
      <c r="L18" s="300">
        <v>1.2467819420809354</v>
      </c>
      <c r="M18" s="300">
        <v>1.4727427598061922E-2</v>
      </c>
      <c r="N18" s="300">
        <v>0</v>
      </c>
      <c r="O18" s="300">
        <f t="shared" ref="O18:O19" si="16">SUM(L18:N18)</f>
        <v>1.2615093696789974</v>
      </c>
      <c r="P18" s="300"/>
      <c r="Q18" s="300">
        <v>0.99230207953391658</v>
      </c>
      <c r="R18" s="300">
        <v>1.2053994892321744E-2</v>
      </c>
      <c r="S18" s="300">
        <v>0</v>
      </c>
      <c r="T18" s="300">
        <f t="shared" ref="T18:T19" si="17">SUM(Q18:S18)</f>
        <v>1.0043560744262383</v>
      </c>
      <c r="U18" s="300"/>
      <c r="V18" s="300">
        <v>0.70998839050271201</v>
      </c>
      <c r="W18" s="300">
        <v>9.3419525065372901E-3</v>
      </c>
      <c r="X18" s="300">
        <v>0</v>
      </c>
      <c r="Y18" s="300">
        <f t="shared" ref="Y18:Y19" si="18">SUM(V18:X18)</f>
        <v>0.71933034300924925</v>
      </c>
    </row>
    <row r="19" spans="1:25" x14ac:dyDescent="0.2">
      <c r="A19" s="264" t="s">
        <v>363</v>
      </c>
      <c r="B19" s="301">
        <f>SUM(B17:B18)</f>
        <v>1.0483443708639586</v>
      </c>
      <c r="C19" s="301">
        <f t="shared" ref="C19" si="19">SUM(C17:C18)</f>
        <v>4.7006408887001652E-2</v>
      </c>
      <c r="D19" s="301">
        <f t="shared" ref="D19" si="20">SUM(D17:D18)</f>
        <v>0.4876492202490374</v>
      </c>
      <c r="E19" s="301">
        <f t="shared" si="14"/>
        <v>1.5829999999999977</v>
      </c>
      <c r="F19" s="301"/>
      <c r="G19" s="301">
        <f>SUM(G17:G18)</f>
        <v>1.3716677215187587</v>
      </c>
      <c r="H19" s="301">
        <f t="shared" ref="H19" si="21">SUM(H17:H18)</f>
        <v>9.0911392405292071E-2</v>
      </c>
      <c r="I19" s="301">
        <f t="shared" ref="I19" si="22">SUM(I17:I18)</f>
        <v>4.2088607594880642E-4</v>
      </c>
      <c r="J19" s="301">
        <f t="shared" si="15"/>
        <v>1.4629999999999994</v>
      </c>
      <c r="K19" s="301"/>
      <c r="L19" s="301">
        <f>SUM(L17:L18)</f>
        <v>1.4193032367975602</v>
      </c>
      <c r="M19" s="301">
        <f t="shared" ref="M19" si="23">SUM(M17:M18)</f>
        <v>6.2696763202440775E-2</v>
      </c>
      <c r="N19" s="301">
        <f t="shared" ref="N19" si="24">SUM(N17:N18)</f>
        <v>0</v>
      </c>
      <c r="O19" s="301">
        <f t="shared" si="16"/>
        <v>1.4820000000000011</v>
      </c>
      <c r="P19" s="301"/>
      <c r="Q19" s="301">
        <f>SUM(Q17:Q18)</f>
        <v>1.1292010215256574</v>
      </c>
      <c r="R19" s="301">
        <f t="shared" ref="R19" si="25">SUM(R17:R18)</f>
        <v>5.0798978474342588E-2</v>
      </c>
      <c r="S19" s="301">
        <f t="shared" ref="S19" si="26">SUM(S17:S18)</f>
        <v>0</v>
      </c>
      <c r="T19" s="301">
        <f t="shared" si="17"/>
        <v>1.18</v>
      </c>
      <c r="U19" s="301"/>
      <c r="V19" s="301">
        <f>SUM(V17:V18)</f>
        <v>0.80474248021285377</v>
      </c>
      <c r="W19" s="301">
        <f t="shared" ref="W19" si="27">SUM(W17:W18)</f>
        <v>3.8257519787145942E-2</v>
      </c>
      <c r="X19" s="301">
        <f t="shared" ref="X19" si="28">SUM(X17:X18)</f>
        <v>0</v>
      </c>
      <c r="Y19" s="301">
        <f t="shared" si="18"/>
        <v>0.84299999999999975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3.2340378173516409</v>
      </c>
      <c r="C26" s="300">
        <v>1.2128126475109098</v>
      </c>
      <c r="D26" s="300">
        <v>0.15354022008307841</v>
      </c>
      <c r="E26" s="300">
        <f>SUM(B26:D26)</f>
        <v>4.6003906849456291</v>
      </c>
      <c r="F26" s="300"/>
      <c r="G26" s="300">
        <v>3.618845856832972</v>
      </c>
      <c r="H26" s="300">
        <v>1.3733558833985999</v>
      </c>
      <c r="I26" s="300">
        <v>0.75530488648965266</v>
      </c>
      <c r="J26" s="300">
        <f>SUM(G26:I26)</f>
        <v>5.7475066267212247</v>
      </c>
      <c r="K26" s="300"/>
      <c r="L26" s="300">
        <v>3.6528550057572473</v>
      </c>
      <c r="M26" s="300">
        <v>1.2456439640048267</v>
      </c>
      <c r="N26" s="300">
        <v>0.9338248327440809</v>
      </c>
      <c r="O26" s="300">
        <f>SUM(L26:N26)</f>
        <v>5.8323238025061555</v>
      </c>
      <c r="P26" s="300"/>
      <c r="Q26" s="300">
        <v>3.5292487529583987</v>
      </c>
      <c r="R26" s="300">
        <v>1.1577213169616616</v>
      </c>
      <c r="S26" s="300">
        <v>0.89367243097947524</v>
      </c>
      <c r="T26" s="300">
        <f>SUM(Q26:S26)</f>
        <v>5.5806425008995362</v>
      </c>
      <c r="U26" s="300"/>
      <c r="V26" s="300">
        <v>3.1298227208387379</v>
      </c>
      <c r="W26" s="300">
        <v>0.95442056075571269</v>
      </c>
      <c r="X26" s="300">
        <v>0.77244932541353428</v>
      </c>
      <c r="Y26" s="300">
        <f>SUM(V26:X26)</f>
        <v>4.856692607007985</v>
      </c>
    </row>
    <row r="27" spans="1:25" x14ac:dyDescent="0.2">
      <c r="A27" s="260" t="s">
        <v>364</v>
      </c>
      <c r="B27" s="300">
        <v>7.8580798999436103</v>
      </c>
      <c r="C27" s="300">
        <v>0.62579271517767532</v>
      </c>
      <c r="D27" s="300">
        <v>0.55173669993307151</v>
      </c>
      <c r="E27" s="300">
        <f t="shared" ref="E27:E28" si="29">SUM(B27:D27)</f>
        <v>9.0356093150543568</v>
      </c>
      <c r="F27" s="300"/>
      <c r="G27" s="300">
        <v>7.6077870231592399</v>
      </c>
      <c r="H27" s="300">
        <v>0.56494681341391939</v>
      </c>
      <c r="I27" s="300">
        <v>0.25775953670563062</v>
      </c>
      <c r="J27" s="300">
        <f t="shared" ref="J27:J28" si="30">SUM(G27:I27)</f>
        <v>8.4304933732787912</v>
      </c>
      <c r="K27" s="300"/>
      <c r="L27" s="300">
        <v>7.6820152982421668</v>
      </c>
      <c r="M27" s="300">
        <v>0.62118942108802799</v>
      </c>
      <c r="N27" s="300">
        <v>0.32447147816365424</v>
      </c>
      <c r="O27" s="300">
        <f t="shared" ref="O27:O28" si="31">SUM(L27:N27)</f>
        <v>8.6276761974938481</v>
      </c>
      <c r="P27" s="300"/>
      <c r="Q27" s="300">
        <v>7.0769195210637417</v>
      </c>
      <c r="R27" s="300">
        <v>0.57845128033930204</v>
      </c>
      <c r="S27" s="300">
        <v>0.30498669769740372</v>
      </c>
      <c r="T27" s="300">
        <f t="shared" ref="T27:T28" si="32">SUM(Q27:S27)</f>
        <v>7.9603574991004473</v>
      </c>
      <c r="U27" s="300"/>
      <c r="V27" s="300">
        <v>5.747980290198103</v>
      </c>
      <c r="W27" s="300">
        <v>0.48030502926852892</v>
      </c>
      <c r="X27" s="300">
        <v>0.26202207352538814</v>
      </c>
      <c r="Y27" s="300">
        <f t="shared" ref="Y27:Y28" si="33">SUM(V27:X27)</f>
        <v>6.4903073929920208</v>
      </c>
    </row>
    <row r="28" spans="1:25" x14ac:dyDescent="0.2">
      <c r="A28" s="264" t="s">
        <v>363</v>
      </c>
      <c r="B28" s="301">
        <f>SUM(B26:B27)</f>
        <v>11.092117717295251</v>
      </c>
      <c r="C28" s="301">
        <f t="shared" ref="C28" si="34">SUM(C26:C27)</f>
        <v>1.8386053626885852</v>
      </c>
      <c r="D28" s="301">
        <f t="shared" ref="D28" si="35">SUM(D26:D27)</f>
        <v>0.70527692001614994</v>
      </c>
      <c r="E28" s="301">
        <f t="shared" si="29"/>
        <v>13.635999999999985</v>
      </c>
      <c r="F28" s="301"/>
      <c r="G28" s="301">
        <f>SUM(G26:G27)</f>
        <v>11.226632879992213</v>
      </c>
      <c r="H28" s="301">
        <f t="shared" ref="H28" si="36">SUM(H26:H27)</f>
        <v>1.9383026968125194</v>
      </c>
      <c r="I28" s="301">
        <f t="shared" ref="I28" si="37">SUM(I26:I27)</f>
        <v>1.0130644231952832</v>
      </c>
      <c r="J28" s="301">
        <f t="shared" si="30"/>
        <v>14.178000000000015</v>
      </c>
      <c r="K28" s="301"/>
      <c r="L28" s="301">
        <f>SUM(L26:L27)</f>
        <v>11.334870303999415</v>
      </c>
      <c r="M28" s="301">
        <f t="shared" ref="M28" si="38">SUM(M26:M27)</f>
        <v>1.8668333850928547</v>
      </c>
      <c r="N28" s="301">
        <f t="shared" ref="N28" si="39">SUM(N26:N27)</f>
        <v>1.2582963109077352</v>
      </c>
      <c r="O28" s="301">
        <f t="shared" si="31"/>
        <v>14.460000000000004</v>
      </c>
      <c r="P28" s="301"/>
      <c r="Q28" s="301">
        <f>SUM(Q26:Q27)</f>
        <v>10.60616827402214</v>
      </c>
      <c r="R28" s="301">
        <f t="shared" ref="R28" si="40">SUM(R26:R27)</f>
        <v>1.7361725973009636</v>
      </c>
      <c r="S28" s="301">
        <f t="shared" ref="S28" si="41">SUM(S26:S27)</f>
        <v>1.1986591286768791</v>
      </c>
      <c r="T28" s="301">
        <f t="shared" si="32"/>
        <v>13.540999999999983</v>
      </c>
      <c r="U28" s="301"/>
      <c r="V28" s="301">
        <f>SUM(V26:V27)</f>
        <v>8.8778030110368409</v>
      </c>
      <c r="W28" s="301">
        <f t="shared" ref="W28" si="42">SUM(W26:W27)</f>
        <v>1.4347255900242417</v>
      </c>
      <c r="X28" s="301">
        <f t="shared" ref="X28" si="43">SUM(X26:X27)</f>
        <v>1.0344713989389225</v>
      </c>
      <c r="Y28" s="301">
        <f t="shared" si="33"/>
        <v>11.347000000000005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2.0538198398026006</v>
      </c>
      <c r="C35" s="300">
        <v>0.50034281464414088</v>
      </c>
      <c r="D35" s="300">
        <v>6.4381327232321886E-2</v>
      </c>
      <c r="E35" s="300">
        <f>SUM(B35:D35)</f>
        <v>2.6185439816790632</v>
      </c>
      <c r="F35" s="300"/>
      <c r="G35" s="300">
        <v>2.1358375994960288</v>
      </c>
      <c r="H35" s="300">
        <v>0.61515858175608684</v>
      </c>
      <c r="I35" s="300">
        <v>0.49201013701709984</v>
      </c>
      <c r="J35" s="300">
        <f>SUM(G35:I35)</f>
        <v>3.2430063182692157</v>
      </c>
      <c r="K35" s="300"/>
      <c r="L35" s="300">
        <v>2.284185782470542</v>
      </c>
      <c r="M35" s="300">
        <v>0.51603638696342213</v>
      </c>
      <c r="N35" s="300">
        <v>0.64185649477842865</v>
      </c>
      <c r="O35" s="300">
        <f>SUM(L35:N35)</f>
        <v>3.4420786642123931</v>
      </c>
      <c r="P35" s="300"/>
      <c r="Q35" s="300">
        <v>2.1541574585826373</v>
      </c>
      <c r="R35" s="300">
        <v>0.5078484116147155</v>
      </c>
      <c r="S35" s="300">
        <v>0.62742731353094161</v>
      </c>
      <c r="T35" s="300">
        <f>SUM(Q35:S35)</f>
        <v>3.2894331837282946</v>
      </c>
      <c r="U35" s="300"/>
      <c r="V35" s="300">
        <v>1.7397945124585663</v>
      </c>
      <c r="W35" s="300">
        <v>0.46210106966035647</v>
      </c>
      <c r="X35" s="300">
        <v>0.56197546593104963</v>
      </c>
      <c r="Y35" s="300">
        <f>SUM(V35:X35)</f>
        <v>2.7638710480499724</v>
      </c>
    </row>
    <row r="36" spans="1:25" x14ac:dyDescent="0.2">
      <c r="A36" s="260" t="s">
        <v>364</v>
      </c>
      <c r="B36" s="300">
        <v>8.5402385583586256</v>
      </c>
      <c r="C36" s="300">
        <v>0.30053869565215757</v>
      </c>
      <c r="D36" s="300">
        <v>0.6676787643101727</v>
      </c>
      <c r="E36" s="300">
        <f t="shared" ref="E36:E37" si="44">SUM(B36:D36)</f>
        <v>9.5084560183209561</v>
      </c>
      <c r="F36" s="300"/>
      <c r="G36" s="300">
        <v>8.2200127754123695</v>
      </c>
      <c r="H36" s="300">
        <v>0.2287876319192389</v>
      </c>
      <c r="I36" s="300">
        <v>0.91719327439915299</v>
      </c>
      <c r="J36" s="300">
        <f t="shared" ref="J36:J37" si="45">SUM(G36:I36)</f>
        <v>9.3659936817307621</v>
      </c>
      <c r="K36" s="300"/>
      <c r="L36" s="300">
        <v>8.0304538869072157</v>
      </c>
      <c r="M36" s="300">
        <v>0.28121084008139258</v>
      </c>
      <c r="N36" s="300">
        <v>0.45225660879899576</v>
      </c>
      <c r="O36" s="300">
        <f t="shared" ref="O36:O37" si="46">SUM(L36:N36)</f>
        <v>8.7639213357876038</v>
      </c>
      <c r="P36" s="300"/>
      <c r="Q36" s="300">
        <v>7.7170374654372749</v>
      </c>
      <c r="R36" s="300">
        <v>0.28056163673625051</v>
      </c>
      <c r="S36" s="300">
        <v>0.45196771409816733</v>
      </c>
      <c r="T36" s="300">
        <f t="shared" ref="T36:T37" si="47">SUM(Q36:S36)</f>
        <v>8.4495668162716928</v>
      </c>
      <c r="U36" s="300"/>
      <c r="V36" s="300">
        <v>6.3998231947379489</v>
      </c>
      <c r="W36" s="300">
        <v>0.25681987613960572</v>
      </c>
      <c r="X36" s="300">
        <v>0.40648588107246336</v>
      </c>
      <c r="Y36" s="300">
        <f t="shared" ref="Y36:Y37" si="48">SUM(V36:X36)</f>
        <v>7.0631289519500173</v>
      </c>
    </row>
    <row r="37" spans="1:25" x14ac:dyDescent="0.2">
      <c r="A37" s="264" t="s">
        <v>363</v>
      </c>
      <c r="B37" s="301">
        <f>SUM(B35:B36)</f>
        <v>10.594058398161227</v>
      </c>
      <c r="C37" s="301">
        <f t="shared" ref="C37" si="49">SUM(C35:C36)</f>
        <v>0.8008815102962985</v>
      </c>
      <c r="D37" s="301">
        <f t="shared" ref="D37" si="50">SUM(D35:D36)</f>
        <v>0.73206009154249463</v>
      </c>
      <c r="E37" s="301">
        <f t="shared" si="44"/>
        <v>12.12700000000002</v>
      </c>
      <c r="F37" s="301"/>
      <c r="G37" s="301">
        <f>SUM(G35:G36)</f>
        <v>10.355850374908398</v>
      </c>
      <c r="H37" s="301">
        <f t="shared" ref="H37" si="51">SUM(H35:H36)</f>
        <v>0.84394621367532574</v>
      </c>
      <c r="I37" s="301">
        <f t="shared" ref="I37" si="52">SUM(I35:I36)</f>
        <v>1.4092034114162528</v>
      </c>
      <c r="J37" s="301">
        <f t="shared" si="45"/>
        <v>12.608999999999977</v>
      </c>
      <c r="K37" s="301"/>
      <c r="L37" s="301">
        <f>SUM(L35:L36)</f>
        <v>10.314639669377758</v>
      </c>
      <c r="M37" s="301">
        <f t="shared" ref="M37" si="53">SUM(M35:M36)</f>
        <v>0.79724722704481477</v>
      </c>
      <c r="N37" s="301">
        <f t="shared" ref="N37" si="54">SUM(N35:N36)</f>
        <v>1.0941131035774245</v>
      </c>
      <c r="O37" s="301">
        <f t="shared" si="46"/>
        <v>12.205999999999998</v>
      </c>
      <c r="P37" s="301"/>
      <c r="Q37" s="301">
        <f>SUM(Q35:Q36)</f>
        <v>9.8711949240199122</v>
      </c>
      <c r="R37" s="301">
        <f t="shared" ref="R37" si="55">SUM(R35:R36)</f>
        <v>0.78841004835096595</v>
      </c>
      <c r="S37" s="301">
        <f t="shared" ref="S37" si="56">SUM(S35:S36)</f>
        <v>1.0793950276291089</v>
      </c>
      <c r="T37" s="301">
        <f t="shared" si="47"/>
        <v>11.738999999999988</v>
      </c>
      <c r="U37" s="301"/>
      <c r="V37" s="301">
        <f>SUM(V35:V36)</f>
        <v>8.1396177071965159</v>
      </c>
      <c r="W37" s="301">
        <f t="shared" ref="W37" si="57">SUM(W35:W36)</f>
        <v>0.71892094579996213</v>
      </c>
      <c r="X37" s="301">
        <f t="shared" ref="X37" si="58">SUM(X35:X36)</f>
        <v>0.96846134700351305</v>
      </c>
      <c r="Y37" s="301">
        <f t="shared" si="48"/>
        <v>9.8269999999999911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5.9517721768397447</v>
      </c>
      <c r="C44" s="300">
        <v>2.0638352440500438</v>
      </c>
      <c r="D44" s="300">
        <v>0.34542254202354267</v>
      </c>
      <c r="E44" s="300">
        <f>SUM(B44:D44)</f>
        <v>8.3610299629133316</v>
      </c>
      <c r="F44" s="300"/>
      <c r="G44" s="300">
        <v>6.9930022248236536</v>
      </c>
      <c r="H44" s="300">
        <v>2.3293378939452669</v>
      </c>
      <c r="I44" s="300">
        <v>1.7141881596729946</v>
      </c>
      <c r="J44" s="300">
        <f>SUM(G44:I44)</f>
        <v>11.036528278441915</v>
      </c>
      <c r="K44" s="300"/>
      <c r="L44" s="300">
        <v>7.3428295481458372</v>
      </c>
      <c r="M44" s="300">
        <v>2.1631867737159549</v>
      </c>
      <c r="N44" s="300">
        <v>2.2719275296772015</v>
      </c>
      <c r="O44" s="300">
        <f>SUM(L44:N44)</f>
        <v>11.777943851538994</v>
      </c>
      <c r="P44" s="300"/>
      <c r="Q44" s="300">
        <v>7.0880020701355022</v>
      </c>
      <c r="R44" s="300">
        <v>2.0518472721153853</v>
      </c>
      <c r="S44" s="300">
        <v>2.1037023710964342</v>
      </c>
      <c r="T44" s="300">
        <f>SUM(Q44:S44)</f>
        <v>11.243551713347321</v>
      </c>
      <c r="U44" s="300"/>
      <c r="V44" s="300">
        <v>7.3334724477081057</v>
      </c>
      <c r="W44" s="300">
        <v>2.0714143518681252</v>
      </c>
      <c r="X44" s="300">
        <v>2.0222836365320966</v>
      </c>
      <c r="Y44" s="300">
        <f>SUM(V44:X44)</f>
        <v>11.427170436108327</v>
      </c>
    </row>
    <row r="45" spans="1:25" x14ac:dyDescent="0.2">
      <c r="A45" s="260" t="s">
        <v>364</v>
      </c>
      <c r="B45" s="300">
        <v>34.461376349157192</v>
      </c>
      <c r="C45" s="300">
        <v>1.3153123288516682</v>
      </c>
      <c r="D45" s="300">
        <v>3.8682813590777854</v>
      </c>
      <c r="E45" s="300">
        <f t="shared" ref="E45:E46" si="59">SUM(B45:D45)</f>
        <v>39.644970037086644</v>
      </c>
      <c r="F45" s="300"/>
      <c r="G45" s="300">
        <v>34.369191995284773</v>
      </c>
      <c r="H45" s="300">
        <v>1.1320875241351482</v>
      </c>
      <c r="I45" s="300">
        <v>3.2091922021381403</v>
      </c>
      <c r="J45" s="300">
        <f t="shared" ref="J45:J46" si="60">SUM(G45:I45)</f>
        <v>38.710471721558065</v>
      </c>
      <c r="K45" s="300"/>
      <c r="L45" s="300">
        <v>34.180425269971728</v>
      </c>
      <c r="M45" s="300">
        <v>1.3624022466949279</v>
      </c>
      <c r="N45" s="300">
        <v>2.9542286317942925</v>
      </c>
      <c r="O45" s="300">
        <f t="shared" ref="O45:O46" si="61">SUM(L45:N45)</f>
        <v>38.497056148460949</v>
      </c>
      <c r="P45" s="300"/>
      <c r="Q45" s="300">
        <v>31.911069029855771</v>
      </c>
      <c r="R45" s="300">
        <v>1.2951354376059141</v>
      </c>
      <c r="S45" s="300">
        <v>2.7992438191910392</v>
      </c>
      <c r="T45" s="300">
        <f t="shared" ref="T45:T46" si="62">SUM(Q45:S45)</f>
        <v>36.005448286652722</v>
      </c>
      <c r="U45" s="300"/>
      <c r="V45" s="300">
        <v>31.576786187092132</v>
      </c>
      <c r="W45" s="300">
        <v>1.2793004321470389</v>
      </c>
      <c r="X45" s="300">
        <v>2.8787429446524424</v>
      </c>
      <c r="Y45" s="300">
        <f t="shared" ref="Y45:Y46" si="63">SUM(V45:X45)</f>
        <v>35.734829563891616</v>
      </c>
    </row>
    <row r="46" spans="1:25" x14ac:dyDescent="0.2">
      <c r="A46" s="264" t="s">
        <v>363</v>
      </c>
      <c r="B46" s="301">
        <f>SUM(B44:B45)</f>
        <v>40.413148525996938</v>
      </c>
      <c r="C46" s="301">
        <f t="shared" ref="C46" si="64">SUM(C44:C45)</f>
        <v>3.379147572901712</v>
      </c>
      <c r="D46" s="301">
        <f t="shared" ref="D46" si="65">SUM(D44:D45)</f>
        <v>4.2137039011013284</v>
      </c>
      <c r="E46" s="301">
        <f t="shared" si="59"/>
        <v>48.005999999999979</v>
      </c>
      <c r="F46" s="301"/>
      <c r="G46" s="301">
        <f>SUM(G44:G45)</f>
        <v>41.362194220108428</v>
      </c>
      <c r="H46" s="301">
        <f t="shared" ref="H46" si="66">SUM(H44:H45)</f>
        <v>3.4614254180804149</v>
      </c>
      <c r="I46" s="301">
        <f t="shared" ref="I46" si="67">SUM(I44:I45)</f>
        <v>4.9233803618111347</v>
      </c>
      <c r="J46" s="301">
        <f t="shared" si="60"/>
        <v>49.746999999999979</v>
      </c>
      <c r="K46" s="301"/>
      <c r="L46" s="301">
        <f>SUM(L44:L45)</f>
        <v>41.523254818117564</v>
      </c>
      <c r="M46" s="301">
        <f t="shared" ref="M46" si="68">SUM(M44:M45)</f>
        <v>3.5255890204108828</v>
      </c>
      <c r="N46" s="301">
        <f t="shared" ref="N46" si="69">SUM(N44:N45)</f>
        <v>5.2261561614714935</v>
      </c>
      <c r="O46" s="301">
        <f t="shared" si="61"/>
        <v>50.274999999999942</v>
      </c>
      <c r="P46" s="301"/>
      <c r="Q46" s="301">
        <f>SUM(Q44:Q45)</f>
        <v>38.999071099991269</v>
      </c>
      <c r="R46" s="301">
        <f t="shared" ref="R46" si="70">SUM(R44:R45)</f>
        <v>3.3469827097212992</v>
      </c>
      <c r="S46" s="301">
        <f t="shared" ref="S46" si="71">SUM(S44:S45)</f>
        <v>4.9029461902874729</v>
      </c>
      <c r="T46" s="301">
        <f t="shared" si="62"/>
        <v>47.249000000000045</v>
      </c>
      <c r="U46" s="301"/>
      <c r="V46" s="301">
        <f>SUM(V44:V45)</f>
        <v>38.910258634800236</v>
      </c>
      <c r="W46" s="301">
        <f t="shared" ref="W46" si="72">SUM(W44:W45)</f>
        <v>3.3507147840151639</v>
      </c>
      <c r="X46" s="301">
        <f t="shared" ref="X46" si="73">SUM(X44:X45)</f>
        <v>4.9010265811845386</v>
      </c>
      <c r="Y46" s="301">
        <f t="shared" si="63"/>
        <v>47.161999999999935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0.47547810633780818</v>
      </c>
      <c r="C53" s="300">
        <v>9.0421524026653544E-2</v>
      </c>
      <c r="D53" s="300">
        <v>2.7822007393088342E-4</v>
      </c>
      <c r="E53" s="300">
        <f>SUM(B53:D53)</f>
        <v>0.56617785043839253</v>
      </c>
      <c r="F53" s="300"/>
      <c r="G53" s="300">
        <v>0.85382439726395887</v>
      </c>
      <c r="H53" s="300">
        <v>0.23745879813479878</v>
      </c>
      <c r="I53" s="300">
        <v>3.9510615329657638E-4</v>
      </c>
      <c r="J53" s="300">
        <f>SUM(G53:I53)</f>
        <v>1.0916783015520541</v>
      </c>
      <c r="K53" s="300"/>
      <c r="L53" s="300">
        <v>1.5060185643579724</v>
      </c>
      <c r="M53" s="300">
        <v>0.4593816440964274</v>
      </c>
      <c r="N53" s="300">
        <v>0</v>
      </c>
      <c r="O53" s="300">
        <f>SUM(L53:N53)</f>
        <v>1.9654002084543998</v>
      </c>
      <c r="P53" s="300"/>
      <c r="Q53" s="300">
        <v>1.4258537124347319</v>
      </c>
      <c r="R53" s="300">
        <v>0.43053657191567646</v>
      </c>
      <c r="S53" s="300">
        <v>0</v>
      </c>
      <c r="T53" s="300">
        <f>SUM(Q53:S53)</f>
        <v>1.8563902843504083</v>
      </c>
      <c r="U53" s="300"/>
      <c r="V53" s="300">
        <v>1.4053163207449766</v>
      </c>
      <c r="W53" s="300">
        <v>0.4163740403764869</v>
      </c>
      <c r="X53" s="300">
        <v>0</v>
      </c>
      <c r="Y53" s="300">
        <f>SUM(V53:X53)</f>
        <v>1.8216903611214634</v>
      </c>
    </row>
    <row r="54" spans="1:25" x14ac:dyDescent="0.2">
      <c r="A54" s="260" t="s">
        <v>364</v>
      </c>
      <c r="B54" s="300">
        <v>1.2953926642039428</v>
      </c>
      <c r="C54" s="300">
        <v>1.3354563548632875E-2</v>
      </c>
      <c r="D54" s="300">
        <v>8.2074921809032475E-2</v>
      </c>
      <c r="E54" s="300">
        <f t="shared" ref="E54:E55" si="74">SUM(B54:D54)</f>
        <v>1.3908221495616082</v>
      </c>
      <c r="F54" s="300"/>
      <c r="G54" s="300">
        <v>2.6045397624968363</v>
      </c>
      <c r="H54" s="300">
        <v>0.42197337171946137</v>
      </c>
      <c r="I54" s="300">
        <v>0.27380856423164762</v>
      </c>
      <c r="J54" s="300">
        <f t="shared" ref="J54:J55" si="75">SUM(G54:I54)</f>
        <v>3.3003216984479451</v>
      </c>
      <c r="K54" s="300"/>
      <c r="L54" s="300">
        <v>4.4838976680428972</v>
      </c>
      <c r="M54" s="300">
        <v>0.27370212350271594</v>
      </c>
      <c r="N54" s="300">
        <v>0</v>
      </c>
      <c r="O54" s="300">
        <f t="shared" ref="O54:O55" si="76">SUM(L54:N54)</f>
        <v>4.757599791545613</v>
      </c>
      <c r="P54" s="300"/>
      <c r="Q54" s="300">
        <v>4.1789417609159427</v>
      </c>
      <c r="R54" s="300">
        <v>0.26066795473365273</v>
      </c>
      <c r="S54" s="300">
        <v>0</v>
      </c>
      <c r="T54" s="300">
        <f t="shared" ref="T54:T55" si="77">SUM(Q54:S54)</f>
        <v>4.4396097156495955</v>
      </c>
      <c r="U54" s="300"/>
      <c r="V54" s="300">
        <v>3.9889927494812727</v>
      </c>
      <c r="W54" s="300">
        <v>0.25931688939726211</v>
      </c>
      <c r="X54" s="300">
        <v>0</v>
      </c>
      <c r="Y54" s="300">
        <f t="shared" ref="Y54:Y55" si="78">SUM(V54:X54)</f>
        <v>4.2483096388785349</v>
      </c>
    </row>
    <row r="55" spans="1:25" x14ac:dyDescent="0.2">
      <c r="A55" s="264" t="s">
        <v>363</v>
      </c>
      <c r="B55" s="301">
        <f>SUM(B53:B54)</f>
        <v>1.770870770541751</v>
      </c>
      <c r="C55" s="301">
        <f t="shared" ref="C55" si="79">SUM(C53:C54)</f>
        <v>0.10377608757528642</v>
      </c>
      <c r="D55" s="301">
        <f t="shared" ref="D55" si="80">SUM(D53:D54)</f>
        <v>8.235314188296336E-2</v>
      </c>
      <c r="E55" s="301">
        <f t="shared" si="74"/>
        <v>1.9570000000000007</v>
      </c>
      <c r="F55" s="301"/>
      <c r="G55" s="301">
        <f>SUM(G53:G54)</f>
        <v>3.4583641597607953</v>
      </c>
      <c r="H55" s="301">
        <f t="shared" ref="H55" si="81">SUM(H53:H54)</f>
        <v>0.65943216985426012</v>
      </c>
      <c r="I55" s="301">
        <f t="shared" ref="I55" si="82">SUM(I53:I54)</f>
        <v>0.2742036703849442</v>
      </c>
      <c r="J55" s="301">
        <f t="shared" si="75"/>
        <v>4.3919999999999995</v>
      </c>
      <c r="K55" s="301"/>
      <c r="L55" s="301">
        <f>SUM(L53:L54)</f>
        <v>5.9899162324008692</v>
      </c>
      <c r="M55" s="301">
        <f t="shared" ref="M55" si="83">SUM(M53:M54)</f>
        <v>0.73308376759914329</v>
      </c>
      <c r="N55" s="301">
        <f t="shared" ref="N55" si="84">SUM(N53:N54)</f>
        <v>0</v>
      </c>
      <c r="O55" s="301">
        <f t="shared" si="76"/>
        <v>6.7230000000000123</v>
      </c>
      <c r="P55" s="301"/>
      <c r="Q55" s="301">
        <f>SUM(Q53:Q54)</f>
        <v>5.6047954733506744</v>
      </c>
      <c r="R55" s="301">
        <f t="shared" ref="R55" si="85">SUM(R53:R54)</f>
        <v>0.69120452664932919</v>
      </c>
      <c r="S55" s="301">
        <f t="shared" ref="S55" si="86">SUM(S53:S54)</f>
        <v>0</v>
      </c>
      <c r="T55" s="301">
        <f t="shared" si="77"/>
        <v>6.2960000000000038</v>
      </c>
      <c r="U55" s="301"/>
      <c r="V55" s="301">
        <f>SUM(V53:V54)</f>
        <v>5.3943090702262495</v>
      </c>
      <c r="W55" s="301">
        <f t="shared" ref="W55" si="87">SUM(W53:W54)</f>
        <v>0.675690929773749</v>
      </c>
      <c r="X55" s="301">
        <f t="shared" ref="X55" si="88">SUM(X53:X54)</f>
        <v>0</v>
      </c>
      <c r="Y55" s="301">
        <f t="shared" si="78"/>
        <v>6.0699999999999985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0.81009709510250094</v>
      </c>
      <c r="C62" s="300">
        <v>0.42302407481170262</v>
      </c>
      <c r="D62" s="300">
        <v>0.1866458913679071</v>
      </c>
      <c r="E62" s="300">
        <f>SUM(B62:D62)</f>
        <v>1.4197670612821107</v>
      </c>
      <c r="F62" s="300"/>
      <c r="G62" s="300">
        <v>0.82428508486655627</v>
      </c>
      <c r="H62" s="300">
        <v>0.41394341497471598</v>
      </c>
      <c r="I62" s="300">
        <v>0</v>
      </c>
      <c r="J62" s="300">
        <f>SUM(G62:I62)</f>
        <v>1.2382284998412723</v>
      </c>
      <c r="K62" s="300"/>
      <c r="L62" s="300">
        <v>0.77585177919980441</v>
      </c>
      <c r="M62" s="300">
        <v>0.35707691230158228</v>
      </c>
      <c r="N62" s="300">
        <v>2.056598486941837E-2</v>
      </c>
      <c r="O62" s="300">
        <f>SUM(L62:N62)</f>
        <v>1.1534946763708052</v>
      </c>
      <c r="P62" s="300"/>
      <c r="Q62" s="300">
        <v>0.85298236020899154</v>
      </c>
      <c r="R62" s="300">
        <v>0.38301891868463567</v>
      </c>
      <c r="S62" s="300">
        <v>2.1350282236584216E-2</v>
      </c>
      <c r="T62" s="300">
        <f>SUM(Q62:S62)</f>
        <v>1.2573515611302115</v>
      </c>
      <c r="U62" s="300"/>
      <c r="V62" s="300">
        <v>1.0002484019868583</v>
      </c>
      <c r="W62" s="300">
        <v>0.42558831620500198</v>
      </c>
      <c r="X62" s="300">
        <v>2.291431345556641E-2</v>
      </c>
      <c r="Y62" s="300">
        <f>SUM(V62:X62)</f>
        <v>1.4487510316474268</v>
      </c>
    </row>
    <row r="63" spans="1:25" x14ac:dyDescent="0.2">
      <c r="A63" s="260" t="s">
        <v>364</v>
      </c>
      <c r="B63" s="300">
        <v>3.584619727423322</v>
      </c>
      <c r="C63" s="300">
        <v>0.17945568046342639</v>
      </c>
      <c r="D63" s="300">
        <v>0.83915753083114641</v>
      </c>
      <c r="E63" s="300">
        <f t="shared" ref="E63:E64" si="89">SUM(B63:D63)</f>
        <v>4.6032329387178947</v>
      </c>
      <c r="F63" s="300"/>
      <c r="G63" s="300">
        <v>4.2297350438477652</v>
      </c>
      <c r="H63" s="300">
        <v>0.11422677206237007</v>
      </c>
      <c r="I63" s="300">
        <v>0.37380968424858579</v>
      </c>
      <c r="J63" s="300">
        <f t="shared" ref="J63:J64" si="90">SUM(G63:I63)</f>
        <v>4.7177715001587206</v>
      </c>
      <c r="K63" s="300"/>
      <c r="L63" s="300">
        <v>4.1612699635835559</v>
      </c>
      <c r="M63" s="300">
        <v>0.19023536004563854</v>
      </c>
      <c r="N63" s="300">
        <v>0</v>
      </c>
      <c r="O63" s="300">
        <f t="shared" ref="O63:O64" si="91">SUM(L63:N63)</f>
        <v>4.3515053236291941</v>
      </c>
      <c r="P63" s="300"/>
      <c r="Q63" s="300">
        <v>4.3734638384107249</v>
      </c>
      <c r="R63" s="300">
        <v>0.20218460045907302</v>
      </c>
      <c r="S63" s="300">
        <v>0</v>
      </c>
      <c r="T63" s="300">
        <f t="shared" ref="T63:T64" si="92">SUM(Q63:S63)</f>
        <v>4.5756484388697976</v>
      </c>
      <c r="U63" s="300"/>
      <c r="V63" s="300">
        <v>4.6948596164628151</v>
      </c>
      <c r="W63" s="300">
        <v>0.22038935188976286</v>
      </c>
      <c r="X63" s="300">
        <v>0</v>
      </c>
      <c r="Y63" s="300">
        <f t="shared" ref="Y63:Y64" si="93">SUM(V63:X63)</f>
        <v>4.9152489683525777</v>
      </c>
    </row>
    <row r="64" spans="1:25" x14ac:dyDescent="0.2">
      <c r="A64" s="264" t="s">
        <v>363</v>
      </c>
      <c r="B64" s="301">
        <f>SUM(B62:B63)</f>
        <v>4.3947168225258233</v>
      </c>
      <c r="C64" s="301">
        <f t="shared" ref="C64" si="94">SUM(C62:C63)</f>
        <v>0.60247975527512898</v>
      </c>
      <c r="D64" s="301">
        <f t="shared" ref="D64" si="95">SUM(D62:D63)</f>
        <v>1.0258034221990535</v>
      </c>
      <c r="E64" s="301">
        <f t="shared" si="89"/>
        <v>6.0230000000000059</v>
      </c>
      <c r="F64" s="301"/>
      <c r="G64" s="301">
        <f>SUM(G62:G63)</f>
        <v>5.0540201287143214</v>
      </c>
      <c r="H64" s="301">
        <f t="shared" ref="H64" si="96">SUM(H62:H63)</f>
        <v>0.52817018703708607</v>
      </c>
      <c r="I64" s="301">
        <f t="shared" ref="I64" si="97">SUM(I62:I63)</f>
        <v>0.37380968424858579</v>
      </c>
      <c r="J64" s="301">
        <f t="shared" si="90"/>
        <v>5.9559999999999933</v>
      </c>
      <c r="K64" s="301"/>
      <c r="L64" s="301">
        <f>SUM(L62:L63)</f>
        <v>4.9371217427833605</v>
      </c>
      <c r="M64" s="301">
        <f t="shared" ref="M64" si="98">SUM(M62:M63)</f>
        <v>0.5473122723472208</v>
      </c>
      <c r="N64" s="301">
        <f t="shared" ref="N64" si="99">SUM(N62:N63)</f>
        <v>2.056598486941837E-2</v>
      </c>
      <c r="O64" s="301">
        <f t="shared" si="91"/>
        <v>5.5049999999999999</v>
      </c>
      <c r="P64" s="301"/>
      <c r="Q64" s="301">
        <f>SUM(Q62:Q63)</f>
        <v>5.2264461986197164</v>
      </c>
      <c r="R64" s="301">
        <f t="shared" ref="R64" si="100">SUM(R62:R63)</f>
        <v>0.58520351914370872</v>
      </c>
      <c r="S64" s="301">
        <f t="shared" ref="S64" si="101">SUM(S62:S63)</f>
        <v>2.1350282236584216E-2</v>
      </c>
      <c r="T64" s="301">
        <f t="shared" si="92"/>
        <v>5.8330000000000091</v>
      </c>
      <c r="U64" s="301"/>
      <c r="V64" s="301">
        <f>SUM(V62:V63)</f>
        <v>5.6951080184496732</v>
      </c>
      <c r="W64" s="301">
        <f t="shared" ref="W64" si="102">SUM(W62:W63)</f>
        <v>0.64597766809476487</v>
      </c>
      <c r="X64" s="301">
        <f t="shared" ref="X64" si="103">SUM(X62:X63)</f>
        <v>2.291431345556641E-2</v>
      </c>
      <c r="Y64" s="301">
        <f t="shared" si="93"/>
        <v>6.3640000000000043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4.1851771979232684</v>
      </c>
      <c r="C71" s="300">
        <v>3.2803268394557548</v>
      </c>
      <c r="D71" s="300">
        <v>0.87618699217506846</v>
      </c>
      <c r="E71" s="300">
        <f>SUM(B71:D71)</f>
        <v>8.3416910295540916</v>
      </c>
      <c r="F71" s="300"/>
      <c r="G71" s="300">
        <v>4.352829347706388</v>
      </c>
      <c r="H71" s="300">
        <v>3.435276237415827</v>
      </c>
      <c r="I71" s="300">
        <v>1.1826700362612279</v>
      </c>
      <c r="J71" s="300">
        <f>SUM(G71:I71)</f>
        <v>8.970775621383444</v>
      </c>
      <c r="K71" s="300"/>
      <c r="L71" s="300">
        <v>4.6785058453207897</v>
      </c>
      <c r="M71" s="300">
        <v>3.485754307811936</v>
      </c>
      <c r="N71" s="300">
        <v>2.1780423271052154</v>
      </c>
      <c r="O71" s="300">
        <f>SUM(L71:N71)</f>
        <v>10.342302480237942</v>
      </c>
      <c r="P71" s="300"/>
      <c r="Q71" s="300">
        <v>5.132625480033763</v>
      </c>
      <c r="R71" s="300">
        <v>3.8495434485885847</v>
      </c>
      <c r="S71" s="300">
        <v>2.4005379468514687</v>
      </c>
      <c r="T71" s="300">
        <f>SUM(Q71:S71)</f>
        <v>11.382706875473815</v>
      </c>
      <c r="U71" s="300"/>
      <c r="V71" s="300">
        <v>5.8190431434391199</v>
      </c>
      <c r="W71" s="300">
        <v>4.4124423319787534</v>
      </c>
      <c r="X71" s="300">
        <v>2.7982218482362287</v>
      </c>
      <c r="Y71" s="300">
        <f>SUM(V71:X71)</f>
        <v>13.029707323654101</v>
      </c>
    </row>
    <row r="72" spans="1:25" x14ac:dyDescent="0.2">
      <c r="A72" s="260" t="s">
        <v>364</v>
      </c>
      <c r="B72" s="300">
        <v>28.801145876975362</v>
      </c>
      <c r="C72" s="300">
        <v>1.148163251832681</v>
      </c>
      <c r="D72" s="300">
        <v>25.72699984163788</v>
      </c>
      <c r="E72" s="300">
        <f t="shared" ref="E72:E73" si="104">SUM(B72:D72)</f>
        <v>55.676308970445923</v>
      </c>
      <c r="F72" s="300"/>
      <c r="G72" s="300">
        <v>31.265156212067872</v>
      </c>
      <c r="H72" s="300">
        <v>1.0036569334375132</v>
      </c>
      <c r="I72" s="300">
        <v>26.258411233111197</v>
      </c>
      <c r="J72" s="300">
        <f t="shared" ref="J72:J73" si="105">SUM(G72:I72)</f>
        <v>58.52722437861658</v>
      </c>
      <c r="K72" s="300"/>
      <c r="L72" s="300">
        <v>31.452467950018516</v>
      </c>
      <c r="M72" s="300">
        <v>1.9809250635992997</v>
      </c>
      <c r="N72" s="300">
        <v>22.581304506144189</v>
      </c>
      <c r="O72" s="300">
        <f t="shared" ref="O72:O73" si="106">SUM(L72:N72)</f>
        <v>56.014697519762009</v>
      </c>
      <c r="P72" s="300"/>
      <c r="Q72" s="300">
        <v>33.924213147807713</v>
      </c>
      <c r="R72" s="300">
        <v>2.2033923183722388</v>
      </c>
      <c r="S72" s="300">
        <v>24.914687658346121</v>
      </c>
      <c r="T72" s="300">
        <f t="shared" ref="T72:T73" si="107">SUM(Q72:S72)</f>
        <v>61.042293124526068</v>
      </c>
      <c r="U72" s="300"/>
      <c r="V72" s="300">
        <v>36.740592948467572</v>
      </c>
      <c r="W72" s="300">
        <v>2.5540515263847556</v>
      </c>
      <c r="X72" s="300">
        <v>28.478648201493595</v>
      </c>
      <c r="Y72" s="300">
        <f t="shared" ref="Y72:Y73" si="108">SUM(V72:X72)</f>
        <v>67.773292676345918</v>
      </c>
    </row>
    <row r="73" spans="1:25" x14ac:dyDescent="0.2">
      <c r="A73" s="264" t="s">
        <v>363</v>
      </c>
      <c r="B73" s="301">
        <f>SUM(B71:B72)</f>
        <v>32.986323074898628</v>
      </c>
      <c r="C73" s="301">
        <f t="shared" ref="C73" si="109">SUM(C71:C72)</f>
        <v>4.4284900912884355</v>
      </c>
      <c r="D73" s="301">
        <f t="shared" ref="D73" si="110">SUM(D71:D72)</f>
        <v>26.603186833812948</v>
      </c>
      <c r="E73" s="301">
        <f t="shared" si="104"/>
        <v>64.018000000000015</v>
      </c>
      <c r="F73" s="301"/>
      <c r="G73" s="301">
        <f>SUM(G71:G72)</f>
        <v>35.617985559774262</v>
      </c>
      <c r="H73" s="301">
        <f t="shared" ref="H73" si="111">SUM(H71:H72)</f>
        <v>4.4389331708533399</v>
      </c>
      <c r="I73" s="301">
        <f t="shared" ref="I73" si="112">SUM(I71:I72)</f>
        <v>27.441081269372425</v>
      </c>
      <c r="J73" s="301">
        <f t="shared" si="105"/>
        <v>67.498000000000019</v>
      </c>
      <c r="K73" s="301"/>
      <c r="L73" s="301">
        <f>SUM(L71:L72)</f>
        <v>36.130973795339308</v>
      </c>
      <c r="M73" s="301">
        <f t="shared" ref="M73" si="113">SUM(M71:M72)</f>
        <v>5.4666793714112352</v>
      </c>
      <c r="N73" s="301">
        <f t="shared" ref="N73" si="114">SUM(N71:N72)</f>
        <v>24.759346833249403</v>
      </c>
      <c r="O73" s="301">
        <f t="shared" si="106"/>
        <v>66.356999999999942</v>
      </c>
      <c r="P73" s="301"/>
      <c r="Q73" s="301">
        <f>SUM(Q71:Q72)</f>
        <v>39.056838627841472</v>
      </c>
      <c r="R73" s="301">
        <f t="shared" ref="R73" si="115">SUM(R71:R72)</f>
        <v>6.0529357669608235</v>
      </c>
      <c r="S73" s="301">
        <f t="shared" ref="S73" si="116">SUM(S71:S72)</f>
        <v>27.31522560519759</v>
      </c>
      <c r="T73" s="301">
        <f t="shared" si="107"/>
        <v>72.424999999999883</v>
      </c>
      <c r="U73" s="301"/>
      <c r="V73" s="301">
        <f>SUM(V71:V72)</f>
        <v>42.55963609190669</v>
      </c>
      <c r="W73" s="301">
        <f t="shared" ref="W73" si="117">SUM(W71:W72)</f>
        <v>6.966493858363509</v>
      </c>
      <c r="X73" s="301">
        <f t="shared" ref="X73" si="118">SUM(X71:X72)</f>
        <v>31.276870049729823</v>
      </c>
      <c r="Y73" s="301">
        <f t="shared" si="108"/>
        <v>80.803000000000026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20.432457344418619</v>
      </c>
      <c r="C80" s="300">
        <v>36.277751946005196</v>
      </c>
      <c r="D80" s="300">
        <v>4.5605148118171499</v>
      </c>
      <c r="E80" s="300">
        <f>SUM(B80:D80)</f>
        <v>61.270724102240969</v>
      </c>
      <c r="F80" s="300"/>
      <c r="G80" s="300">
        <v>24.441205309536574</v>
      </c>
      <c r="H80" s="300">
        <v>32.147789398198476</v>
      </c>
      <c r="I80" s="300">
        <v>4.5608078850733333</v>
      </c>
      <c r="J80" s="300">
        <f>SUM(G80:I80)</f>
        <v>61.149802592808385</v>
      </c>
      <c r="K80" s="300"/>
      <c r="L80" s="300">
        <v>23.740061285285222</v>
      </c>
      <c r="M80" s="300">
        <v>33.454454995792688</v>
      </c>
      <c r="N80" s="300">
        <v>5.3022444341005919</v>
      </c>
      <c r="O80" s="300">
        <f>SUM(L80:N80)</f>
        <v>62.496760715178503</v>
      </c>
      <c r="P80" s="300"/>
      <c r="Q80" s="300">
        <v>24.588955829153935</v>
      </c>
      <c r="R80" s="300">
        <v>32.31489835534898</v>
      </c>
      <c r="S80" s="300">
        <v>5.487209933178109</v>
      </c>
      <c r="T80" s="300">
        <f>SUM(Q80:S80)</f>
        <v>62.391064117681026</v>
      </c>
      <c r="U80" s="300"/>
      <c r="V80" s="300">
        <v>26.249110185693915</v>
      </c>
      <c r="W80" s="300">
        <v>30.055551689699993</v>
      </c>
      <c r="X80" s="300">
        <v>5.867931700209831</v>
      </c>
      <c r="Y80" s="300">
        <f>SUM(V80:X80)</f>
        <v>62.172593575603734</v>
      </c>
    </row>
    <row r="81" spans="1:25" x14ac:dyDescent="0.2">
      <c r="A81" s="260" t="s">
        <v>364</v>
      </c>
      <c r="B81" s="300">
        <v>48.4251810909551</v>
      </c>
      <c r="C81" s="300">
        <v>16.314732020108742</v>
      </c>
      <c r="D81" s="300">
        <v>6.2653627866950137</v>
      </c>
      <c r="E81" s="300">
        <f t="shared" ref="E81:E82" si="119">SUM(B81:D81)</f>
        <v>71.00527589775885</v>
      </c>
      <c r="F81" s="300"/>
      <c r="G81" s="300">
        <v>49.376076269047907</v>
      </c>
      <c r="H81" s="300">
        <v>13.884308053963574</v>
      </c>
      <c r="I81" s="300">
        <v>6.3618130841800262</v>
      </c>
      <c r="J81" s="300">
        <f t="shared" ref="J81:J82" si="120">SUM(G81:I81)</f>
        <v>69.622197407191507</v>
      </c>
      <c r="K81" s="300"/>
      <c r="L81" s="300">
        <v>47.886383709849135</v>
      </c>
      <c r="M81" s="300">
        <v>15.5633276607083</v>
      </c>
      <c r="N81" s="300">
        <v>7.38352791426371</v>
      </c>
      <c r="O81" s="300">
        <f t="shared" ref="O81:O82" si="121">SUM(L81:N81)</f>
        <v>70.833239284821147</v>
      </c>
      <c r="P81" s="300"/>
      <c r="Q81" s="300">
        <v>48.453336239998485</v>
      </c>
      <c r="R81" s="300">
        <v>15.615320807639529</v>
      </c>
      <c r="S81" s="300">
        <v>7.4502788346809137</v>
      </c>
      <c r="T81" s="300">
        <f t="shared" ref="T81:T82" si="122">SUM(Q81:S81)</f>
        <v>71.518935882318928</v>
      </c>
      <c r="U81" s="300"/>
      <c r="V81" s="300">
        <v>49.331297847261652</v>
      </c>
      <c r="W81" s="300">
        <v>15.732166893099564</v>
      </c>
      <c r="X81" s="300">
        <v>7.5699416840349283</v>
      </c>
      <c r="Y81" s="300">
        <f t="shared" ref="Y81:Y82" si="123">SUM(V81:X81)</f>
        <v>72.633406424396142</v>
      </c>
    </row>
    <row r="82" spans="1:25" x14ac:dyDescent="0.2">
      <c r="A82" s="264" t="s">
        <v>363</v>
      </c>
      <c r="B82" s="301">
        <f>SUM(B80:B81)</f>
        <v>68.857638435373715</v>
      </c>
      <c r="C82" s="301">
        <f t="shared" ref="C82" si="124">SUM(C80:C81)</f>
        <v>52.592483966113939</v>
      </c>
      <c r="D82" s="301">
        <f t="shared" ref="D82" si="125">SUM(D80:D81)</f>
        <v>10.825877598512164</v>
      </c>
      <c r="E82" s="301">
        <f t="shared" si="119"/>
        <v>132.27599999999981</v>
      </c>
      <c r="F82" s="301"/>
      <c r="G82" s="301">
        <f>SUM(G80:G81)</f>
        <v>73.817281578584485</v>
      </c>
      <c r="H82" s="301">
        <f t="shared" ref="H82" si="126">SUM(H80:H81)</f>
        <v>46.032097452162049</v>
      </c>
      <c r="I82" s="301">
        <f t="shared" ref="I82" si="127">SUM(I80:I81)</f>
        <v>10.922620969253359</v>
      </c>
      <c r="J82" s="301">
        <f t="shared" si="120"/>
        <v>130.77199999999988</v>
      </c>
      <c r="K82" s="301"/>
      <c r="L82" s="301">
        <f>SUM(L80:L81)</f>
        <v>71.626444995134364</v>
      </c>
      <c r="M82" s="301">
        <f t="shared" ref="M82" si="128">SUM(M80:M81)</f>
        <v>49.017782656500984</v>
      </c>
      <c r="N82" s="301">
        <f t="shared" ref="N82" si="129">SUM(N80:N81)</f>
        <v>12.685772348364303</v>
      </c>
      <c r="O82" s="301">
        <f t="shared" si="121"/>
        <v>133.32999999999964</v>
      </c>
      <c r="P82" s="301"/>
      <c r="Q82" s="301">
        <f>SUM(Q80:Q81)</f>
        <v>73.042292069152424</v>
      </c>
      <c r="R82" s="301">
        <f t="shared" ref="R82" si="130">SUM(R80:R81)</f>
        <v>47.930219162988507</v>
      </c>
      <c r="S82" s="301">
        <f t="shared" ref="S82" si="131">SUM(S80:S81)</f>
        <v>12.937488767859023</v>
      </c>
      <c r="T82" s="301">
        <f t="shared" si="122"/>
        <v>133.90999999999997</v>
      </c>
      <c r="U82" s="301"/>
      <c r="V82" s="301">
        <f>SUM(V80:V81)</f>
        <v>75.580408032955575</v>
      </c>
      <c r="W82" s="301">
        <f t="shared" ref="W82" si="132">SUM(W80:W81)</f>
        <v>45.787718582799556</v>
      </c>
      <c r="X82" s="301">
        <f t="shared" ref="X82" si="133">SUM(X80:X81)</f>
        <v>13.43787338424476</v>
      </c>
      <c r="Y82" s="301">
        <f t="shared" si="123"/>
        <v>134.8059999999999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3.8477928536028601</v>
      </c>
      <c r="C89" s="300">
        <v>2.6791399247095953</v>
      </c>
      <c r="D89" s="300">
        <v>0.6602210316601923</v>
      </c>
      <c r="E89" s="300">
        <f>SUM(B89:D89)</f>
        <v>7.1871538099726475</v>
      </c>
      <c r="F89" s="300"/>
      <c r="G89" s="300">
        <v>4.2943960310608773</v>
      </c>
      <c r="H89" s="300">
        <v>2.7392505938950138</v>
      </c>
      <c r="I89" s="300">
        <v>0.94728412526096184</v>
      </c>
      <c r="J89" s="300">
        <f>SUM(G89:I89)</f>
        <v>7.9809307502168529</v>
      </c>
      <c r="K89" s="300"/>
      <c r="L89" s="300">
        <v>4.1206723872400639</v>
      </c>
      <c r="M89" s="300">
        <v>3.5199921826437088</v>
      </c>
      <c r="N89" s="300">
        <v>0.44115833870616999</v>
      </c>
      <c r="O89" s="300">
        <f>SUM(L89:N89)</f>
        <v>8.0818229085899436</v>
      </c>
      <c r="P89" s="300"/>
      <c r="Q89" s="300">
        <v>4.3777034059285578</v>
      </c>
      <c r="R89" s="300">
        <v>3.8235011683091353</v>
      </c>
      <c r="S89" s="300">
        <v>0.43557700954667394</v>
      </c>
      <c r="T89" s="300">
        <f>SUM(Q89:S89)</f>
        <v>8.6367815837843658</v>
      </c>
      <c r="U89" s="300"/>
      <c r="V89" s="300">
        <v>4.5259522668813199</v>
      </c>
      <c r="W89" s="300">
        <v>4.1200538626240659</v>
      </c>
      <c r="X89" s="300">
        <v>0.42409597701454893</v>
      </c>
      <c r="Y89" s="300">
        <f>SUM(V89:X89)</f>
        <v>9.0701021065199345</v>
      </c>
    </row>
    <row r="90" spans="1:25" x14ac:dyDescent="0.2">
      <c r="A90" s="260" t="s">
        <v>364</v>
      </c>
      <c r="B90" s="300">
        <v>21.149903086148431</v>
      </c>
      <c r="C90" s="300">
        <v>2.7911306885432539</v>
      </c>
      <c r="D90" s="300">
        <v>3.7108124153356825</v>
      </c>
      <c r="E90" s="300">
        <f t="shared" ref="E90:E91" si="134">SUM(B90:D90)</f>
        <v>27.651846190027367</v>
      </c>
      <c r="F90" s="300"/>
      <c r="G90" s="300">
        <v>20.063452974507719</v>
      </c>
      <c r="H90" s="300">
        <v>2.5644245969106132</v>
      </c>
      <c r="I90" s="300">
        <v>3.9741916783647668</v>
      </c>
      <c r="J90" s="300">
        <f t="shared" ref="J90:J91" si="135">SUM(G90:I90)</f>
        <v>26.602069249783099</v>
      </c>
      <c r="K90" s="300"/>
      <c r="L90" s="300">
        <v>19.211255419877343</v>
      </c>
      <c r="M90" s="300">
        <v>3.0037101744383934</v>
      </c>
      <c r="N90" s="300">
        <v>3.7132114970943841</v>
      </c>
      <c r="O90" s="300">
        <f t="shared" ref="O90:O91" si="136">SUM(L90:N90)</f>
        <v>25.92817709141012</v>
      </c>
      <c r="P90" s="300"/>
      <c r="Q90" s="300">
        <v>19.548757972182418</v>
      </c>
      <c r="R90" s="300">
        <v>3.0796221334457661</v>
      </c>
      <c r="S90" s="300">
        <v>3.772838310587411</v>
      </c>
      <c r="T90" s="300">
        <f t="shared" ref="T90:T91" si="137">SUM(Q90:S90)</f>
        <v>26.401218416215595</v>
      </c>
      <c r="U90" s="300"/>
      <c r="V90" s="300">
        <v>18.934111882004423</v>
      </c>
      <c r="W90" s="300">
        <v>3.1478716666110835</v>
      </c>
      <c r="X90" s="300">
        <v>3.8699143448645055</v>
      </c>
      <c r="Y90" s="300">
        <f t="shared" ref="Y90:Y91" si="138">SUM(V90:X90)</f>
        <v>25.951897893480012</v>
      </c>
    </row>
    <row r="91" spans="1:25" x14ac:dyDescent="0.2">
      <c r="A91" s="264" t="s">
        <v>363</v>
      </c>
      <c r="B91" s="301">
        <f>SUM(B89:B90)</f>
        <v>24.997695939751292</v>
      </c>
      <c r="C91" s="301">
        <f t="shared" ref="C91" si="139">SUM(C89:C90)</f>
        <v>5.4702706132528487</v>
      </c>
      <c r="D91" s="301">
        <f t="shared" ref="D91" si="140">SUM(D89:D90)</f>
        <v>4.3710334469958747</v>
      </c>
      <c r="E91" s="301">
        <f t="shared" si="134"/>
        <v>34.839000000000013</v>
      </c>
      <c r="F91" s="301"/>
      <c r="G91" s="301">
        <f>SUM(G89:G90)</f>
        <v>24.357849005568596</v>
      </c>
      <c r="H91" s="301">
        <f t="shared" ref="H91" si="141">SUM(H89:H90)</f>
        <v>5.3036751908056274</v>
      </c>
      <c r="I91" s="301">
        <f t="shared" ref="I91" si="142">SUM(I89:I90)</f>
        <v>4.9214758036257287</v>
      </c>
      <c r="J91" s="301">
        <f t="shared" si="135"/>
        <v>34.582999999999956</v>
      </c>
      <c r="K91" s="301"/>
      <c r="L91" s="301">
        <f>SUM(L89:L90)</f>
        <v>23.331927807117406</v>
      </c>
      <c r="M91" s="301">
        <f t="shared" ref="M91" si="143">SUM(M89:M90)</f>
        <v>6.5237023570821027</v>
      </c>
      <c r="N91" s="301">
        <f t="shared" ref="N91" si="144">SUM(N89:N90)</f>
        <v>4.1543698358005541</v>
      </c>
      <c r="O91" s="301">
        <f t="shared" si="136"/>
        <v>34.010000000000062</v>
      </c>
      <c r="P91" s="301"/>
      <c r="Q91" s="301">
        <f>SUM(Q89:Q90)</f>
        <v>23.926461378110975</v>
      </c>
      <c r="R91" s="301">
        <f t="shared" ref="R91" si="145">SUM(R89:R90)</f>
        <v>6.903123301754901</v>
      </c>
      <c r="S91" s="301">
        <f t="shared" ref="S91" si="146">SUM(S89:S90)</f>
        <v>4.208415320134085</v>
      </c>
      <c r="T91" s="301">
        <f t="shared" si="137"/>
        <v>35.037999999999961</v>
      </c>
      <c r="U91" s="301"/>
      <c r="V91" s="301">
        <f>SUM(V89:V90)</f>
        <v>23.460064148885742</v>
      </c>
      <c r="W91" s="301">
        <f t="shared" ref="W91" si="147">SUM(W89:W90)</f>
        <v>7.2679255292351499</v>
      </c>
      <c r="X91" s="301">
        <f t="shared" ref="X91" si="148">SUM(X89:X90)</f>
        <v>4.2940103218790542</v>
      </c>
      <c r="Y91" s="301">
        <f t="shared" si="138"/>
        <v>35.021999999999949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12.81998037289341</v>
      </c>
      <c r="C98" s="300">
        <v>19.376589802606926</v>
      </c>
      <c r="D98" s="300">
        <v>4.8917511009413692</v>
      </c>
      <c r="E98" s="300">
        <f>SUM(B98:D98)</f>
        <v>37.088321276441704</v>
      </c>
      <c r="F98" s="300"/>
      <c r="G98" s="300">
        <v>15.96418786303062</v>
      </c>
      <c r="H98" s="300">
        <v>24.25139884430186</v>
      </c>
      <c r="I98" s="300">
        <v>4.1186883815534774</v>
      </c>
      <c r="J98" s="300">
        <f>SUM(G98:I98)</f>
        <v>44.334275088885953</v>
      </c>
      <c r="K98" s="300"/>
      <c r="L98" s="300">
        <v>12.106337170173767</v>
      </c>
      <c r="M98" s="300">
        <v>24.74866292179334</v>
      </c>
      <c r="N98" s="300">
        <v>5.7157522031678925</v>
      </c>
      <c r="O98" s="300">
        <f>SUM(L98:N98)</f>
        <v>42.570752295135001</v>
      </c>
      <c r="P98" s="300"/>
      <c r="Q98" s="300">
        <v>13.12646483976792</v>
      </c>
      <c r="R98" s="300">
        <v>26.540523894997211</v>
      </c>
      <c r="S98" s="300">
        <v>6.3198593439453097</v>
      </c>
      <c r="T98" s="300">
        <f>SUM(Q98:S98)</f>
        <v>45.986848078710437</v>
      </c>
      <c r="U98" s="300"/>
      <c r="V98" s="300">
        <v>14.835217864833668</v>
      </c>
      <c r="W98" s="300">
        <v>30.152838460719394</v>
      </c>
      <c r="X98" s="300">
        <v>7.178918446540087</v>
      </c>
      <c r="Y98" s="300">
        <f>SUM(V98:X98)</f>
        <v>52.166974772093148</v>
      </c>
    </row>
    <row r="99" spans="1:25" x14ac:dyDescent="0.2">
      <c r="A99" s="260" t="s">
        <v>364</v>
      </c>
      <c r="B99" s="300">
        <v>16.610183006926633</v>
      </c>
      <c r="C99" s="300">
        <v>11.632427978102406</v>
      </c>
      <c r="D99" s="300">
        <v>3.4220677385291616</v>
      </c>
      <c r="E99" s="300">
        <f t="shared" ref="E99:E100" si="149">SUM(B99:D99)</f>
        <v>31.6646787235582</v>
      </c>
      <c r="F99" s="300"/>
      <c r="G99" s="300">
        <v>20.174395687911229</v>
      </c>
      <c r="H99" s="300">
        <v>13.452731353007222</v>
      </c>
      <c r="I99" s="300">
        <v>3.6845978701955646</v>
      </c>
      <c r="J99" s="300">
        <f t="shared" ref="J99:J100" si="150">SUM(G99:I99)</f>
        <v>37.31172491111402</v>
      </c>
      <c r="K99" s="300"/>
      <c r="L99" s="300">
        <v>16.486495891609465</v>
      </c>
      <c r="M99" s="300">
        <v>17.053755684705052</v>
      </c>
      <c r="N99" s="300">
        <v>2.4819961285504224</v>
      </c>
      <c r="O99" s="300">
        <f t="shared" ref="O99:O100" si="151">SUM(L99:N99)</f>
        <v>36.022247704864938</v>
      </c>
      <c r="P99" s="300"/>
      <c r="Q99" s="300">
        <v>17.865653690632097</v>
      </c>
      <c r="R99" s="300">
        <v>18.075155256275604</v>
      </c>
      <c r="S99" s="300">
        <v>2.726342974381784</v>
      </c>
      <c r="T99" s="300">
        <f t="shared" ref="T99:T100" si="152">SUM(Q99:S99)</f>
        <v>38.667151921289488</v>
      </c>
      <c r="U99" s="300"/>
      <c r="V99" s="300">
        <v>20.358211258685881</v>
      </c>
      <c r="W99" s="300">
        <v>20.538366865610982</v>
      </c>
      <c r="X99" s="300">
        <v>3.1034471036099927</v>
      </c>
      <c r="Y99" s="300">
        <f t="shared" ref="Y99:Y100" si="153">SUM(V99:X99)</f>
        <v>44.00002522790686</v>
      </c>
    </row>
    <row r="100" spans="1:25" x14ac:dyDescent="0.2">
      <c r="A100" s="264" t="s">
        <v>363</v>
      </c>
      <c r="B100" s="301">
        <f>SUM(B98:B99)</f>
        <v>29.430163379820044</v>
      </c>
      <c r="C100" s="301">
        <f t="shared" ref="C100" si="154">SUM(C98:C99)</f>
        <v>31.009017780709332</v>
      </c>
      <c r="D100" s="301">
        <f t="shared" ref="D100" si="155">SUM(D98:D99)</f>
        <v>8.3138188394705317</v>
      </c>
      <c r="E100" s="301">
        <f t="shared" si="149"/>
        <v>68.752999999999901</v>
      </c>
      <c r="F100" s="301"/>
      <c r="G100" s="301">
        <f>SUM(G98:G99)</f>
        <v>36.138583550941846</v>
      </c>
      <c r="H100" s="301">
        <f t="shared" ref="H100" si="156">SUM(H98:H99)</f>
        <v>37.704130197309084</v>
      </c>
      <c r="I100" s="301">
        <f t="shared" ref="I100" si="157">SUM(I98:I99)</f>
        <v>7.803286251749042</v>
      </c>
      <c r="J100" s="301">
        <f t="shared" si="150"/>
        <v>81.645999999999972</v>
      </c>
      <c r="K100" s="301"/>
      <c r="L100" s="301">
        <f>SUM(L98:L99)</f>
        <v>28.592833061783232</v>
      </c>
      <c r="M100" s="301">
        <f t="shared" ref="M100" si="158">SUM(M98:M99)</f>
        <v>41.802418606498392</v>
      </c>
      <c r="N100" s="301">
        <f t="shared" ref="N100" si="159">SUM(N98:N99)</f>
        <v>8.1977483317183157</v>
      </c>
      <c r="O100" s="301">
        <f t="shared" si="151"/>
        <v>78.592999999999932</v>
      </c>
      <c r="P100" s="301"/>
      <c r="Q100" s="301">
        <f>SUM(Q98:Q99)</f>
        <v>30.992118530400017</v>
      </c>
      <c r="R100" s="301">
        <f t="shared" ref="R100" si="160">SUM(R98:R99)</f>
        <v>44.615679151272815</v>
      </c>
      <c r="S100" s="301">
        <f t="shared" ref="S100" si="161">SUM(S98:S99)</f>
        <v>9.0462023183270936</v>
      </c>
      <c r="T100" s="301">
        <f t="shared" si="152"/>
        <v>84.653999999999925</v>
      </c>
      <c r="U100" s="301"/>
      <c r="V100" s="301">
        <f>SUM(V98:V99)</f>
        <v>35.19342912351955</v>
      </c>
      <c r="W100" s="301">
        <f t="shared" ref="W100" si="162">SUM(W98:W99)</f>
        <v>50.691205326330376</v>
      </c>
      <c r="X100" s="301">
        <f t="shared" ref="X100" si="163">SUM(X98:X99)</f>
        <v>10.282365550150079</v>
      </c>
      <c r="Y100" s="301">
        <f t="shared" si="153"/>
        <v>96.167000000000002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0.92389314402569622</v>
      </c>
      <c r="C107" s="300">
        <v>0.42139610186994997</v>
      </c>
      <c r="D107" s="300">
        <v>0.50989476307495274</v>
      </c>
      <c r="E107" s="300">
        <f>SUM(B107:D107)</f>
        <v>1.8551840089705989</v>
      </c>
      <c r="F107" s="300"/>
      <c r="G107" s="300">
        <v>1.3949495665398843</v>
      </c>
      <c r="H107" s="300">
        <v>0.63406798480416982</v>
      </c>
      <c r="I107" s="300">
        <v>0.64376692146472025</v>
      </c>
      <c r="J107" s="300">
        <f>SUM(G107:I107)</f>
        <v>2.6727844728087744</v>
      </c>
      <c r="K107" s="300"/>
      <c r="L107" s="300">
        <v>1.1217427933771285</v>
      </c>
      <c r="M107" s="300">
        <v>0.48947438163114859</v>
      </c>
      <c r="N107" s="300">
        <v>0.76647517200751913</v>
      </c>
      <c r="O107" s="300">
        <f>SUM(L107:N107)</f>
        <v>2.3776923470157962</v>
      </c>
      <c r="P107" s="300"/>
      <c r="Q107" s="300">
        <v>1.088241693872845</v>
      </c>
      <c r="R107" s="300">
        <v>0.48182259458837834</v>
      </c>
      <c r="S107" s="300">
        <v>0.73645434028605405</v>
      </c>
      <c r="T107" s="300">
        <f>SUM(Q107:S107)</f>
        <v>2.3065186287472774</v>
      </c>
      <c r="U107" s="300"/>
      <c r="V107" s="300">
        <v>1.0749662302005472</v>
      </c>
      <c r="W107" s="300">
        <v>0.47339332479699453</v>
      </c>
      <c r="X107" s="300">
        <v>0.69042748843782276</v>
      </c>
      <c r="Y107" s="300">
        <f>SUM(V107:X107)</f>
        <v>2.2387870434353645</v>
      </c>
    </row>
    <row r="108" spans="1:25" x14ac:dyDescent="0.2">
      <c r="A108" s="260" t="s">
        <v>364</v>
      </c>
      <c r="B108" s="300">
        <v>1.2132262282687847</v>
      </c>
      <c r="C108" s="300">
        <v>0.43317765738815012</v>
      </c>
      <c r="D108" s="300">
        <v>0.89841210537246408</v>
      </c>
      <c r="E108" s="300">
        <f t="shared" ref="E108:E109" si="164">SUM(B108:D108)</f>
        <v>2.5448159910293988</v>
      </c>
      <c r="F108" s="300"/>
      <c r="G108" s="300">
        <v>1.6422724516382989</v>
      </c>
      <c r="H108" s="300">
        <v>0.18718947773116906</v>
      </c>
      <c r="I108" s="300">
        <v>1.1757535978217561</v>
      </c>
      <c r="J108" s="300">
        <f t="shared" ref="J108:J109" si="165">SUM(G108:I108)</f>
        <v>3.0052155271912242</v>
      </c>
      <c r="K108" s="300"/>
      <c r="L108" s="300">
        <v>1.6924282127582908</v>
      </c>
      <c r="M108" s="300">
        <v>0.68600018598461776</v>
      </c>
      <c r="N108" s="300">
        <v>0.52087925424130266</v>
      </c>
      <c r="O108" s="300">
        <f t="shared" ref="O108:O109" si="166">SUM(L108:N108)</f>
        <v>2.899307652984211</v>
      </c>
      <c r="P108" s="300"/>
      <c r="Q108" s="300">
        <v>1.6350819089651163</v>
      </c>
      <c r="R108" s="300">
        <v>0.69813597081167356</v>
      </c>
      <c r="S108" s="300">
        <v>0.50926349147592453</v>
      </c>
      <c r="T108" s="300">
        <f t="shared" ref="T108:T109" si="167">SUM(Q108:S108)</f>
        <v>2.8424813712527146</v>
      </c>
      <c r="U108" s="300"/>
      <c r="V108" s="300">
        <v>1.5844489514359734</v>
      </c>
      <c r="W108" s="300">
        <v>0.72900580879668819</v>
      </c>
      <c r="X108" s="300">
        <v>0.50375819633197894</v>
      </c>
      <c r="Y108" s="300">
        <f t="shared" ref="Y108:Y109" si="168">SUM(V108:X108)</f>
        <v>2.8172129565646409</v>
      </c>
    </row>
    <row r="109" spans="1:25" x14ac:dyDescent="0.2">
      <c r="A109" s="264" t="s">
        <v>363</v>
      </c>
      <c r="B109" s="301">
        <f>SUM(B107:B108)</f>
        <v>2.1371193722944808</v>
      </c>
      <c r="C109" s="301">
        <f t="shared" ref="C109" si="169">SUM(C107:C108)</f>
        <v>0.85457375925810009</v>
      </c>
      <c r="D109" s="301">
        <f t="shared" ref="D109" si="170">SUM(D107:D108)</f>
        <v>1.4083068684474167</v>
      </c>
      <c r="E109" s="301">
        <f t="shared" si="164"/>
        <v>4.3999999999999977</v>
      </c>
      <c r="F109" s="301"/>
      <c r="G109" s="301">
        <f>SUM(G107:G108)</f>
        <v>3.0372220181781833</v>
      </c>
      <c r="H109" s="301">
        <f t="shared" ref="H109" si="171">SUM(H107:H108)</f>
        <v>0.82125746253533882</v>
      </c>
      <c r="I109" s="301">
        <f t="shared" ref="I109" si="172">SUM(I107:I108)</f>
        <v>1.8195205192864763</v>
      </c>
      <c r="J109" s="301">
        <f t="shared" si="165"/>
        <v>5.677999999999999</v>
      </c>
      <c r="K109" s="301"/>
      <c r="L109" s="301">
        <f>SUM(L107:L108)</f>
        <v>2.8141710061354193</v>
      </c>
      <c r="M109" s="301">
        <f t="shared" ref="M109" si="173">SUM(M107:M108)</f>
        <v>1.1754745676157663</v>
      </c>
      <c r="N109" s="301">
        <f t="shared" ref="N109" si="174">SUM(N107:N108)</f>
        <v>1.2873544262488217</v>
      </c>
      <c r="O109" s="301">
        <f t="shared" si="166"/>
        <v>5.2770000000000072</v>
      </c>
      <c r="P109" s="301"/>
      <c r="Q109" s="301">
        <f>SUM(Q107:Q108)</f>
        <v>2.7233236028379615</v>
      </c>
      <c r="R109" s="301">
        <f t="shared" ref="R109" si="175">SUM(R107:R108)</f>
        <v>1.179958565400052</v>
      </c>
      <c r="S109" s="301">
        <f t="shared" ref="S109" si="176">SUM(S107:S108)</f>
        <v>1.2457178317619786</v>
      </c>
      <c r="T109" s="301">
        <f t="shared" si="167"/>
        <v>5.148999999999992</v>
      </c>
      <c r="U109" s="301"/>
      <c r="V109" s="301">
        <f>SUM(V107:V108)</f>
        <v>2.6594151816365206</v>
      </c>
      <c r="W109" s="301">
        <f t="shared" ref="W109" si="177">SUM(W107:W108)</f>
        <v>1.2023991335936828</v>
      </c>
      <c r="X109" s="301">
        <f t="shared" ref="X109" si="178">SUM(X107:X108)</f>
        <v>1.1941856847698018</v>
      </c>
      <c r="Y109" s="301">
        <f t="shared" si="168"/>
        <v>5.0560000000000054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3.0947307982445946</v>
      </c>
      <c r="C116" s="300">
        <v>0.99381812409020687</v>
      </c>
      <c r="D116" s="300">
        <v>0.78469241457978012</v>
      </c>
      <c r="E116" s="300">
        <f>SUM(B116:D116)</f>
        <v>4.8732413369145817</v>
      </c>
      <c r="F116" s="300"/>
      <c r="G116" s="300">
        <v>2.9782120380945694</v>
      </c>
      <c r="H116" s="300">
        <v>1.1815755484948696</v>
      </c>
      <c r="I116" s="300">
        <v>0.25328521940197474</v>
      </c>
      <c r="J116" s="300">
        <f>SUM(G116:I116)</f>
        <v>4.4130728059914137</v>
      </c>
      <c r="K116" s="300"/>
      <c r="L116" s="300">
        <v>2.4654729341079173</v>
      </c>
      <c r="M116" s="300">
        <v>0.74817685645338539</v>
      </c>
      <c r="N116" s="300">
        <v>0.58084086944658819</v>
      </c>
      <c r="O116" s="300">
        <f>SUM(L116:N116)</f>
        <v>3.7944906600078911</v>
      </c>
      <c r="P116" s="300"/>
      <c r="Q116" s="300">
        <v>2.6718361104955499</v>
      </c>
      <c r="R116" s="300">
        <v>0.78153739575753756</v>
      </c>
      <c r="S116" s="300">
        <v>0.62489213707720181</v>
      </c>
      <c r="T116" s="300">
        <f>SUM(Q116:S116)</f>
        <v>4.0782656433302895</v>
      </c>
      <c r="U116" s="300"/>
      <c r="V116" s="300">
        <v>2.952364915092645</v>
      </c>
      <c r="W116" s="300">
        <v>0.79940892472239666</v>
      </c>
      <c r="X116" s="300">
        <v>0.66437220102778116</v>
      </c>
      <c r="Y116" s="300">
        <f>SUM(V116:X116)</f>
        <v>4.4161460408428228</v>
      </c>
    </row>
    <row r="117" spans="1:25" x14ac:dyDescent="0.2">
      <c r="A117" s="260" t="s">
        <v>364</v>
      </c>
      <c r="B117" s="300">
        <v>9.6478073670550479</v>
      </c>
      <c r="C117" s="300">
        <v>0.6874301194787138</v>
      </c>
      <c r="D117" s="300">
        <v>2.5905211765515981</v>
      </c>
      <c r="E117" s="300">
        <f t="shared" ref="E117:E118" si="179">SUM(B117:D117)</f>
        <v>12.925758663085361</v>
      </c>
      <c r="F117" s="300"/>
      <c r="G117" s="300">
        <v>8.4124464203235672</v>
      </c>
      <c r="H117" s="300">
        <v>0.27080411374276747</v>
      </c>
      <c r="I117" s="300">
        <v>1.5266766599422281</v>
      </c>
      <c r="J117" s="300">
        <f t="shared" ref="J117:J118" si="180">SUM(G117:I117)</f>
        <v>10.209927194008564</v>
      </c>
      <c r="K117" s="300"/>
      <c r="L117" s="300">
        <v>8.2261614412807873</v>
      </c>
      <c r="M117" s="300">
        <v>1.0149474186519962</v>
      </c>
      <c r="N117" s="300">
        <v>1.0654004800593049</v>
      </c>
      <c r="O117" s="300">
        <f t="shared" ref="O117:O118" si="181">SUM(L117:N117)</f>
        <v>10.306509339992088</v>
      </c>
      <c r="P117" s="300"/>
      <c r="Q117" s="300">
        <v>8.6475782834376211</v>
      </c>
      <c r="R117" s="300">
        <v>1.0830056294719688</v>
      </c>
      <c r="S117" s="300">
        <v>1.1541504437601025</v>
      </c>
      <c r="T117" s="300">
        <f t="shared" ref="T117:T118" si="182">SUM(Q117:S117)</f>
        <v>10.884734356669693</v>
      </c>
      <c r="U117" s="300"/>
      <c r="V117" s="300">
        <v>9.0629356533382808</v>
      </c>
      <c r="W117" s="300">
        <v>1.1566096773355021</v>
      </c>
      <c r="X117" s="300">
        <v>1.2503086284833791</v>
      </c>
      <c r="Y117" s="300">
        <f t="shared" ref="Y117:Y118" si="183">SUM(V117:X117)</f>
        <v>11.469853959157163</v>
      </c>
    </row>
    <row r="118" spans="1:25" x14ac:dyDescent="0.2">
      <c r="A118" s="264" t="s">
        <v>363</v>
      </c>
      <c r="B118" s="301">
        <f>SUM(B116:B117)</f>
        <v>12.742538165299642</v>
      </c>
      <c r="C118" s="301">
        <f t="shared" ref="C118" si="184">SUM(C116:C117)</f>
        <v>1.6812482435689207</v>
      </c>
      <c r="D118" s="301">
        <f t="shared" ref="D118" si="185">SUM(D116:D117)</f>
        <v>3.3752135911313781</v>
      </c>
      <c r="E118" s="301">
        <f t="shared" si="179"/>
        <v>17.798999999999939</v>
      </c>
      <c r="F118" s="301"/>
      <c r="G118" s="301">
        <f>SUM(G116:G117)</f>
        <v>11.390658458418137</v>
      </c>
      <c r="H118" s="301">
        <f t="shared" ref="H118" si="186">SUM(H116:H117)</f>
        <v>1.452379662237637</v>
      </c>
      <c r="I118" s="301">
        <f t="shared" ref="I118" si="187">SUM(I116:I117)</f>
        <v>1.7799618793442029</v>
      </c>
      <c r="J118" s="301">
        <f t="shared" si="180"/>
        <v>14.622999999999978</v>
      </c>
      <c r="K118" s="301"/>
      <c r="L118" s="301">
        <f>SUM(L116:L117)</f>
        <v>10.691634375388706</v>
      </c>
      <c r="M118" s="301">
        <f t="shared" ref="M118" si="188">SUM(M116:M117)</f>
        <v>1.7631242751053815</v>
      </c>
      <c r="N118" s="301">
        <f t="shared" ref="N118" si="189">SUM(N116:N117)</f>
        <v>1.646241349505893</v>
      </c>
      <c r="O118" s="301">
        <f t="shared" si="181"/>
        <v>14.10099999999998</v>
      </c>
      <c r="P118" s="301"/>
      <c r="Q118" s="301">
        <f>SUM(Q116:Q117)</f>
        <v>11.319414393933171</v>
      </c>
      <c r="R118" s="301">
        <f t="shared" ref="R118" si="190">SUM(R116:R117)</f>
        <v>1.8645430252295063</v>
      </c>
      <c r="S118" s="301">
        <f t="shared" ref="S118" si="191">SUM(S116:S117)</f>
        <v>1.7790425808373043</v>
      </c>
      <c r="T118" s="301">
        <f t="shared" si="182"/>
        <v>14.962999999999981</v>
      </c>
      <c r="U118" s="301"/>
      <c r="V118" s="301">
        <f>SUM(V116:V117)</f>
        <v>12.015300568430925</v>
      </c>
      <c r="W118" s="301">
        <f t="shared" ref="W118" si="192">SUM(W116:W117)</f>
        <v>1.9560186020578989</v>
      </c>
      <c r="X118" s="301">
        <f t="shared" ref="X118" si="193">SUM(X116:X117)</f>
        <v>1.9146808295111604</v>
      </c>
      <c r="Y118" s="301">
        <f t="shared" si="183"/>
        <v>15.885999999999985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4.1588771467553061</v>
      </c>
      <c r="C125" s="300">
        <v>1.5836317839704199</v>
      </c>
      <c r="D125" s="300">
        <v>0</v>
      </c>
      <c r="E125" s="300">
        <f>SUM(B125:D125)</f>
        <v>5.7425089307257258</v>
      </c>
      <c r="F125" s="300"/>
      <c r="G125" s="300">
        <v>3.528659521343342</v>
      </c>
      <c r="H125" s="300">
        <v>1.4553197926490129</v>
      </c>
      <c r="I125" s="300">
        <v>0.16158180666674438</v>
      </c>
      <c r="J125" s="300">
        <f>SUM(G125:I125)</f>
        <v>5.1455611206590994</v>
      </c>
      <c r="K125" s="300"/>
      <c r="L125" s="300">
        <v>4.4531077932386625</v>
      </c>
      <c r="M125" s="300">
        <v>1.6696660484637234</v>
      </c>
      <c r="N125" s="300">
        <v>0.10117460906257707</v>
      </c>
      <c r="O125" s="300">
        <f>SUM(L125:N125)</f>
        <v>6.2239484507649623</v>
      </c>
      <c r="P125" s="300"/>
      <c r="Q125" s="300">
        <v>4.4355074808869714</v>
      </c>
      <c r="R125" s="300">
        <v>1.6451752261843429</v>
      </c>
      <c r="S125" s="300">
        <v>0.10538691718862496</v>
      </c>
      <c r="T125" s="300">
        <f>SUM(Q125:S125)</f>
        <v>6.1860696242599396</v>
      </c>
      <c r="U125" s="300"/>
      <c r="V125" s="300">
        <v>4.1763380568590769</v>
      </c>
      <c r="W125" s="300">
        <v>1.5347332287371094</v>
      </c>
      <c r="X125" s="300">
        <v>0.10115891369877562</v>
      </c>
      <c r="Y125" s="300">
        <f>SUM(V125:X125)</f>
        <v>5.8122301992949623</v>
      </c>
    </row>
    <row r="126" spans="1:25" x14ac:dyDescent="0.2">
      <c r="A126" s="260" t="s">
        <v>364</v>
      </c>
      <c r="B126" s="300">
        <v>5.0231560670253828</v>
      </c>
      <c r="C126" s="300">
        <v>0.31407411523632783</v>
      </c>
      <c r="D126" s="300">
        <v>0.73126088701256842</v>
      </c>
      <c r="E126" s="300">
        <f t="shared" ref="E126:E127" si="194">SUM(B126:D126)</f>
        <v>6.0684910692742786</v>
      </c>
      <c r="F126" s="300"/>
      <c r="G126" s="300">
        <v>4.3880363556424369</v>
      </c>
      <c r="H126" s="300">
        <v>0.20234972268069845</v>
      </c>
      <c r="I126" s="300">
        <v>0.7400528010177706</v>
      </c>
      <c r="J126" s="300">
        <f t="shared" ref="J126:J127" si="195">SUM(G126:I126)</f>
        <v>5.3304388793409059</v>
      </c>
      <c r="K126" s="300"/>
      <c r="L126" s="300">
        <v>5.5928183893859647</v>
      </c>
      <c r="M126" s="300">
        <v>0.18311179246144654</v>
      </c>
      <c r="N126" s="300">
        <v>0.29312136738763089</v>
      </c>
      <c r="O126" s="300">
        <f t="shared" ref="O126:O127" si="196">SUM(L126:N126)</f>
        <v>6.0690515492350423</v>
      </c>
      <c r="P126" s="300"/>
      <c r="Q126" s="300">
        <v>5.594193910868194</v>
      </c>
      <c r="R126" s="300">
        <v>0.19069335421213165</v>
      </c>
      <c r="S126" s="300">
        <v>0.30804311065974599</v>
      </c>
      <c r="T126" s="300">
        <f t="shared" ref="T126:T127" si="197">SUM(Q126:S126)</f>
        <v>6.0929303757400719</v>
      </c>
      <c r="U126" s="300"/>
      <c r="V126" s="300">
        <v>5.2844688954457544</v>
      </c>
      <c r="W126" s="300">
        <v>0.19266365721363765</v>
      </c>
      <c r="X126" s="300">
        <v>0.30263724804565895</v>
      </c>
      <c r="Y126" s="300">
        <f t="shared" ref="Y126:Y127" si="198">SUM(V126:X126)</f>
        <v>5.7797698007050506</v>
      </c>
    </row>
    <row r="127" spans="1:25" x14ac:dyDescent="0.2">
      <c r="A127" s="264" t="s">
        <v>363</v>
      </c>
      <c r="B127" s="301">
        <f>SUM(B125:B126)</f>
        <v>9.1820332137806879</v>
      </c>
      <c r="C127" s="301">
        <f t="shared" ref="C127" si="199">SUM(C125:C126)</f>
        <v>1.8977058992067477</v>
      </c>
      <c r="D127" s="301">
        <f t="shared" ref="D127" si="200">SUM(D125:D126)</f>
        <v>0.73126088701256842</v>
      </c>
      <c r="E127" s="301">
        <f t="shared" si="194"/>
        <v>11.811000000000005</v>
      </c>
      <c r="F127" s="301"/>
      <c r="G127" s="301">
        <f>SUM(G125:G126)</f>
        <v>7.9166958769857789</v>
      </c>
      <c r="H127" s="301">
        <f t="shared" ref="H127" si="201">SUM(H125:H126)</f>
        <v>1.6576695153297114</v>
      </c>
      <c r="I127" s="301">
        <f t="shared" ref="I127" si="202">SUM(I125:I126)</f>
        <v>0.90163460768451498</v>
      </c>
      <c r="J127" s="301">
        <f t="shared" si="195"/>
        <v>10.476000000000006</v>
      </c>
      <c r="K127" s="301"/>
      <c r="L127" s="301">
        <f>SUM(L125:L126)</f>
        <v>10.045926182624626</v>
      </c>
      <c r="M127" s="301">
        <f t="shared" ref="M127" si="203">SUM(M125:M126)</f>
        <v>1.8527778409251698</v>
      </c>
      <c r="N127" s="301">
        <f t="shared" ref="N127" si="204">SUM(N125:N126)</f>
        <v>0.39429597645020797</v>
      </c>
      <c r="O127" s="301">
        <f t="shared" si="196"/>
        <v>12.293000000000003</v>
      </c>
      <c r="P127" s="301"/>
      <c r="Q127" s="301">
        <f>SUM(Q125:Q126)</f>
        <v>10.029701391755165</v>
      </c>
      <c r="R127" s="301">
        <f t="shared" ref="R127" si="205">SUM(R125:R126)</f>
        <v>1.8358685803964745</v>
      </c>
      <c r="S127" s="301">
        <f t="shared" ref="S127" si="206">SUM(S125:S126)</f>
        <v>0.41343002784837096</v>
      </c>
      <c r="T127" s="301">
        <f t="shared" si="197"/>
        <v>12.279000000000011</v>
      </c>
      <c r="U127" s="301"/>
      <c r="V127" s="301">
        <f>SUM(V125:V126)</f>
        <v>9.4608069523048322</v>
      </c>
      <c r="W127" s="301">
        <f t="shared" ref="W127" si="207">SUM(W125:W126)</f>
        <v>1.7273968859507471</v>
      </c>
      <c r="X127" s="301">
        <f t="shared" ref="X127" si="208">SUM(X125:X126)</f>
        <v>0.40379616174443456</v>
      </c>
      <c r="Y127" s="301">
        <f t="shared" si="198"/>
        <v>11.592000000000013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3.7139668820992018</v>
      </c>
      <c r="C134" s="300">
        <v>3.4187486672851004</v>
      </c>
      <c r="D134" s="300">
        <v>1.5278303489798624</v>
      </c>
      <c r="E134" s="300">
        <f>SUM(B134:D134)</f>
        <v>8.6605458983641643</v>
      </c>
      <c r="F134" s="300"/>
      <c r="G134" s="300">
        <v>3.5107095078350863</v>
      </c>
      <c r="H134" s="300">
        <v>3.3607131800040597</v>
      </c>
      <c r="I134" s="300">
        <v>1.7493889909037639</v>
      </c>
      <c r="J134" s="300">
        <f>SUM(G134:I134)</f>
        <v>8.6208116787429105</v>
      </c>
      <c r="K134" s="300"/>
      <c r="L134" s="300">
        <v>6.4054257948004301</v>
      </c>
      <c r="M134" s="300">
        <v>1.9618897681812091</v>
      </c>
      <c r="N134" s="300">
        <v>0.73931611827504584</v>
      </c>
      <c r="O134" s="300">
        <f>SUM(L134:N134)</f>
        <v>9.106631681256685</v>
      </c>
      <c r="P134" s="300"/>
      <c r="Q134" s="300">
        <v>5.9484951528071273</v>
      </c>
      <c r="R134" s="300">
        <v>1.6826774168890404</v>
      </c>
      <c r="S134" s="300">
        <v>0.6722692827556076</v>
      </c>
      <c r="T134" s="300">
        <f>SUM(Q134:S134)</f>
        <v>8.3034418524517761</v>
      </c>
      <c r="U134" s="300"/>
      <c r="V134" s="300">
        <v>6.2323711030434161</v>
      </c>
      <c r="W134" s="300">
        <v>1.5072364215451279</v>
      </c>
      <c r="X134" s="300">
        <v>0.66263469101491934</v>
      </c>
      <c r="Y134" s="300">
        <f>SUM(V134:X134)</f>
        <v>8.4022422156034633</v>
      </c>
    </row>
    <row r="135" spans="1:25" x14ac:dyDescent="0.2">
      <c r="A135" s="260" t="s">
        <v>364</v>
      </c>
      <c r="B135" s="300">
        <v>3.8274889379048673</v>
      </c>
      <c r="C135" s="300">
        <v>0.77030649664911877</v>
      </c>
      <c r="D135" s="300">
        <v>2.3276586670818542</v>
      </c>
      <c r="E135" s="300">
        <f t="shared" ref="E135:E136" si="209">SUM(B135:D135)</f>
        <v>6.9254541016358404</v>
      </c>
      <c r="F135" s="300"/>
      <c r="G135" s="300">
        <v>4.3087013356059893</v>
      </c>
      <c r="H135" s="300">
        <v>0.75850415811286576</v>
      </c>
      <c r="I135" s="300">
        <v>2.0939828275382379</v>
      </c>
      <c r="J135" s="300">
        <f t="shared" ref="J135:J136" si="210">SUM(G135:I135)</f>
        <v>7.161188321257093</v>
      </c>
      <c r="K135" s="300"/>
      <c r="L135" s="300">
        <v>5.1619147577142774</v>
      </c>
      <c r="M135" s="300">
        <v>0.49853616548523039</v>
      </c>
      <c r="N135" s="300">
        <v>1.5369173955438065</v>
      </c>
      <c r="O135" s="300">
        <f t="shared" ref="O135:O136" si="211">SUM(L135:N135)</f>
        <v>7.1973683187433144</v>
      </c>
      <c r="P135" s="300"/>
      <c r="Q135" s="300">
        <v>4.6254302652939074</v>
      </c>
      <c r="R135" s="300">
        <v>0.44779776755986878</v>
      </c>
      <c r="S135" s="300">
        <v>1.4493301146944331</v>
      </c>
      <c r="T135" s="300">
        <f t="shared" ref="T135:T136" si="212">SUM(Q135:S135)</f>
        <v>6.5225581475482093</v>
      </c>
      <c r="U135" s="300"/>
      <c r="V135" s="300">
        <v>4.5242842698443244</v>
      </c>
      <c r="W135" s="300">
        <v>0.44604813613392869</v>
      </c>
      <c r="X135" s="300">
        <v>1.5404253784182662</v>
      </c>
      <c r="Y135" s="300">
        <f t="shared" ref="Y135:Y136" si="213">SUM(V135:X135)</f>
        <v>6.5107577843965192</v>
      </c>
    </row>
    <row r="136" spans="1:25" x14ac:dyDescent="0.2">
      <c r="A136" s="264" t="s">
        <v>363</v>
      </c>
      <c r="B136" s="301">
        <f>SUM(B134:B135)</f>
        <v>7.5414558200040691</v>
      </c>
      <c r="C136" s="301">
        <f t="shared" ref="C136" si="214">SUM(C134:C135)</f>
        <v>4.1890551639342188</v>
      </c>
      <c r="D136" s="301">
        <f t="shared" ref="D136" si="215">SUM(D134:D135)</f>
        <v>3.8554890160617168</v>
      </c>
      <c r="E136" s="301">
        <f t="shared" si="209"/>
        <v>15.586000000000006</v>
      </c>
      <c r="F136" s="301"/>
      <c r="G136" s="301">
        <f>SUM(G134:G135)</f>
        <v>7.8194108434410756</v>
      </c>
      <c r="H136" s="301">
        <f t="shared" ref="H136" si="216">SUM(H134:H135)</f>
        <v>4.1192173381169255</v>
      </c>
      <c r="I136" s="301">
        <f t="shared" ref="I136" si="217">SUM(I134:I135)</f>
        <v>3.8433718184420016</v>
      </c>
      <c r="J136" s="301">
        <f t="shared" si="210"/>
        <v>15.782000000000004</v>
      </c>
      <c r="K136" s="301"/>
      <c r="L136" s="301">
        <f>SUM(L134:L135)</f>
        <v>11.567340552514707</v>
      </c>
      <c r="M136" s="301">
        <f t="shared" ref="M136" si="218">SUM(M134:M135)</f>
        <v>2.4604259336664396</v>
      </c>
      <c r="N136" s="301">
        <f t="shared" ref="N136" si="219">SUM(N134:N135)</f>
        <v>2.2762335138188523</v>
      </c>
      <c r="O136" s="301">
        <f t="shared" si="211"/>
        <v>16.303999999999998</v>
      </c>
      <c r="P136" s="301"/>
      <c r="Q136" s="301">
        <f>SUM(Q134:Q135)</f>
        <v>10.573925418101034</v>
      </c>
      <c r="R136" s="301">
        <f t="shared" ref="R136" si="220">SUM(R134:R135)</f>
        <v>2.1304751844489092</v>
      </c>
      <c r="S136" s="301">
        <f t="shared" ref="S136" si="221">SUM(S134:S135)</f>
        <v>2.1215993974500407</v>
      </c>
      <c r="T136" s="301">
        <f t="shared" si="212"/>
        <v>14.825999999999983</v>
      </c>
      <c r="U136" s="301"/>
      <c r="V136" s="301">
        <f>SUM(V134:V135)</f>
        <v>10.756655372887741</v>
      </c>
      <c r="W136" s="301">
        <f t="shared" ref="W136" si="222">SUM(W134:W135)</f>
        <v>1.9532845576790567</v>
      </c>
      <c r="X136" s="301">
        <f t="shared" ref="X136" si="223">SUM(X134:X135)</f>
        <v>2.2030600694331857</v>
      </c>
      <c r="Y136" s="301">
        <f t="shared" si="213"/>
        <v>14.912999999999982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13.072394573627594</v>
      </c>
      <c r="C143" s="300">
        <v>7.613512393116884</v>
      </c>
      <c r="D143" s="300">
        <v>5.7734700628163234</v>
      </c>
      <c r="E143" s="300">
        <f>SUM(B143:D143)</f>
        <v>26.459377029560802</v>
      </c>
      <c r="F143" s="300"/>
      <c r="G143" s="300">
        <v>14.658384537846933</v>
      </c>
      <c r="H143" s="300">
        <v>8.4338155564497157</v>
      </c>
      <c r="I143" s="300">
        <v>5.0642118077797909</v>
      </c>
      <c r="J143" s="300">
        <f>SUM(G143:I143)</f>
        <v>28.156411902076442</v>
      </c>
      <c r="K143" s="300"/>
      <c r="L143" s="300">
        <v>15.507147856663199</v>
      </c>
      <c r="M143" s="300">
        <v>9.4866119015679899</v>
      </c>
      <c r="N143" s="300">
        <v>6.8750828490048423</v>
      </c>
      <c r="O143" s="300">
        <f>SUM(L143:N143)</f>
        <v>31.868842607236033</v>
      </c>
      <c r="P143" s="300"/>
      <c r="Q143" s="300">
        <v>16.560086208979634</v>
      </c>
      <c r="R143" s="300">
        <v>10.242459253883789</v>
      </c>
      <c r="S143" s="300">
        <v>7.5366166582273326</v>
      </c>
      <c r="T143" s="300">
        <f>SUM(Q143:S143)</f>
        <v>34.339162121090752</v>
      </c>
      <c r="U143" s="300"/>
      <c r="V143" s="300">
        <v>17.996655446004741</v>
      </c>
      <c r="W143" s="300">
        <v>11.295272254444829</v>
      </c>
      <c r="X143" s="300">
        <v>8.5712146194619958</v>
      </c>
      <c r="Y143" s="300">
        <f>SUM(V143:X143)</f>
        <v>37.863142319911567</v>
      </c>
    </row>
    <row r="144" spans="1:25" x14ac:dyDescent="0.2">
      <c r="A144" s="260" t="s">
        <v>364</v>
      </c>
      <c r="B144" s="300">
        <v>24.112648555523869</v>
      </c>
      <c r="C144" s="300">
        <v>2.7589842918442975</v>
      </c>
      <c r="D144" s="300">
        <v>10.150990123071065</v>
      </c>
      <c r="E144" s="300">
        <f t="shared" ref="E144:E145" si="224">SUM(B144:D144)</f>
        <v>37.02262297043923</v>
      </c>
      <c r="F144" s="300"/>
      <c r="G144" s="300">
        <v>23.898293321589318</v>
      </c>
      <c r="H144" s="300">
        <v>2.6541246354092443</v>
      </c>
      <c r="I144" s="300">
        <v>10.485170140925051</v>
      </c>
      <c r="J144" s="300">
        <f t="shared" ref="J144:J145" si="225">SUM(G144:I144)</f>
        <v>37.03758809792361</v>
      </c>
      <c r="K144" s="300"/>
      <c r="L144" s="300">
        <v>22.386200725899904</v>
      </c>
      <c r="M144" s="300">
        <v>3.49039232128071</v>
      </c>
      <c r="N144" s="300">
        <v>5.9505643455832695</v>
      </c>
      <c r="O144" s="300">
        <f t="shared" ref="O144:O145" si="226">SUM(L144:N144)</f>
        <v>31.827157392763883</v>
      </c>
      <c r="P144" s="300"/>
      <c r="Q144" s="300">
        <v>23.235446574689409</v>
      </c>
      <c r="R144" s="300">
        <v>3.7920240821825586</v>
      </c>
      <c r="S144" s="300">
        <v>6.3243672220371874</v>
      </c>
      <c r="T144" s="300">
        <f t="shared" ref="T144:T145" si="227">SUM(Q144:S144)</f>
        <v>33.351837878909151</v>
      </c>
      <c r="U144" s="300"/>
      <c r="V144" s="300">
        <v>24.530365587185379</v>
      </c>
      <c r="W144" s="300">
        <v>4.3141822210791032</v>
      </c>
      <c r="X144" s="300">
        <v>6.9053098718240618</v>
      </c>
      <c r="Y144" s="300">
        <f t="shared" ref="Y144:Y145" si="228">SUM(V144:X144)</f>
        <v>35.749857680088546</v>
      </c>
    </row>
    <row r="145" spans="1:25" x14ac:dyDescent="0.2">
      <c r="A145" s="264" t="s">
        <v>363</v>
      </c>
      <c r="B145" s="301">
        <f>SUM(B143:B144)</f>
        <v>37.185043129151467</v>
      </c>
      <c r="C145" s="301">
        <f t="shared" ref="C145" si="229">SUM(C143:C144)</f>
        <v>10.372496684961181</v>
      </c>
      <c r="D145" s="301">
        <f t="shared" ref="D145" si="230">SUM(D143:D144)</f>
        <v>15.924460185887387</v>
      </c>
      <c r="E145" s="301">
        <f t="shared" si="224"/>
        <v>63.482000000000028</v>
      </c>
      <c r="F145" s="301"/>
      <c r="G145" s="301">
        <f>SUM(G143:G144)</f>
        <v>38.556677859436249</v>
      </c>
      <c r="H145" s="301">
        <f t="shared" ref="H145" si="231">SUM(H143:H144)</f>
        <v>11.08794019185896</v>
      </c>
      <c r="I145" s="301">
        <f t="shared" ref="I145" si="232">SUM(I143:I144)</f>
        <v>15.549381948704841</v>
      </c>
      <c r="J145" s="301">
        <f t="shared" si="225"/>
        <v>65.194000000000045</v>
      </c>
      <c r="K145" s="301"/>
      <c r="L145" s="301">
        <f>SUM(L143:L144)</f>
        <v>37.893348582563107</v>
      </c>
      <c r="M145" s="301">
        <f t="shared" ref="M145" si="233">SUM(M143:M144)</f>
        <v>12.9770042228487</v>
      </c>
      <c r="N145" s="301">
        <f t="shared" ref="N145" si="234">SUM(N143:N144)</f>
        <v>12.825647194588111</v>
      </c>
      <c r="O145" s="301">
        <f t="shared" si="226"/>
        <v>63.695999999999913</v>
      </c>
      <c r="P145" s="301"/>
      <c r="Q145" s="301">
        <f>SUM(Q143:Q144)</f>
        <v>39.795532783669046</v>
      </c>
      <c r="R145" s="301">
        <f t="shared" ref="R145" si="235">SUM(R143:R144)</f>
        <v>14.034483336066348</v>
      </c>
      <c r="S145" s="301">
        <f t="shared" ref="S145" si="236">SUM(S143:S144)</f>
        <v>13.86098388026452</v>
      </c>
      <c r="T145" s="301">
        <f t="shared" si="227"/>
        <v>67.690999999999917</v>
      </c>
      <c r="U145" s="301"/>
      <c r="V145" s="301">
        <f>SUM(V143:V144)</f>
        <v>42.527021033190124</v>
      </c>
      <c r="W145" s="301">
        <f t="shared" ref="W145" si="237">SUM(W143:W144)</f>
        <v>15.609454475523933</v>
      </c>
      <c r="X145" s="301">
        <f t="shared" ref="X145" si="238">SUM(X143:X144)</f>
        <v>15.476524491286057</v>
      </c>
      <c r="Y145" s="301">
        <f t="shared" si="228"/>
        <v>73.613000000000113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9.2054624568850851</v>
      </c>
      <c r="C152" s="300">
        <v>9.5412509896114539</v>
      </c>
      <c r="D152" s="300">
        <v>4.3511509398856063</v>
      </c>
      <c r="E152" s="300">
        <f>SUM(B152:D152)</f>
        <v>23.097864386382145</v>
      </c>
      <c r="F152" s="300"/>
      <c r="G152" s="300">
        <v>8.9645987212809022</v>
      </c>
      <c r="H152" s="300">
        <v>11.164319329817236</v>
      </c>
      <c r="I152" s="300">
        <v>5.3506788036377912</v>
      </c>
      <c r="J152" s="300">
        <f>SUM(G152:I152)</f>
        <v>25.479596854735931</v>
      </c>
      <c r="K152" s="300"/>
      <c r="L152" s="300">
        <v>9.9507237308221121</v>
      </c>
      <c r="M152" s="300">
        <v>9.194711236680309</v>
      </c>
      <c r="N152" s="300">
        <v>5.4564607252490669</v>
      </c>
      <c r="O152" s="300">
        <f>SUM(L152:N152)</f>
        <v>24.601895692751487</v>
      </c>
      <c r="P152" s="300"/>
      <c r="Q152" s="300">
        <v>11.197755046552732</v>
      </c>
      <c r="R152" s="300">
        <v>9.9729599307935448</v>
      </c>
      <c r="S152" s="300">
        <v>5.9316824843949982</v>
      </c>
      <c r="T152" s="300">
        <f>SUM(Q152:S152)</f>
        <v>27.102397461741276</v>
      </c>
      <c r="U152" s="300"/>
      <c r="V152" s="300">
        <v>12.493118846800696</v>
      </c>
      <c r="W152" s="300">
        <v>10.512255945657159</v>
      </c>
      <c r="X152" s="300">
        <v>6.5316129544240189</v>
      </c>
      <c r="Y152" s="300">
        <f>SUM(V152:X152)</f>
        <v>29.536987746881877</v>
      </c>
    </row>
    <row r="153" spans="1:25" x14ac:dyDescent="0.2">
      <c r="A153" s="260" t="s">
        <v>364</v>
      </c>
      <c r="B153" s="300">
        <v>18.225797332599875</v>
      </c>
      <c r="C153" s="300">
        <v>7.2826422745983175</v>
      </c>
      <c r="D153" s="300">
        <v>3.7646960064196779</v>
      </c>
      <c r="E153" s="300">
        <f t="shared" ref="E153:E154" si="239">SUM(B153:D153)</f>
        <v>29.273135613617868</v>
      </c>
      <c r="F153" s="300"/>
      <c r="G153" s="300">
        <v>17.165075726855896</v>
      </c>
      <c r="H153" s="300">
        <v>5.8864513044530824</v>
      </c>
      <c r="I153" s="300">
        <v>4.7368761139551427</v>
      </c>
      <c r="J153" s="300">
        <f t="shared" ref="J153:J154" si="240">SUM(G153:I153)</f>
        <v>27.78840314526412</v>
      </c>
      <c r="K153" s="300"/>
      <c r="L153" s="300">
        <v>16.913198975383114</v>
      </c>
      <c r="M153" s="300">
        <v>5.3046310471540137</v>
      </c>
      <c r="N153" s="300">
        <v>4.8002742847114508</v>
      </c>
      <c r="O153" s="300">
        <f t="shared" ref="O153:O154" si="241">SUM(L153:N153)</f>
        <v>27.018104307248578</v>
      </c>
      <c r="P153" s="300"/>
      <c r="Q153" s="300">
        <v>18.696144858310859</v>
      </c>
      <c r="R153" s="300">
        <v>5.8523192998522395</v>
      </c>
      <c r="S153" s="300">
        <v>5.2231383800956488</v>
      </c>
      <c r="T153" s="300">
        <f t="shared" ref="T153:T154" si="242">SUM(Q153:S153)</f>
        <v>29.771602538258747</v>
      </c>
      <c r="U153" s="300"/>
      <c r="V153" s="300">
        <v>20.40413175197093</v>
      </c>
      <c r="W153" s="300">
        <v>6.3281883892210473</v>
      </c>
      <c r="X153" s="300">
        <v>5.7186921119261109</v>
      </c>
      <c r="Y153" s="300">
        <f t="shared" ref="Y153:Y154" si="243">SUM(V153:X153)</f>
        <v>32.451012253118087</v>
      </c>
    </row>
    <row r="154" spans="1:25" x14ac:dyDescent="0.2">
      <c r="A154" s="264" t="s">
        <v>363</v>
      </c>
      <c r="B154" s="301">
        <f>SUM(B152:B153)</f>
        <v>27.431259789484962</v>
      </c>
      <c r="C154" s="301">
        <f t="shared" ref="C154" si="244">SUM(C152:C153)</f>
        <v>16.823893264209772</v>
      </c>
      <c r="D154" s="301">
        <f t="shared" ref="D154" si="245">SUM(D152:D153)</f>
        <v>8.1158469463052842</v>
      </c>
      <c r="E154" s="301">
        <f t="shared" si="239"/>
        <v>52.371000000000016</v>
      </c>
      <c r="F154" s="301"/>
      <c r="G154" s="301">
        <f>SUM(G152:G153)</f>
        <v>26.129674448136797</v>
      </c>
      <c r="H154" s="301">
        <f t="shared" ref="H154" si="246">SUM(H152:H153)</f>
        <v>17.050770634270318</v>
      </c>
      <c r="I154" s="301">
        <f t="shared" ref="I154" si="247">SUM(I152:I153)</f>
        <v>10.087554917592934</v>
      </c>
      <c r="J154" s="301">
        <f t="shared" si="240"/>
        <v>53.26800000000005</v>
      </c>
      <c r="K154" s="301"/>
      <c r="L154" s="301">
        <f>SUM(L152:L153)</f>
        <v>26.863922706205226</v>
      </c>
      <c r="M154" s="301">
        <f t="shared" ref="M154" si="248">SUM(M152:M153)</f>
        <v>14.499342283834324</v>
      </c>
      <c r="N154" s="301">
        <f t="shared" ref="N154" si="249">SUM(N152:N153)</f>
        <v>10.256735009960519</v>
      </c>
      <c r="O154" s="301">
        <f t="shared" si="241"/>
        <v>51.620000000000076</v>
      </c>
      <c r="P154" s="301"/>
      <c r="Q154" s="301">
        <f>SUM(Q152:Q153)</f>
        <v>29.893899904863591</v>
      </c>
      <c r="R154" s="301">
        <f t="shared" ref="R154" si="250">SUM(R152:R153)</f>
        <v>15.825279230645783</v>
      </c>
      <c r="S154" s="301">
        <f t="shared" ref="S154" si="251">SUM(S152:S153)</f>
        <v>11.154820864490647</v>
      </c>
      <c r="T154" s="301">
        <f t="shared" si="242"/>
        <v>56.874000000000024</v>
      </c>
      <c r="U154" s="301"/>
      <c r="V154" s="301">
        <f>SUM(V152:V153)</f>
        <v>32.897250598771627</v>
      </c>
      <c r="W154" s="301">
        <f t="shared" ref="W154" si="252">SUM(W152:W153)</f>
        <v>16.840444334878207</v>
      </c>
      <c r="X154" s="301">
        <f t="shared" ref="X154" si="253">SUM(X152:X153)</f>
        <v>12.25030506635013</v>
      </c>
      <c r="Y154" s="301">
        <f t="shared" si="243"/>
        <v>61.987999999999964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10.69060894417928</v>
      </c>
      <c r="C161" s="300">
        <v>10.712225909204632</v>
      </c>
      <c r="D161" s="300">
        <v>1.08451906385796</v>
      </c>
      <c r="E161" s="300">
        <f>SUM(B161:D161)</f>
        <v>22.487353917241872</v>
      </c>
      <c r="F161" s="300"/>
      <c r="G161" s="300">
        <v>11.4384913992017</v>
      </c>
      <c r="H161" s="300">
        <v>10.126265062335682</v>
      </c>
      <c r="I161" s="300">
        <v>0.44050822112737043</v>
      </c>
      <c r="J161" s="300">
        <f>SUM(G161:I161)</f>
        <v>22.005264682664752</v>
      </c>
      <c r="K161" s="300"/>
      <c r="L161" s="300">
        <v>11.687473433424545</v>
      </c>
      <c r="M161" s="300">
        <v>10.368453570378472</v>
      </c>
      <c r="N161" s="300">
        <v>1.1279196113680805</v>
      </c>
      <c r="O161" s="300">
        <f>SUM(L161:N161)</f>
        <v>23.183846615171099</v>
      </c>
      <c r="P161" s="300"/>
      <c r="Q161" s="300">
        <v>12.011037412677307</v>
      </c>
      <c r="R161" s="300">
        <v>10.677738502902409</v>
      </c>
      <c r="S161" s="300">
        <v>1.1608210933428702</v>
      </c>
      <c r="T161" s="300">
        <f>SUM(Q161:S161)</f>
        <v>23.84959700892259</v>
      </c>
      <c r="U161" s="300"/>
      <c r="V161" s="300">
        <v>12.19011236866894</v>
      </c>
      <c r="W161" s="300">
        <v>10.841589123597197</v>
      </c>
      <c r="X161" s="300">
        <v>1.1875668565836135</v>
      </c>
      <c r="Y161" s="300">
        <f>SUM(V161:X161)</f>
        <v>24.219268348849752</v>
      </c>
    </row>
    <row r="162" spans="1:25" x14ac:dyDescent="0.2">
      <c r="A162" s="260" t="s">
        <v>364</v>
      </c>
      <c r="B162" s="300">
        <v>14.73665223593817</v>
      </c>
      <c r="C162" s="300">
        <v>2.4896217997841816</v>
      </c>
      <c r="D162" s="300">
        <v>1.1183720470357286</v>
      </c>
      <c r="E162" s="300">
        <f t="shared" ref="E162:E163" si="254">SUM(B162:D162)</f>
        <v>18.344646082758079</v>
      </c>
      <c r="F162" s="300"/>
      <c r="G162" s="300">
        <v>15.18765415732064</v>
      </c>
      <c r="H162" s="300">
        <v>2.3757224380136703</v>
      </c>
      <c r="I162" s="300">
        <v>0.22935872200092283</v>
      </c>
      <c r="J162" s="300">
        <f t="shared" ref="J162:J163" si="255">SUM(G162:I162)</f>
        <v>17.792735317335236</v>
      </c>
      <c r="K162" s="300"/>
      <c r="L162" s="300">
        <v>15.312150914560247</v>
      </c>
      <c r="M162" s="300">
        <v>2.4827464461582189</v>
      </c>
      <c r="N162" s="300">
        <v>1.4042560241103659</v>
      </c>
      <c r="O162" s="300">
        <f t="shared" ref="O162:O163" si="256">SUM(L162:N162)</f>
        <v>19.199153384828833</v>
      </c>
      <c r="P162" s="300"/>
      <c r="Q162" s="300">
        <v>15.41898725028544</v>
      </c>
      <c r="R162" s="300">
        <v>2.6889140282642856</v>
      </c>
      <c r="S162" s="300">
        <v>1.4445017125276076</v>
      </c>
      <c r="T162" s="300">
        <f t="shared" ref="T162:T163" si="257">SUM(Q162:S162)</f>
        <v>19.552402991077333</v>
      </c>
      <c r="U162" s="300"/>
      <c r="V162" s="300">
        <v>15.011143825809215</v>
      </c>
      <c r="W162" s="300">
        <v>3.0107433954705534</v>
      </c>
      <c r="X162" s="300">
        <v>1.4818444298704994</v>
      </c>
      <c r="Y162" s="300">
        <f t="shared" ref="Y162:Y163" si="258">SUM(V162:X162)</f>
        <v>19.503731651150268</v>
      </c>
    </row>
    <row r="163" spans="1:25" x14ac:dyDescent="0.2">
      <c r="A163" s="264" t="s">
        <v>363</v>
      </c>
      <c r="B163" s="301">
        <f>SUM(B161:B162)</f>
        <v>25.427261180117448</v>
      </c>
      <c r="C163" s="301">
        <f t="shared" ref="C163" si="259">SUM(C161:C162)</f>
        <v>13.201847708988813</v>
      </c>
      <c r="D163" s="301">
        <f t="shared" ref="D163" si="260">SUM(D161:D162)</f>
        <v>2.2028911108936886</v>
      </c>
      <c r="E163" s="301">
        <f t="shared" si="254"/>
        <v>40.831999999999951</v>
      </c>
      <c r="F163" s="301"/>
      <c r="G163" s="301">
        <f>SUM(G161:G162)</f>
        <v>26.626145556522339</v>
      </c>
      <c r="H163" s="301">
        <f t="shared" ref="H163" si="261">SUM(H161:H162)</f>
        <v>12.501987500349351</v>
      </c>
      <c r="I163" s="301">
        <f t="shared" ref="I163" si="262">SUM(I161:I162)</f>
        <v>0.66986694312829331</v>
      </c>
      <c r="J163" s="301">
        <f t="shared" si="255"/>
        <v>39.797999999999981</v>
      </c>
      <c r="K163" s="301"/>
      <c r="L163" s="301">
        <f>SUM(L161:L162)</f>
        <v>26.999624347984792</v>
      </c>
      <c r="M163" s="301">
        <f t="shared" ref="M163" si="263">SUM(M161:M162)</f>
        <v>12.851200016536691</v>
      </c>
      <c r="N163" s="301">
        <f t="shared" ref="N163" si="264">SUM(N161:N162)</f>
        <v>2.5321756354784464</v>
      </c>
      <c r="O163" s="301">
        <f t="shared" si="256"/>
        <v>42.382999999999932</v>
      </c>
      <c r="P163" s="301"/>
      <c r="Q163" s="301">
        <f>SUM(Q161:Q162)</f>
        <v>27.430024662962747</v>
      </c>
      <c r="R163" s="301">
        <f t="shared" ref="R163" si="265">SUM(R161:R162)</f>
        <v>13.366652531166695</v>
      </c>
      <c r="S163" s="301">
        <f t="shared" ref="S163" si="266">SUM(S161:S162)</f>
        <v>2.605322805870478</v>
      </c>
      <c r="T163" s="301">
        <f t="shared" si="257"/>
        <v>43.401999999999923</v>
      </c>
      <c r="U163" s="301"/>
      <c r="V163" s="301">
        <f>SUM(V161:V162)</f>
        <v>27.201256194478155</v>
      </c>
      <c r="W163" s="301">
        <f t="shared" ref="W163" si="267">SUM(W161:W162)</f>
        <v>13.852332519067751</v>
      </c>
      <c r="X163" s="301">
        <f t="shared" ref="X163" si="268">SUM(X161:X162)</f>
        <v>2.6694112864541131</v>
      </c>
      <c r="Y163" s="301">
        <f t="shared" si="258"/>
        <v>43.72300000000002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18.476474548375883</v>
      </c>
      <c r="C170" s="300">
        <v>30.09319433264708</v>
      </c>
      <c r="D170" s="300">
        <v>4.303905681382191</v>
      </c>
      <c r="E170" s="300">
        <f>SUM(B170:D170)</f>
        <v>52.873574562405153</v>
      </c>
      <c r="F170" s="300"/>
      <c r="G170" s="300">
        <v>17.417341493964749</v>
      </c>
      <c r="H170" s="300">
        <v>30.254209493793653</v>
      </c>
      <c r="I170" s="300">
        <v>5.8109240918503939</v>
      </c>
      <c r="J170" s="300">
        <f>SUM(G170:I170)</f>
        <v>53.482475079608797</v>
      </c>
      <c r="K170" s="300"/>
      <c r="L170" s="300">
        <v>19.324823367959166</v>
      </c>
      <c r="M170" s="300">
        <v>30.354180972515941</v>
      </c>
      <c r="N170" s="300">
        <v>5.281756062747796</v>
      </c>
      <c r="O170" s="300">
        <f>SUM(L170:N170)</f>
        <v>54.960760403222899</v>
      </c>
      <c r="P170" s="300"/>
      <c r="Q170" s="300">
        <v>20.168816771660921</v>
      </c>
      <c r="R170" s="300">
        <v>30.323959807934802</v>
      </c>
      <c r="S170" s="300">
        <v>5.4526044640805855</v>
      </c>
      <c r="T170" s="300">
        <f>SUM(Q170:S170)</f>
        <v>55.945381043676313</v>
      </c>
      <c r="U170" s="300"/>
      <c r="V170" s="300">
        <v>22.278638372455102</v>
      </c>
      <c r="W170" s="300">
        <v>30.619893155440632</v>
      </c>
      <c r="X170" s="300">
        <v>5.7639973269704363</v>
      </c>
      <c r="Y170" s="300">
        <f>SUM(V170:X170)</f>
        <v>58.662528854866167</v>
      </c>
    </row>
    <row r="171" spans="1:25" x14ac:dyDescent="0.2">
      <c r="A171" s="260" t="s">
        <v>364</v>
      </c>
      <c r="B171" s="300">
        <v>14.306621317200396</v>
      </c>
      <c r="C171" s="300">
        <v>5.851832090635261</v>
      </c>
      <c r="D171" s="300">
        <v>3.0629720297592624</v>
      </c>
      <c r="E171" s="300">
        <f t="shared" ref="E171" si="269">SUM(B171:D171)</f>
        <v>23.22142543759492</v>
      </c>
      <c r="F171" s="300"/>
      <c r="G171" s="300">
        <v>13.736791240405834</v>
      </c>
      <c r="H171" s="300">
        <v>6.5071610001338316</v>
      </c>
      <c r="I171" s="300">
        <v>3.9965726798515155</v>
      </c>
      <c r="J171" s="300">
        <f t="shared" ref="J171:J172" si="270">SUM(G171:I171)</f>
        <v>24.240524920391181</v>
      </c>
      <c r="K171" s="300"/>
      <c r="L171" s="300">
        <v>13.406101250434682</v>
      </c>
      <c r="M171" s="300">
        <v>5.3491483758022111</v>
      </c>
      <c r="N171" s="300">
        <v>1.4049899705401727</v>
      </c>
      <c r="O171" s="300">
        <f t="shared" ref="O171:O172" si="271">SUM(L171:N171)</f>
        <v>20.160239596777064</v>
      </c>
      <c r="P171" s="300"/>
      <c r="Q171" s="300">
        <v>13.508615510408369</v>
      </c>
      <c r="R171" s="300">
        <v>5.5346380835814664</v>
      </c>
      <c r="S171" s="300">
        <v>1.4623653623338293</v>
      </c>
      <c r="T171" s="300">
        <f t="shared" ref="T171:T172" si="272">SUM(Q171:S171)</f>
        <v>20.505618956323666</v>
      </c>
      <c r="U171" s="300"/>
      <c r="V171" s="300">
        <v>13.900249968663321</v>
      </c>
      <c r="W171" s="300">
        <v>5.9689994672187439</v>
      </c>
      <c r="X171" s="300">
        <v>1.5912217092518071</v>
      </c>
      <c r="Y171" s="300">
        <f t="shared" ref="Y171:Y172" si="273">SUM(V171:X171)</f>
        <v>21.460471145133873</v>
      </c>
    </row>
    <row r="172" spans="1:25" x14ac:dyDescent="0.2">
      <c r="A172" s="264" t="s">
        <v>363</v>
      </c>
      <c r="B172" s="301">
        <f>SUM(B170:B171)</f>
        <v>32.783095865576279</v>
      </c>
      <c r="C172" s="301">
        <f t="shared" ref="C172" si="274">SUM(C170:C171)</f>
        <v>35.945026423282343</v>
      </c>
      <c r="D172" s="301">
        <f t="shared" ref="D172" si="275">SUM(D170:D171)</f>
        <v>7.3668777111414538</v>
      </c>
      <c r="E172" s="301">
        <f>SUM(B172:D172)</f>
        <v>76.095000000000084</v>
      </c>
      <c r="F172" s="301"/>
      <c r="G172" s="301">
        <f>SUM(G170:G171)</f>
        <v>31.154132734370585</v>
      </c>
      <c r="H172" s="301">
        <f t="shared" ref="H172" si="276">SUM(H170:H171)</f>
        <v>36.761370493927487</v>
      </c>
      <c r="I172" s="301">
        <f t="shared" ref="I172" si="277">SUM(I170:I171)</f>
        <v>9.8074967717019099</v>
      </c>
      <c r="J172" s="301">
        <f t="shared" si="270"/>
        <v>77.722999999999971</v>
      </c>
      <c r="K172" s="301"/>
      <c r="L172" s="301">
        <f>SUM(L170:L171)</f>
        <v>32.73092461839385</v>
      </c>
      <c r="M172" s="301">
        <f t="shared" ref="M172" si="278">SUM(M170:M171)</f>
        <v>35.70332934831815</v>
      </c>
      <c r="N172" s="301">
        <f t="shared" ref="N172" si="279">SUM(N170:N171)</f>
        <v>6.6867460332879691</v>
      </c>
      <c r="O172" s="301">
        <f t="shared" si="271"/>
        <v>75.120999999999967</v>
      </c>
      <c r="P172" s="301"/>
      <c r="Q172" s="301">
        <f>SUM(Q170:Q171)</f>
        <v>33.67743228206929</v>
      </c>
      <c r="R172" s="301">
        <f t="shared" ref="R172" si="280">SUM(R170:R171)</f>
        <v>35.858597891516268</v>
      </c>
      <c r="S172" s="301">
        <f t="shared" ref="S172" si="281">SUM(S170:S171)</f>
        <v>6.9149698264144153</v>
      </c>
      <c r="T172" s="301">
        <f t="shared" si="272"/>
        <v>76.450999999999979</v>
      </c>
      <c r="U172" s="301"/>
      <c r="V172" s="301">
        <f>SUM(V170:V171)</f>
        <v>36.178888341118423</v>
      </c>
      <c r="W172" s="301">
        <f t="shared" ref="W172" si="282">SUM(W170:W171)</f>
        <v>36.588892622659372</v>
      </c>
      <c r="X172" s="301">
        <f t="shared" ref="X172" si="283">SUM(X170:X171)</f>
        <v>7.3552190362222429</v>
      </c>
      <c r="Y172" s="301">
        <f t="shared" si="273"/>
        <v>80.123000000000033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41.293295233207665</v>
      </c>
      <c r="C179" s="300">
        <v>50.384651418105022</v>
      </c>
      <c r="D179" s="300">
        <v>9.7447499263645518</v>
      </c>
      <c r="E179" s="300">
        <f>SUM(B179:D179)</f>
        <v>101.42269657767723</v>
      </c>
      <c r="F179" s="300"/>
      <c r="G179" s="300">
        <v>43.490905305654309</v>
      </c>
      <c r="H179" s="300">
        <v>47.139292001409736</v>
      </c>
      <c r="I179" s="300">
        <v>9.4471951335111797</v>
      </c>
      <c r="J179" s="300">
        <f>SUM(G179:I179)</f>
        <v>100.07739244057521</v>
      </c>
      <c r="K179" s="300"/>
      <c r="L179" s="300">
        <v>40.581550368008465</v>
      </c>
      <c r="M179" s="300">
        <v>45.034966678486235</v>
      </c>
      <c r="N179" s="300">
        <v>7.2356935334253372</v>
      </c>
      <c r="O179" s="300">
        <f>SUM(L179:N179)</f>
        <v>92.852210579920026</v>
      </c>
      <c r="P179" s="300"/>
      <c r="Q179" s="300">
        <v>45.381505088911119</v>
      </c>
      <c r="R179" s="300">
        <v>47.564287590091674</v>
      </c>
      <c r="S179" s="300">
        <v>8.3022678004537749</v>
      </c>
      <c r="T179" s="300">
        <f>SUM(Q179:S179)</f>
        <v>101.24806047945657</v>
      </c>
      <c r="U179" s="300"/>
      <c r="V179" s="300">
        <v>53.527187800758796</v>
      </c>
      <c r="W179" s="300">
        <v>50.09926103670729</v>
      </c>
      <c r="X179" s="300">
        <v>10.130946785661694</v>
      </c>
      <c r="Y179" s="300">
        <f>SUM(V179:X179)</f>
        <v>113.75739562312778</v>
      </c>
    </row>
    <row r="180" spans="1:25" x14ac:dyDescent="0.2">
      <c r="A180" s="260" t="s">
        <v>364</v>
      </c>
      <c r="B180" s="300">
        <v>17.013342380817605</v>
      </c>
      <c r="C180" s="300">
        <v>7.2279618017523637</v>
      </c>
      <c r="D180" s="300">
        <v>4.2169992397526226</v>
      </c>
      <c r="E180" s="300">
        <f t="shared" ref="E180:E181" si="284">SUM(B180:D180)</f>
        <v>28.458303422322594</v>
      </c>
      <c r="F180" s="300"/>
      <c r="G180" s="300">
        <v>15.689926955569435</v>
      </c>
      <c r="H180" s="300">
        <v>4.7223337282964444</v>
      </c>
      <c r="I180" s="300">
        <v>2.9883468755589835</v>
      </c>
      <c r="J180" s="300">
        <f t="shared" ref="J180:J181" si="285">SUM(G180:I180)</f>
        <v>23.400607559424863</v>
      </c>
      <c r="K180" s="300"/>
      <c r="L180" s="300">
        <v>15.42709248513561</v>
      </c>
      <c r="M180" s="300">
        <v>6.2571955362836116</v>
      </c>
      <c r="N180" s="300">
        <v>4.294501398660767</v>
      </c>
      <c r="O180" s="300">
        <f t="shared" ref="O180:O181" si="286">SUM(L180:N180)</f>
        <v>25.978789420079988</v>
      </c>
      <c r="P180" s="300"/>
      <c r="Q180" s="300">
        <v>16.892756231828354</v>
      </c>
      <c r="R180" s="300">
        <v>6.9541899045321278</v>
      </c>
      <c r="S180" s="300">
        <v>4.544993384182944</v>
      </c>
      <c r="T180" s="300">
        <f t="shared" ref="T180:T181" si="287">SUM(Q180:S180)</f>
        <v>28.391939520543428</v>
      </c>
      <c r="U180" s="300"/>
      <c r="V180" s="300">
        <v>19.209633346164772</v>
      </c>
      <c r="W180" s="300">
        <v>8.1249678545273802</v>
      </c>
      <c r="X180" s="300">
        <v>4.7620031761801744</v>
      </c>
      <c r="Y180" s="300">
        <f t="shared" ref="Y180:Y181" si="288">SUM(V180:X180)</f>
        <v>32.096604376872328</v>
      </c>
    </row>
    <row r="181" spans="1:25" x14ac:dyDescent="0.2">
      <c r="A181" s="264" t="s">
        <v>363</v>
      </c>
      <c r="B181" s="301">
        <f>SUM(B179:B180)</f>
        <v>58.30663761402527</v>
      </c>
      <c r="C181" s="301">
        <f t="shared" ref="C181" si="289">SUM(C179:C180)</f>
        <v>57.612613219857387</v>
      </c>
      <c r="D181" s="301">
        <f t="shared" ref="D181" si="290">SUM(D179:D180)</f>
        <v>13.961749166117174</v>
      </c>
      <c r="E181" s="301">
        <f t="shared" si="284"/>
        <v>129.88099999999983</v>
      </c>
      <c r="F181" s="301"/>
      <c r="G181" s="301">
        <f>SUM(G179:G180)</f>
        <v>59.180832261223742</v>
      </c>
      <c r="H181" s="301">
        <f t="shared" ref="H181" si="291">SUM(H179:H180)</f>
        <v>51.861625729706176</v>
      </c>
      <c r="I181" s="301">
        <f t="shared" ref="I181" si="292">SUM(I179:I180)</f>
        <v>12.435542009070163</v>
      </c>
      <c r="J181" s="301">
        <f t="shared" si="285"/>
        <v>123.47800000000008</v>
      </c>
      <c r="K181" s="301"/>
      <c r="L181" s="301">
        <f>SUM(L179:L180)</f>
        <v>56.008642853144075</v>
      </c>
      <c r="M181" s="301">
        <f t="shared" ref="M181" si="293">SUM(M179:M180)</f>
        <v>51.292162214769846</v>
      </c>
      <c r="N181" s="301">
        <f t="shared" ref="N181" si="294">SUM(N179:N180)</f>
        <v>11.530194932086104</v>
      </c>
      <c r="O181" s="301">
        <f t="shared" si="286"/>
        <v>118.83100000000003</v>
      </c>
      <c r="P181" s="301"/>
      <c r="Q181" s="301">
        <f>SUM(Q179:Q180)</f>
        <v>62.27426132073947</v>
      </c>
      <c r="R181" s="301">
        <f t="shared" ref="R181" si="295">SUM(R179:R180)</f>
        <v>54.518477494623802</v>
      </c>
      <c r="S181" s="301">
        <f t="shared" ref="S181" si="296">SUM(S179:S180)</f>
        <v>12.847261184636718</v>
      </c>
      <c r="T181" s="301">
        <f t="shared" si="287"/>
        <v>129.63999999999999</v>
      </c>
      <c r="U181" s="301"/>
      <c r="V181" s="301">
        <f>SUM(V179:V180)</f>
        <v>72.736821146923575</v>
      </c>
      <c r="W181" s="301">
        <f t="shared" ref="W181" si="297">SUM(W179:W180)</f>
        <v>58.224228891234674</v>
      </c>
      <c r="X181" s="301">
        <f t="shared" ref="X181" si="298">SUM(X179:X180)</f>
        <v>14.892949961841868</v>
      </c>
      <c r="Y181" s="301">
        <f t="shared" si="288"/>
        <v>145.85400000000013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4.0868223600425235</v>
      </c>
      <c r="C188" s="300">
        <v>6.5245303696092218</v>
      </c>
      <c r="D188" s="300">
        <v>3.6507037042249473</v>
      </c>
      <c r="E188" s="300">
        <f>SUM(B188:D188)</f>
        <v>14.262056433876692</v>
      </c>
      <c r="F188" s="300"/>
      <c r="G188" s="300">
        <v>3.4034625422322509</v>
      </c>
      <c r="H188" s="300">
        <v>6.3334209763688767</v>
      </c>
      <c r="I188" s="300">
        <v>3.9610439825711707</v>
      </c>
      <c r="J188" s="300">
        <f>SUM(G188:I188)</f>
        <v>13.697927501172298</v>
      </c>
      <c r="K188" s="300"/>
      <c r="L188" s="300">
        <v>2.877079054190288</v>
      </c>
      <c r="M188" s="300">
        <v>6.1099243010380571</v>
      </c>
      <c r="N188" s="300">
        <v>4.3108689033280969</v>
      </c>
      <c r="O188" s="300">
        <f>SUM(L188:N188)</f>
        <v>13.297872258556442</v>
      </c>
      <c r="P188" s="300"/>
      <c r="Q188" s="300">
        <v>3.2097586765313513</v>
      </c>
      <c r="R188" s="300">
        <v>7.1136416310046879</v>
      </c>
      <c r="S188" s="300">
        <v>4.836527536262321</v>
      </c>
      <c r="T188" s="300">
        <f>SUM(Q188:S188)</f>
        <v>15.159927843798361</v>
      </c>
      <c r="U188" s="300"/>
      <c r="V188" s="300">
        <v>3.38884839085443</v>
      </c>
      <c r="W188" s="300">
        <v>7.9950616516858828</v>
      </c>
      <c r="X188" s="300">
        <v>5.5132811167029949</v>
      </c>
      <c r="Y188" s="300">
        <f>SUM(V188:X188)</f>
        <v>16.897191159243306</v>
      </c>
    </row>
    <row r="189" spans="1:25" x14ac:dyDescent="0.2">
      <c r="A189" s="260" t="s">
        <v>364</v>
      </c>
      <c r="B189" s="300">
        <v>4.0630636571207299</v>
      </c>
      <c r="C189" s="300">
        <v>3.0124733427321457</v>
      </c>
      <c r="D189" s="300">
        <v>6.1024065662704441</v>
      </c>
      <c r="E189" s="300">
        <f t="shared" ref="E189:E190" si="299">SUM(B189:D189)</f>
        <v>13.17794356612332</v>
      </c>
      <c r="F189" s="300"/>
      <c r="G189" s="300">
        <v>4.8831628806109943</v>
      </c>
      <c r="H189" s="300">
        <v>3.8205103915202532</v>
      </c>
      <c r="I189" s="300">
        <v>5.2303992266964991</v>
      </c>
      <c r="J189" s="300">
        <f t="shared" ref="J189:J190" si="300">SUM(G189:I189)</f>
        <v>13.934072498827746</v>
      </c>
      <c r="K189" s="300"/>
      <c r="L189" s="300">
        <v>4.6028974835886531</v>
      </c>
      <c r="M189" s="300">
        <v>3.2276359227162938</v>
      </c>
      <c r="N189" s="300">
        <v>4.0785943351386384</v>
      </c>
      <c r="O189" s="300">
        <f t="shared" ref="O189:O190" si="301">SUM(L189:N189)</f>
        <v>11.909127741443585</v>
      </c>
      <c r="P189" s="300"/>
      <c r="Q189" s="300">
        <v>5.3135681449317884</v>
      </c>
      <c r="R189" s="300">
        <v>3.8362518807985873</v>
      </c>
      <c r="S189" s="300">
        <v>4.7462521304712642</v>
      </c>
      <c r="T189" s="300">
        <f t="shared" ref="T189:T190" si="302">SUM(Q189:S189)</f>
        <v>13.89607215620164</v>
      </c>
      <c r="U189" s="300"/>
      <c r="V189" s="300">
        <v>6.0260752228408094</v>
      </c>
      <c r="W189" s="300">
        <v>4.5284901124307675</v>
      </c>
      <c r="X189" s="300">
        <v>5.5722435054851021</v>
      </c>
      <c r="Y189" s="300">
        <f t="shared" ref="Y189:Y190" si="303">SUM(V189:X189)</f>
        <v>16.126808840756677</v>
      </c>
    </row>
    <row r="190" spans="1:25" x14ac:dyDescent="0.2">
      <c r="A190" s="264" t="s">
        <v>363</v>
      </c>
      <c r="B190" s="301">
        <f>SUM(B188:B189)</f>
        <v>8.1498860171632543</v>
      </c>
      <c r="C190" s="301">
        <f t="shared" ref="C190" si="304">SUM(C188:C189)</f>
        <v>9.5370037123413667</v>
      </c>
      <c r="D190" s="301">
        <f t="shared" ref="D190" si="305">SUM(D188:D189)</f>
        <v>9.7531102704953909</v>
      </c>
      <c r="E190" s="301">
        <f t="shared" si="299"/>
        <v>27.440000000000012</v>
      </c>
      <c r="F190" s="301"/>
      <c r="G190" s="301">
        <f>SUM(G188:G189)</f>
        <v>8.2866254228432457</v>
      </c>
      <c r="H190" s="301">
        <f t="shared" ref="H190" si="306">SUM(H188:H189)</f>
        <v>10.153931367889129</v>
      </c>
      <c r="I190" s="301">
        <f t="shared" ref="I190" si="307">SUM(I188:I189)</f>
        <v>9.1914432092676694</v>
      </c>
      <c r="J190" s="301">
        <f t="shared" si="300"/>
        <v>27.632000000000041</v>
      </c>
      <c r="K190" s="301"/>
      <c r="L190" s="301">
        <f>SUM(L188:L189)</f>
        <v>7.4799765377789411</v>
      </c>
      <c r="M190" s="301">
        <f t="shared" ref="M190" si="308">SUM(M188:M189)</f>
        <v>9.3375602237543518</v>
      </c>
      <c r="N190" s="301">
        <f t="shared" ref="N190" si="309">SUM(N188:N189)</f>
        <v>8.3894632384667354</v>
      </c>
      <c r="O190" s="301">
        <f t="shared" si="301"/>
        <v>25.207000000000029</v>
      </c>
      <c r="P190" s="301"/>
      <c r="Q190" s="301">
        <f>SUM(Q188:Q189)</f>
        <v>8.5233268214631401</v>
      </c>
      <c r="R190" s="301">
        <f t="shared" ref="R190" si="310">SUM(R188:R189)</f>
        <v>10.949893511803275</v>
      </c>
      <c r="S190" s="301">
        <f t="shared" ref="S190" si="311">SUM(S188:S189)</f>
        <v>9.5827796667335861</v>
      </c>
      <c r="T190" s="301">
        <f t="shared" si="302"/>
        <v>29.056000000000001</v>
      </c>
      <c r="U190" s="301"/>
      <c r="V190" s="301">
        <f>SUM(V188:V189)</f>
        <v>9.4149236136952403</v>
      </c>
      <c r="W190" s="301">
        <f t="shared" ref="W190" si="312">SUM(W188:W189)</f>
        <v>12.52355176411665</v>
      </c>
      <c r="X190" s="301">
        <f t="shared" ref="X190" si="313">SUM(X188:X189)</f>
        <v>11.085524622188096</v>
      </c>
      <c r="Y190" s="301">
        <f t="shared" si="303"/>
        <v>33.023999999999987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4.4752026271147116</v>
      </c>
      <c r="C197" s="300">
        <v>6.0856178733508104</v>
      </c>
      <c r="D197" s="300">
        <v>5.3849149114506405</v>
      </c>
      <c r="E197" s="300">
        <f>SUM(B197:D197)</f>
        <v>15.945735411916161</v>
      </c>
      <c r="F197" s="300"/>
      <c r="G197" s="300">
        <v>3.3959373326689031</v>
      </c>
      <c r="H197" s="300">
        <v>5.2714559318919578</v>
      </c>
      <c r="I197" s="300">
        <v>9.4499339781463636</v>
      </c>
      <c r="J197" s="300">
        <f>SUM(G197:I197)</f>
        <v>18.117327242707226</v>
      </c>
      <c r="K197" s="300"/>
      <c r="L197" s="300">
        <v>4.254699783564992</v>
      </c>
      <c r="M197" s="300">
        <v>4.7668160105710742</v>
      </c>
      <c r="N197" s="300">
        <v>6.192789330506141</v>
      </c>
      <c r="O197" s="300">
        <f>SUM(L197:N197)</f>
        <v>15.214305124642207</v>
      </c>
      <c r="P197" s="300"/>
      <c r="Q197" s="300">
        <v>4.2360161530967009</v>
      </c>
      <c r="R197" s="300">
        <v>4.8287929920919899</v>
      </c>
      <c r="S197" s="300">
        <v>6.3834102881882817</v>
      </c>
      <c r="T197" s="300">
        <f>SUM(Q197:S197)</f>
        <v>15.448219433376972</v>
      </c>
      <c r="U197" s="300"/>
      <c r="V197" s="300">
        <v>4.1459462773679521</v>
      </c>
      <c r="W197" s="300">
        <v>4.79262821832054</v>
      </c>
      <c r="X197" s="300">
        <v>6.4425648997037666</v>
      </c>
      <c r="Y197" s="300">
        <f>SUM(V197:X197)</f>
        <v>15.381139395392259</v>
      </c>
    </row>
    <row r="198" spans="1:25" x14ac:dyDescent="0.2">
      <c r="A198" s="260" t="s">
        <v>364</v>
      </c>
      <c r="B198" s="300">
        <v>4.0856421355833072</v>
      </c>
      <c r="C198" s="300">
        <v>0.6905845077145234</v>
      </c>
      <c r="D198" s="300">
        <v>2.41103794478598</v>
      </c>
      <c r="E198" s="300">
        <f t="shared" ref="E198:E199" si="314">SUM(B198:D198)</f>
        <v>7.18726458808381</v>
      </c>
      <c r="F198" s="300"/>
      <c r="G198" s="300">
        <v>4.9154124882107917</v>
      </c>
      <c r="H198" s="300">
        <v>1.0275564754996105</v>
      </c>
      <c r="I198" s="300">
        <v>2.379703793582375</v>
      </c>
      <c r="J198" s="300">
        <f t="shared" ref="J198:J199" si="315">SUM(G198:I198)</f>
        <v>8.3226727572927786</v>
      </c>
      <c r="K198" s="300"/>
      <c r="L198" s="300">
        <v>4.4490494821026134</v>
      </c>
      <c r="M198" s="300">
        <v>1.9517671854277994</v>
      </c>
      <c r="N198" s="300">
        <v>3.0758782078274192</v>
      </c>
      <c r="O198" s="300">
        <f t="shared" ref="O198:O199" si="316">SUM(L198:N198)</f>
        <v>9.4766948753578326</v>
      </c>
      <c r="P198" s="300"/>
      <c r="Q198" s="300">
        <v>4.7219920476594721</v>
      </c>
      <c r="R198" s="300">
        <v>1.9988839463125538</v>
      </c>
      <c r="S198" s="300">
        <v>3.2609045726509764</v>
      </c>
      <c r="T198" s="300">
        <f t="shared" ref="T198:T199" si="317">SUM(Q198:S198)</f>
        <v>9.9817805666230015</v>
      </c>
      <c r="U198" s="300"/>
      <c r="V198" s="300">
        <v>5.0726575634022826</v>
      </c>
      <c r="W198" s="300">
        <v>2.0559634821562751</v>
      </c>
      <c r="X198" s="300">
        <v>3.488239559049179</v>
      </c>
      <c r="Y198" s="300">
        <f t="shared" ref="Y198:Y199" si="318">SUM(V198:X198)</f>
        <v>10.616860604607737</v>
      </c>
    </row>
    <row r="199" spans="1:25" x14ac:dyDescent="0.2">
      <c r="A199" s="264" t="s">
        <v>363</v>
      </c>
      <c r="B199" s="301">
        <f>SUM(B197:B198)</f>
        <v>8.560844762698018</v>
      </c>
      <c r="C199" s="301">
        <f t="shared" ref="C199" si="319">SUM(C197:C198)</f>
        <v>6.7762023810653336</v>
      </c>
      <c r="D199" s="301">
        <f t="shared" ref="D199" si="320">SUM(D197:D198)</f>
        <v>7.7959528562366209</v>
      </c>
      <c r="E199" s="301">
        <f t="shared" si="314"/>
        <v>23.132999999999974</v>
      </c>
      <c r="F199" s="301"/>
      <c r="G199" s="301">
        <f>SUM(G197:G198)</f>
        <v>8.3113498208796948</v>
      </c>
      <c r="H199" s="301">
        <f t="shared" ref="H199" si="321">SUM(H197:H198)</f>
        <v>6.2990124073915688</v>
      </c>
      <c r="I199" s="301">
        <f t="shared" ref="I199" si="322">SUM(I197:I198)</f>
        <v>11.829637771728738</v>
      </c>
      <c r="J199" s="301">
        <f t="shared" si="315"/>
        <v>26.44</v>
      </c>
      <c r="K199" s="301"/>
      <c r="L199" s="301">
        <f>SUM(L197:L198)</f>
        <v>8.7037492656676054</v>
      </c>
      <c r="M199" s="301">
        <f t="shared" ref="M199" si="323">SUM(M197:M198)</f>
        <v>6.7185831959988738</v>
      </c>
      <c r="N199" s="301">
        <f t="shared" ref="N199" si="324">SUM(N197:N198)</f>
        <v>9.2686675383335597</v>
      </c>
      <c r="O199" s="301">
        <f t="shared" si="316"/>
        <v>24.691000000000038</v>
      </c>
      <c r="P199" s="301"/>
      <c r="Q199" s="301">
        <f>SUM(Q197:Q198)</f>
        <v>8.9580082007561721</v>
      </c>
      <c r="R199" s="301">
        <f t="shared" ref="R199" si="325">SUM(R197:R198)</f>
        <v>6.8276769384045437</v>
      </c>
      <c r="S199" s="301">
        <f t="shared" ref="S199" si="326">SUM(S197:S198)</f>
        <v>9.644314860839259</v>
      </c>
      <c r="T199" s="301">
        <f t="shared" si="317"/>
        <v>25.429999999999975</v>
      </c>
      <c r="U199" s="301"/>
      <c r="V199" s="301">
        <f>SUM(V197:V198)</f>
        <v>9.2186038407702355</v>
      </c>
      <c r="W199" s="301">
        <f t="shared" ref="W199" si="327">SUM(W197:W198)</f>
        <v>6.8485917004768151</v>
      </c>
      <c r="X199" s="301">
        <f t="shared" ref="X199" si="328">SUM(X197:X198)</f>
        <v>9.9308044587529452</v>
      </c>
      <c r="Y199" s="301">
        <f t="shared" si="318"/>
        <v>25.997999999999998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Heart of the South West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0.20470809402315382</v>
      </c>
      <c r="N7">
        <f>'Ind T4'!C122</f>
        <v>0.64855849109184405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-1.7626077073593316</v>
      </c>
      <c r="N9">
        <f>'Ind T4'!C120</f>
        <v>1.3753981275253846</v>
      </c>
    </row>
    <row r="10" spans="1:16" x14ac:dyDescent="0.2">
      <c r="L10" s="13" t="str">
        <f>'Ind T4'!A80</f>
        <v>Education</v>
      </c>
      <c r="M10">
        <f>'Ind T4'!B119</f>
        <v>-0.2573166285770534</v>
      </c>
      <c r="N10">
        <f>'Ind T4'!C119</f>
        <v>0.43067680559449872</v>
      </c>
    </row>
    <row r="11" spans="1:16" x14ac:dyDescent="0.2">
      <c r="L11" s="13" t="str">
        <f>'Ind T4'!A79</f>
        <v>Public admin. and defence</v>
      </c>
      <c r="M11">
        <f>'Ind T4'!B118</f>
        <v>0.74841171952964025</v>
      </c>
      <c r="N11">
        <f>'Ind T4'!C118</f>
        <v>0.2077283970629562</v>
      </c>
    </row>
    <row r="12" spans="1:16" x14ac:dyDescent="0.2">
      <c r="L12" s="1" t="str">
        <f>CONCATENATE("[",'Ind T4'!A78,"]")</f>
        <v>[Non-marketed services]</v>
      </c>
      <c r="M12">
        <f>'Ind T4'!B117</f>
        <v>-0.8634589226217515</v>
      </c>
      <c r="N12">
        <f>'Ind T4'!C117</f>
        <v>0.88428651651093482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1.312106253919465</v>
      </c>
      <c r="N14" s="13">
        <f>'Ind T4'!C115</f>
        <v>0.34446396635550158</v>
      </c>
    </row>
    <row r="15" spans="1:16" x14ac:dyDescent="0.2">
      <c r="L15" s="13" t="str">
        <f>'Ind T4'!A75</f>
        <v>Arts and entertainment</v>
      </c>
      <c r="M15" s="13">
        <f>'Ind T4'!B114</f>
        <v>-1.6832733227889696</v>
      </c>
      <c r="N15" s="13">
        <f>'Ind T4'!C114</f>
        <v>1.8170635457076978</v>
      </c>
    </row>
    <row r="16" spans="1:16" x14ac:dyDescent="0.2">
      <c r="L16" s="13" t="str">
        <f>'Ind T4'!A74</f>
        <v>Support services</v>
      </c>
      <c r="M16" s="13">
        <f>'Ind T4'!B113</f>
        <v>-0.28845932867089807</v>
      </c>
      <c r="N16" s="13">
        <f>'Ind T4'!C113</f>
        <v>1.2276857689295317</v>
      </c>
    </row>
    <row r="17" spans="12:14" x14ac:dyDescent="0.2">
      <c r="L17" s="13" t="str">
        <f>'Ind T4'!A73</f>
        <v>Professional services</v>
      </c>
      <c r="M17" s="13">
        <f>'Ind T4'!B112</f>
        <v>6.732995864582314E-2</v>
      </c>
      <c r="N17" s="13">
        <f>'Ind T4'!C112</f>
        <v>0.96933372736838219</v>
      </c>
    </row>
    <row r="18" spans="12:14" x14ac:dyDescent="0.2">
      <c r="L18" s="13" t="str">
        <f>'Ind T4'!A72</f>
        <v>Real estate</v>
      </c>
      <c r="M18" s="13">
        <f>'Ind T4'!B111</f>
        <v>0.90481696396631506</v>
      </c>
      <c r="N18" s="13">
        <f>'Ind T4'!C111</f>
        <v>-0.59275066473831739</v>
      </c>
    </row>
    <row r="19" spans="12:14" x14ac:dyDescent="0.2">
      <c r="L19" t="str">
        <f>'Ind T4'!A71</f>
        <v>Finance and insurance</v>
      </c>
      <c r="M19">
        <f>'Ind T4'!B110</f>
        <v>0.80318222175153053</v>
      </c>
      <c r="N19">
        <f>'Ind T4'!C110</f>
        <v>-0.39066683493114152</v>
      </c>
    </row>
    <row r="20" spans="12:14" x14ac:dyDescent="0.2">
      <c r="L20" t="str">
        <f>'Ind T4'!A70</f>
        <v>Information technology</v>
      </c>
      <c r="M20">
        <f>'Ind T4'!B109</f>
        <v>-4.5511144678435418</v>
      </c>
      <c r="N20">
        <f>'Ind T4'!C109</f>
        <v>0.79778213287409194</v>
      </c>
    </row>
    <row r="21" spans="12:14" x14ac:dyDescent="0.2">
      <c r="L21" t="str">
        <f>'Ind T4'!A69</f>
        <v>Media</v>
      </c>
      <c r="M21">
        <f>'Ind T4'!B108</f>
        <v>3.7019406031790991</v>
      </c>
      <c r="N21">
        <f>'Ind T4'!C108</f>
        <v>-0.28480763518976548</v>
      </c>
    </row>
    <row r="22" spans="12:14" x14ac:dyDescent="0.2">
      <c r="L22" s="1" t="str">
        <f>CONCATENATE("[",'Ind T4'!A68,"]")</f>
        <v>[Business and other services]</v>
      </c>
      <c r="M22">
        <f>'Ind T4'!B107</f>
        <v>-0.26367492809954429</v>
      </c>
      <c r="N22">
        <f>'Ind T4'!C107</f>
        <v>0.85058270042868145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2.7113512419003838</v>
      </c>
      <c r="N24">
        <f>'Ind T4'!C105</f>
        <v>1.3544481659014673</v>
      </c>
    </row>
    <row r="25" spans="12:14" x14ac:dyDescent="0.2">
      <c r="L25" s="13" t="str">
        <f>'Ind T4'!A65</f>
        <v>Transport and storage</v>
      </c>
      <c r="M25">
        <f>'Ind T4'!B104</f>
        <v>-0.48049889104695431</v>
      </c>
      <c r="N25">
        <f>'Ind T4'!C104</f>
        <v>0.19567009411260994</v>
      </c>
    </row>
    <row r="26" spans="12:14" x14ac:dyDescent="0.2">
      <c r="L26" s="13" t="str">
        <f>'Ind T4'!A64</f>
        <v>Wholesale and retail trade</v>
      </c>
      <c r="M26">
        <f>'Ind T4'!B103</f>
        <v>0.15885823338308569</v>
      </c>
      <c r="N26">
        <f>'Ind T4'!C103</f>
        <v>7.342327333874632E-2</v>
      </c>
    </row>
    <row r="27" spans="12:14" x14ac:dyDescent="0.2">
      <c r="L27" s="1" t="str">
        <f>CONCATENATE("[",'Ind T4'!A63,"]")</f>
        <v>[Trade, accomod. and transport]</v>
      </c>
      <c r="M27">
        <f>'Ind T4'!B102</f>
        <v>0.83923831684593608</v>
      </c>
      <c r="N27">
        <f>'Ind T4'!C102</f>
        <v>0.52415806356693739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0.72028088404556545</v>
      </c>
      <c r="N29">
        <f>'Ind T4'!C100</f>
        <v>1.3217579174267691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0.92791735615562754</v>
      </c>
      <c r="N31">
        <f>'Ind T4'!C98</f>
        <v>-0.4252230362126963</v>
      </c>
    </row>
    <row r="32" spans="12:14" x14ac:dyDescent="0.2">
      <c r="L32" s="13" t="str">
        <f>'Ind T4'!A58</f>
        <v>Engineering</v>
      </c>
      <c r="M32">
        <f>'Ind T4'!B97</f>
        <v>0.12994961038208519</v>
      </c>
      <c r="N32">
        <f>'Ind T4'!C97</f>
        <v>-1.4348986763747962</v>
      </c>
    </row>
    <row r="33" spans="12:14" x14ac:dyDescent="0.2">
      <c r="L33" s="13" t="str">
        <f>'Ind T4'!A57</f>
        <v>Food drink and tobacco</v>
      </c>
      <c r="M33">
        <f>'Ind T4'!B96</f>
        <v>1.1803692687492928</v>
      </c>
      <c r="N33">
        <f>'Ind T4'!C96</f>
        <v>-1.6032280966348345</v>
      </c>
    </row>
    <row r="34" spans="12:14" x14ac:dyDescent="0.2">
      <c r="L34" s="1" t="str">
        <f>CONCATENATE("[",'Ind T4'!A56,"]")</f>
        <v>[Manufacturing]</v>
      </c>
      <c r="M34">
        <f>'Ind T4'!B95</f>
        <v>0.84556094616110578</v>
      </c>
      <c r="N34">
        <f>'Ind T4'!C95</f>
        <v>-0.78756354039207777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-1.7824962689048984</v>
      </c>
      <c r="N36">
        <f>'Ind T4'!C93</f>
        <v>0.97135627098992039</v>
      </c>
    </row>
    <row r="37" spans="12:14" x14ac:dyDescent="0.2">
      <c r="L37" s="13" t="str">
        <f>'Ind T4'!A53</f>
        <v>Electricity and gas</v>
      </c>
      <c r="M37">
        <f>'Ind T4'!B92</f>
        <v>27.995428060285388</v>
      </c>
      <c r="N37">
        <f>'Ind T4'!C92</f>
        <v>-0.67885780147159958</v>
      </c>
    </row>
    <row r="38" spans="12:14" x14ac:dyDescent="0.2">
      <c r="L38" s="13" t="str">
        <f>'Ind T4'!A52</f>
        <v>Mining and quarrying</v>
      </c>
      <c r="M38">
        <f>'Ind T4'!B91</f>
        <v>-1.3099298314660279</v>
      </c>
      <c r="N38">
        <f>'Ind T4'!C91</f>
        <v>-3.6913508450161503</v>
      </c>
    </row>
    <row r="39" spans="12:14" x14ac:dyDescent="0.2">
      <c r="L39" s="45" t="str">
        <f>'Ind T4'!A51</f>
        <v>Agriculture</v>
      </c>
      <c r="M39">
        <f>'Ind T4'!B90</f>
        <v>2.5637511092189813</v>
      </c>
      <c r="N39">
        <f>'Ind T4'!C90</f>
        <v>0.37565032534274678</v>
      </c>
    </row>
    <row r="40" spans="12:14" x14ac:dyDescent="0.2">
      <c r="L40" s="1" t="str">
        <f>CONCATENATE("[",'Ind T4'!A50,"]")</f>
        <v>[Primary sector and utilities]</v>
      </c>
      <c r="M40">
        <f>'Ind T4'!B89</f>
        <v>4.3547354680896877</v>
      </c>
      <c r="N40">
        <f>'Ind T4'!C89</f>
        <v>0.1468988493402712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Heart of the South West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34.255000000000024</v>
      </c>
      <c r="N5" s="11">
        <f t="shared" ref="N5:AL5" si="1">SUM(N6:N9)</f>
        <v>31.182000000000016</v>
      </c>
      <c r="O5" s="11">
        <f t="shared" si="1"/>
        <v>32.565999999999981</v>
      </c>
      <c r="P5" s="11">
        <f t="shared" si="1"/>
        <v>29.251000000000019</v>
      </c>
      <c r="Q5" s="11">
        <f t="shared" si="1"/>
        <v>29.495000000000068</v>
      </c>
      <c r="R5" s="11">
        <f t="shared" si="1"/>
        <v>27.839000000000031</v>
      </c>
      <c r="S5" s="11">
        <f t="shared" si="1"/>
        <v>31.692999999999998</v>
      </c>
      <c r="T5" s="11">
        <f t="shared" si="1"/>
        <v>34.689</v>
      </c>
      <c r="U5" s="11">
        <f t="shared" si="1"/>
        <v>34.86100000000004</v>
      </c>
      <c r="V5" s="11">
        <f t="shared" si="1"/>
        <v>29.308000000000007</v>
      </c>
      <c r="W5" s="11">
        <f t="shared" si="1"/>
        <v>34.452000000000062</v>
      </c>
      <c r="X5" s="11">
        <f t="shared" si="1"/>
        <v>34.250000000000021</v>
      </c>
      <c r="Y5" s="11">
        <f t="shared" si="1"/>
        <v>34.157000000000018</v>
      </c>
      <c r="Z5" s="11">
        <f t="shared" si="1"/>
        <v>34.343000000000011</v>
      </c>
      <c r="AA5" s="11">
        <f t="shared" si="1"/>
        <v>34.623000000000033</v>
      </c>
      <c r="AB5" s="11">
        <f t="shared" si="1"/>
        <v>34.720000000000006</v>
      </c>
      <c r="AC5" s="11">
        <f t="shared" si="1"/>
        <v>34.801999999999985</v>
      </c>
      <c r="AD5" s="11">
        <f t="shared" si="1"/>
        <v>34.86000000000007</v>
      </c>
      <c r="AE5" s="11">
        <f t="shared" si="1"/>
        <v>34.897000000000013</v>
      </c>
      <c r="AF5" s="11">
        <f t="shared" si="1"/>
        <v>34.928999999999959</v>
      </c>
      <c r="AG5" s="11">
        <f t="shared" si="1"/>
        <v>34.985999999999962</v>
      </c>
      <c r="AH5" s="11">
        <f t="shared" si="1"/>
        <v>35.034999999999997</v>
      </c>
      <c r="AI5" s="11">
        <f t="shared" si="1"/>
        <v>35.084000000000017</v>
      </c>
      <c r="AJ5" s="11">
        <f t="shared" si="1"/>
        <v>35.129000000000019</v>
      </c>
      <c r="AK5" s="11">
        <f t="shared" si="1"/>
        <v>35.175000000000018</v>
      </c>
      <c r="AL5" s="11">
        <f t="shared" si="1"/>
        <v>35.219000000000001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23.845000000000024</v>
      </c>
      <c r="N6" s="11">
        <v>19.608000000000033</v>
      </c>
      <c r="O6" s="11">
        <v>21.541999999999977</v>
      </c>
      <c r="P6" s="11">
        <v>18.276000000000021</v>
      </c>
      <c r="Q6" s="11">
        <v>20.151000000000053</v>
      </c>
      <c r="R6" s="11">
        <v>18.276000000000025</v>
      </c>
      <c r="S6" s="11">
        <v>19.603000000000005</v>
      </c>
      <c r="T6" s="11">
        <v>23.765000000000004</v>
      </c>
      <c r="U6" s="11">
        <v>21.878000000000036</v>
      </c>
      <c r="V6" s="11">
        <v>17.497000000000003</v>
      </c>
      <c r="W6" s="11">
        <v>20.742000000000061</v>
      </c>
      <c r="X6" s="11">
        <v>20.892000000000017</v>
      </c>
      <c r="Y6" s="11">
        <v>21.025000000000013</v>
      </c>
      <c r="Z6" s="11">
        <v>21.237000000000037</v>
      </c>
      <c r="AA6" s="11">
        <v>21.372000000000035</v>
      </c>
      <c r="AB6" s="11">
        <v>21.410999999999991</v>
      </c>
      <c r="AC6" s="11">
        <v>21.462999999999987</v>
      </c>
      <c r="AD6" s="11">
        <v>21.512000000000057</v>
      </c>
      <c r="AE6" s="11">
        <v>21.554000000000027</v>
      </c>
      <c r="AF6" s="11">
        <v>21.593999999999966</v>
      </c>
      <c r="AG6" s="11">
        <v>21.657999999999969</v>
      </c>
      <c r="AH6" s="11">
        <v>21.719999999999995</v>
      </c>
      <c r="AI6" s="11">
        <v>21.780000000000008</v>
      </c>
      <c r="AJ6" s="11">
        <v>21.83600000000002</v>
      </c>
      <c r="AK6" s="172">
        <v>21.890000000000011</v>
      </c>
      <c r="AL6" s="11">
        <v>21.941999999999986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1.480000000000002</v>
      </c>
      <c r="N7" s="11">
        <v>1.4880000000000013</v>
      </c>
      <c r="O7" s="11">
        <v>1.7579999999999976</v>
      </c>
      <c r="P7" s="11">
        <v>1.4370000000000041</v>
      </c>
      <c r="Q7" s="11">
        <v>0.78999999999999837</v>
      </c>
      <c r="R7" s="11">
        <v>1.5829999999999977</v>
      </c>
      <c r="S7" s="11">
        <v>1.1279999999999977</v>
      </c>
      <c r="T7" s="11">
        <v>1.2350000000000019</v>
      </c>
      <c r="U7" s="11">
        <v>1.6370000000000025</v>
      </c>
      <c r="V7" s="11">
        <v>1.463000000000003</v>
      </c>
      <c r="W7" s="11">
        <v>1.4819999999999978</v>
      </c>
      <c r="X7" s="11">
        <v>1.4019999999999997</v>
      </c>
      <c r="Y7" s="11">
        <v>1.3699999999999963</v>
      </c>
      <c r="Z7" s="11">
        <v>1.3019999999999994</v>
      </c>
      <c r="AA7" s="11">
        <v>1.2339999999999998</v>
      </c>
      <c r="AB7" s="11">
        <v>1.1800000000000008</v>
      </c>
      <c r="AC7" s="11">
        <v>1.1349999999999987</v>
      </c>
      <c r="AD7" s="11">
        <v>1.0919999999999972</v>
      </c>
      <c r="AE7" s="11">
        <v>1.0529999999999988</v>
      </c>
      <c r="AF7" s="11">
        <v>1.0169999999999986</v>
      </c>
      <c r="AG7" s="11">
        <v>0.98600000000000176</v>
      </c>
      <c r="AH7" s="11">
        <v>0.95200000000000096</v>
      </c>
      <c r="AI7" s="11">
        <v>0.92099999999999782</v>
      </c>
      <c r="AJ7" s="11">
        <v>0.89299999999999868</v>
      </c>
      <c r="AK7" s="172">
        <v>0.86700000000000033</v>
      </c>
      <c r="AL7" s="11">
        <v>0.84299999999999953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4.9840000000000027</v>
      </c>
      <c r="N8" s="11">
        <v>3.9860000000000047</v>
      </c>
      <c r="O8" s="11">
        <v>3.6549999999999967</v>
      </c>
      <c r="P8" s="11">
        <v>4.5519999999999978</v>
      </c>
      <c r="Q8" s="11">
        <v>2.3300000000000058</v>
      </c>
      <c r="R8" s="11">
        <v>1.9569999999999994</v>
      </c>
      <c r="S8" s="11">
        <v>4.1779999999999999</v>
      </c>
      <c r="T8" s="11">
        <v>4.0729999999999995</v>
      </c>
      <c r="U8" s="11">
        <v>5.1979999999999906</v>
      </c>
      <c r="V8" s="11">
        <v>4.3919999999999968</v>
      </c>
      <c r="W8" s="11">
        <v>6.7230000000000105</v>
      </c>
      <c r="X8" s="11">
        <v>6.5580000000000043</v>
      </c>
      <c r="Y8" s="11">
        <v>6.3960000000000123</v>
      </c>
      <c r="Z8" s="11">
        <v>6.3489999999999807</v>
      </c>
      <c r="AA8" s="11">
        <v>6.3200000000000029</v>
      </c>
      <c r="AB8" s="11">
        <v>6.296000000000002</v>
      </c>
      <c r="AC8" s="11">
        <v>6.27</v>
      </c>
      <c r="AD8" s="11">
        <v>6.2460000000000067</v>
      </c>
      <c r="AE8" s="11">
        <v>6.2199999999999944</v>
      </c>
      <c r="AF8" s="11">
        <v>6.1960000000000006</v>
      </c>
      <c r="AG8" s="11">
        <v>6.1739999999999959</v>
      </c>
      <c r="AH8" s="11">
        <v>6.1529999999999978</v>
      </c>
      <c r="AI8" s="11">
        <v>6.1320000000000006</v>
      </c>
      <c r="AJ8" s="11">
        <v>6.1110000000000033</v>
      </c>
      <c r="AK8" s="172">
        <v>6.0909999999999913</v>
      </c>
      <c r="AL8" s="11">
        <v>6.0700000000000074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3.9459999999999988</v>
      </c>
      <c r="N9" s="11">
        <v>6.0999999999999819</v>
      </c>
      <c r="O9" s="11">
        <v>5.6110000000000051</v>
      </c>
      <c r="P9" s="11">
        <v>4.9859999999999989</v>
      </c>
      <c r="Q9" s="11">
        <v>6.22400000000001</v>
      </c>
      <c r="R9" s="11">
        <v>6.0230000000000077</v>
      </c>
      <c r="S9" s="11">
        <v>6.7839999999999971</v>
      </c>
      <c r="T9" s="11">
        <v>5.6159999999999952</v>
      </c>
      <c r="U9" s="11">
        <v>6.1480000000000086</v>
      </c>
      <c r="V9" s="11">
        <v>5.9560000000000031</v>
      </c>
      <c r="W9" s="11">
        <v>5.5049999999999937</v>
      </c>
      <c r="X9" s="11">
        <v>5.3979999999999979</v>
      </c>
      <c r="Y9" s="11">
        <v>5.3659999999999943</v>
      </c>
      <c r="Z9" s="11">
        <v>5.454999999999993</v>
      </c>
      <c r="AA9" s="11">
        <v>5.696999999999993</v>
      </c>
      <c r="AB9" s="11">
        <v>5.8330000000000108</v>
      </c>
      <c r="AC9" s="11">
        <v>5.9339999999999984</v>
      </c>
      <c r="AD9" s="11">
        <v>6.0100000000000113</v>
      </c>
      <c r="AE9" s="11">
        <v>6.0699999999999941</v>
      </c>
      <c r="AF9" s="11">
        <v>6.1219999999999954</v>
      </c>
      <c r="AG9" s="11">
        <v>6.1679999999999948</v>
      </c>
      <c r="AH9" s="11">
        <v>6.21</v>
      </c>
      <c r="AI9" s="11">
        <v>6.2510000000000092</v>
      </c>
      <c r="AJ9" s="11">
        <v>6.2889999999999979</v>
      </c>
      <c r="AK9" s="172">
        <v>6.3270000000000133</v>
      </c>
      <c r="AL9" s="11">
        <v>6.3640000000000088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76.366000000000057</v>
      </c>
      <c r="N11" s="11">
        <f t="shared" si="2"/>
        <v>72.09699999999998</v>
      </c>
      <c r="O11" s="11">
        <f t="shared" si="2"/>
        <v>77.866000000000042</v>
      </c>
      <c r="P11" s="11">
        <f t="shared" si="2"/>
        <v>75.342999999999762</v>
      </c>
      <c r="Q11" s="11">
        <f t="shared" si="2"/>
        <v>74.646000000000043</v>
      </c>
      <c r="R11" s="11">
        <f t="shared" ref="R11" si="3">SUM(R12:R14)</f>
        <v>73.769000000000005</v>
      </c>
      <c r="S11" s="11">
        <f t="shared" ref="S11" si="4">SUM(S12:S14)</f>
        <v>76.658999999999963</v>
      </c>
      <c r="T11" s="11">
        <f t="shared" ref="T11" si="5">SUM(T12:T14)</f>
        <v>76.640999999999877</v>
      </c>
      <c r="U11" s="11">
        <f t="shared" ref="U11" si="6">SUM(U12:U14)</f>
        <v>76.272999999999897</v>
      </c>
      <c r="V11" s="11">
        <f t="shared" ref="V11" si="7">SUM(V12:V14)</f>
        <v>76.533999999999892</v>
      </c>
      <c r="W11" s="11">
        <f t="shared" ref="W11" si="8">SUM(W12:W14)</f>
        <v>76.940999999999946</v>
      </c>
      <c r="X11" s="11">
        <f t="shared" ref="X11" si="9">SUM(X12:X14)</f>
        <v>75.388999999999797</v>
      </c>
      <c r="Y11" s="11">
        <f t="shared" ref="Y11" si="10">SUM(Y12:Y14)</f>
        <v>74.520000000000067</v>
      </c>
      <c r="Z11" s="11">
        <f t="shared" ref="Z11" si="11">SUM(Z12:Z14)</f>
        <v>73.865000000000023</v>
      </c>
      <c r="AA11" s="11">
        <f t="shared" ref="AA11" si="12">SUM(AA12:AA14)</f>
        <v>73.210000000000022</v>
      </c>
      <c r="AB11" s="11">
        <f t="shared" ref="AB11" si="13">SUM(AB12:AB14)</f>
        <v>72.528999999999911</v>
      </c>
      <c r="AC11" s="11">
        <f t="shared" ref="AC11" si="14">SUM(AC12:AC14)</f>
        <v>72.071999999999861</v>
      </c>
      <c r="AD11" s="11">
        <f>SUM(AD12:AD14)</f>
        <v>71.601999999999862</v>
      </c>
      <c r="AE11" s="11">
        <f t="shared" ref="AE11" si="15">SUM(AE12:AE14)</f>
        <v>71.137999999999977</v>
      </c>
      <c r="AF11" s="11">
        <f t="shared" ref="AF11" si="16">SUM(AF12:AF14)</f>
        <v>70.681000000000012</v>
      </c>
      <c r="AG11" s="11">
        <f t="shared" ref="AG11:AL11" si="17">SUM(AG12:AG14)</f>
        <v>70.307000000000059</v>
      </c>
      <c r="AH11" s="11">
        <f t="shared" si="17"/>
        <v>69.886999999999901</v>
      </c>
      <c r="AI11" s="11">
        <f t="shared" si="17"/>
        <v>69.472999999999956</v>
      </c>
      <c r="AJ11" s="11">
        <f t="shared" si="17"/>
        <v>69.066999999999922</v>
      </c>
      <c r="AK11" s="11">
        <f t="shared" si="17"/>
        <v>68.670000000000044</v>
      </c>
      <c r="AL11" s="11">
        <f t="shared" si="17"/>
        <v>68.336000000000027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13.025000000000002</v>
      </c>
      <c r="N12" s="11">
        <v>11.497000000000012</v>
      </c>
      <c r="O12" s="11">
        <v>12.785999999999982</v>
      </c>
      <c r="P12" s="11">
        <v>12.747999999999966</v>
      </c>
      <c r="Q12" s="11">
        <v>11.548000000000004</v>
      </c>
      <c r="R12" s="11">
        <v>13.635999999999994</v>
      </c>
      <c r="S12" s="11">
        <v>16.506000000000032</v>
      </c>
      <c r="T12" s="11">
        <v>14.524999999999958</v>
      </c>
      <c r="U12" s="11">
        <v>13.870999999999976</v>
      </c>
      <c r="V12" s="11">
        <v>14.178000000000008</v>
      </c>
      <c r="W12" s="11">
        <v>14.460000000000019</v>
      </c>
      <c r="X12" s="11">
        <v>14.270999999999997</v>
      </c>
      <c r="Y12" s="11">
        <v>14.096000000000004</v>
      </c>
      <c r="Z12" s="11">
        <v>13.995000000000037</v>
      </c>
      <c r="AA12" s="11">
        <v>13.796000000000006</v>
      </c>
      <c r="AB12" s="11">
        <v>13.540999999999984</v>
      </c>
      <c r="AC12" s="11">
        <v>13.320000000000023</v>
      </c>
      <c r="AD12" s="11">
        <v>13.093000000000027</v>
      </c>
      <c r="AE12" s="11">
        <v>12.863999999999985</v>
      </c>
      <c r="AF12" s="11">
        <v>12.636000000000012</v>
      </c>
      <c r="AG12" s="11">
        <v>12.415999999999993</v>
      </c>
      <c r="AH12" s="11">
        <v>12.197999999999993</v>
      </c>
      <c r="AI12" s="11">
        <v>11.982000000000015</v>
      </c>
      <c r="AJ12" s="11">
        <v>11.767999999999994</v>
      </c>
      <c r="AK12" s="172">
        <v>11.557000000000007</v>
      </c>
      <c r="AL12" s="11">
        <v>11.347000000000016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10.326999999999984</v>
      </c>
      <c r="N13" s="11">
        <v>12.040999999999949</v>
      </c>
      <c r="O13" s="11">
        <v>12.779999999999992</v>
      </c>
      <c r="P13" s="11">
        <v>13.455999999999968</v>
      </c>
      <c r="Q13" s="11">
        <v>10.649999999999983</v>
      </c>
      <c r="R13" s="11">
        <v>12.127000000000038</v>
      </c>
      <c r="S13" s="11">
        <v>12.550000000000013</v>
      </c>
      <c r="T13" s="11">
        <v>14.603000000000007</v>
      </c>
      <c r="U13" s="11">
        <v>12.143000000000011</v>
      </c>
      <c r="V13" s="11">
        <v>12.608999999999986</v>
      </c>
      <c r="W13" s="11">
        <v>12.205999999999991</v>
      </c>
      <c r="X13" s="11">
        <v>12.331999999999972</v>
      </c>
      <c r="Y13" s="11">
        <v>12.152000000000005</v>
      </c>
      <c r="Z13" s="11">
        <v>12.014999999999993</v>
      </c>
      <c r="AA13" s="11">
        <v>11.867000000000015</v>
      </c>
      <c r="AB13" s="11">
        <v>11.738999999999987</v>
      </c>
      <c r="AC13" s="11">
        <v>11.531000000000004</v>
      </c>
      <c r="AD13" s="11">
        <v>11.325999999999999</v>
      </c>
      <c r="AE13" s="11">
        <v>11.124999999999975</v>
      </c>
      <c r="AF13" s="11">
        <v>10.927000000000024</v>
      </c>
      <c r="AG13" s="11">
        <v>10.741000000000021</v>
      </c>
      <c r="AH13" s="11">
        <v>10.554000000000004</v>
      </c>
      <c r="AI13" s="11">
        <v>10.368999999999998</v>
      </c>
      <c r="AJ13" s="11">
        <v>10.185999999999993</v>
      </c>
      <c r="AK13" s="172">
        <v>10.005000000000019</v>
      </c>
      <c r="AL13" s="11">
        <v>9.8270000000000071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53.014000000000074</v>
      </c>
      <c r="N14" s="11">
        <v>48.559000000000026</v>
      </c>
      <c r="O14" s="11">
        <v>52.300000000000075</v>
      </c>
      <c r="P14" s="11">
        <v>49.138999999999825</v>
      </c>
      <c r="Q14" s="11">
        <v>52.448000000000064</v>
      </c>
      <c r="R14" s="11">
        <v>48.005999999999979</v>
      </c>
      <c r="S14" s="11">
        <v>47.602999999999909</v>
      </c>
      <c r="T14" s="11">
        <v>47.512999999999913</v>
      </c>
      <c r="U14" s="11">
        <v>50.258999999999908</v>
      </c>
      <c r="V14" s="11">
        <v>49.7469999999999</v>
      </c>
      <c r="W14" s="11">
        <v>50.274999999999928</v>
      </c>
      <c r="X14" s="11">
        <v>48.785999999999831</v>
      </c>
      <c r="Y14" s="11">
        <v>48.272000000000055</v>
      </c>
      <c r="Z14" s="11">
        <v>47.854999999999997</v>
      </c>
      <c r="AA14" s="11">
        <v>47.546999999999997</v>
      </c>
      <c r="AB14" s="11">
        <v>47.248999999999938</v>
      </c>
      <c r="AC14" s="11">
        <v>47.22099999999984</v>
      </c>
      <c r="AD14" s="11">
        <v>47.182999999999836</v>
      </c>
      <c r="AE14" s="11">
        <v>47.149000000000022</v>
      </c>
      <c r="AF14" s="11">
        <v>47.117999999999981</v>
      </c>
      <c r="AG14" s="11">
        <v>47.150000000000041</v>
      </c>
      <c r="AH14" s="11">
        <v>47.134999999999906</v>
      </c>
      <c r="AI14" s="11">
        <v>47.12199999999995</v>
      </c>
      <c r="AJ14" s="11">
        <v>47.112999999999936</v>
      </c>
      <c r="AK14" s="172">
        <v>47.108000000000018</v>
      </c>
      <c r="AL14" s="11">
        <v>47.162000000000006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57.696999999999825</v>
      </c>
      <c r="N16" s="11">
        <v>57.200000000000188</v>
      </c>
      <c r="O16" s="11">
        <v>58.049000000000049</v>
      </c>
      <c r="P16" s="11">
        <v>60.099000000000032</v>
      </c>
      <c r="Q16" s="11">
        <v>62.245000000000125</v>
      </c>
      <c r="R16" s="11">
        <v>64.018000000000072</v>
      </c>
      <c r="S16" s="11">
        <v>63.71700000000002</v>
      </c>
      <c r="T16" s="11">
        <v>66.663000000000224</v>
      </c>
      <c r="U16" s="11">
        <v>64.91100000000003</v>
      </c>
      <c r="V16" s="11">
        <v>67.497999999999976</v>
      </c>
      <c r="W16" s="11">
        <v>66.357000000000056</v>
      </c>
      <c r="X16" s="11">
        <v>65.920000000000172</v>
      </c>
      <c r="Y16" s="11">
        <v>67.090000000000117</v>
      </c>
      <c r="Z16" s="11">
        <v>69.574000000000083</v>
      </c>
      <c r="AA16" s="11">
        <v>71.510000000000133</v>
      </c>
      <c r="AB16" s="11">
        <v>72.424999999999912</v>
      </c>
      <c r="AC16" s="11">
        <v>73.264999999999858</v>
      </c>
      <c r="AD16" s="11">
        <v>73.946999999999903</v>
      </c>
      <c r="AE16" s="11">
        <v>74.719000000000008</v>
      </c>
      <c r="AF16" s="11">
        <v>75.457999999999743</v>
      </c>
      <c r="AG16" s="11">
        <v>76.296000000000149</v>
      </c>
      <c r="AH16" s="11">
        <v>77.155999999999935</v>
      </c>
      <c r="AI16" s="11">
        <v>78.040000000000006</v>
      </c>
      <c r="AJ16" s="11">
        <v>78.945999999999913</v>
      </c>
      <c r="AK16" s="172">
        <v>79.867000000000004</v>
      </c>
      <c r="AL16" s="11">
        <v>80.802999999999983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233.99300000000028</v>
      </c>
      <c r="N18" s="11">
        <f t="shared" ref="N18:AL18" si="18">SUM(N19:N21)</f>
        <v>229.678</v>
      </c>
      <c r="O18" s="11">
        <f t="shared" si="18"/>
        <v>227.42700000000019</v>
      </c>
      <c r="P18" s="11">
        <f t="shared" si="18"/>
        <v>231.53300000000002</v>
      </c>
      <c r="Q18" s="11">
        <f t="shared" si="18"/>
        <v>230.96400000000048</v>
      </c>
      <c r="R18" s="11">
        <f t="shared" si="18"/>
        <v>235.86799999999988</v>
      </c>
      <c r="S18" s="11">
        <f t="shared" si="18"/>
        <v>244.2269999999998</v>
      </c>
      <c r="T18" s="11">
        <f t="shared" si="18"/>
        <v>245.98299999999983</v>
      </c>
      <c r="U18" s="11">
        <f t="shared" si="18"/>
        <v>250.18000000000043</v>
      </c>
      <c r="V18" s="11">
        <f t="shared" si="18"/>
        <v>247.00099999999981</v>
      </c>
      <c r="W18" s="11">
        <f t="shared" si="18"/>
        <v>245.93299999999954</v>
      </c>
      <c r="X18" s="11">
        <f t="shared" si="18"/>
        <v>244.1500000000002</v>
      </c>
      <c r="Y18" s="11">
        <f t="shared" si="18"/>
        <v>246.02900000000022</v>
      </c>
      <c r="Z18" s="11">
        <f t="shared" si="18"/>
        <v>248.93199999999996</v>
      </c>
      <c r="AA18" s="11">
        <f t="shared" si="18"/>
        <v>251.69599999999946</v>
      </c>
      <c r="AB18" s="11">
        <f t="shared" si="18"/>
        <v>253.60199999999986</v>
      </c>
      <c r="AC18" s="11">
        <f t="shared" si="18"/>
        <v>255.19500000000014</v>
      </c>
      <c r="AD18" s="11">
        <f t="shared" si="18"/>
        <v>256.62599999999992</v>
      </c>
      <c r="AE18" s="11">
        <f t="shared" si="18"/>
        <v>257.95199999999977</v>
      </c>
      <c r="AF18" s="11">
        <f t="shared" si="18"/>
        <v>259.20599999999996</v>
      </c>
      <c r="AG18" s="11">
        <f t="shared" si="18"/>
        <v>260.46699999999987</v>
      </c>
      <c r="AH18" s="11">
        <f t="shared" si="18"/>
        <v>261.66499999999996</v>
      </c>
      <c r="AI18" s="11">
        <f t="shared" si="18"/>
        <v>262.80799999999988</v>
      </c>
      <c r="AJ18" s="11">
        <f t="shared" si="18"/>
        <v>263.94099999999997</v>
      </c>
      <c r="AK18" s="11">
        <f t="shared" si="18"/>
        <v>264.99899999999991</v>
      </c>
      <c r="AL18" s="11">
        <f t="shared" si="18"/>
        <v>265.99499999999955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133.59700000000018</v>
      </c>
      <c r="N19" s="11">
        <v>130.35700000000008</v>
      </c>
      <c r="O19" s="11">
        <v>129.36600000000016</v>
      </c>
      <c r="P19" s="11">
        <v>131.81800000000004</v>
      </c>
      <c r="Q19" s="11">
        <v>127.70400000000022</v>
      </c>
      <c r="R19" s="11">
        <v>132.27599999999993</v>
      </c>
      <c r="S19" s="11">
        <v>137.54899999999978</v>
      </c>
      <c r="T19" s="11">
        <v>132.9649999999998</v>
      </c>
      <c r="U19" s="11">
        <v>128.57300000000029</v>
      </c>
      <c r="V19" s="11">
        <v>130.77199999999974</v>
      </c>
      <c r="W19" s="11">
        <v>133.32999999999967</v>
      </c>
      <c r="X19" s="11">
        <v>133.71300000000025</v>
      </c>
      <c r="Y19" s="11">
        <v>133.75400000000033</v>
      </c>
      <c r="Z19" s="11">
        <v>133.6460000000001</v>
      </c>
      <c r="AA19" s="11">
        <v>133.7219999999997</v>
      </c>
      <c r="AB19" s="11">
        <v>133.90999999999991</v>
      </c>
      <c r="AC19" s="11">
        <v>134.01300000000018</v>
      </c>
      <c r="AD19" s="11">
        <v>134.0939999999998</v>
      </c>
      <c r="AE19" s="11">
        <v>134.15899999999996</v>
      </c>
      <c r="AF19" s="11">
        <v>134.21799999999993</v>
      </c>
      <c r="AG19" s="11">
        <v>134.29699999999985</v>
      </c>
      <c r="AH19" s="11">
        <v>134.38499999999985</v>
      </c>
      <c r="AI19" s="11">
        <v>134.46599999999992</v>
      </c>
      <c r="AJ19" s="11">
        <v>134.59399999999997</v>
      </c>
      <c r="AK19" s="172">
        <v>134.70600000000002</v>
      </c>
      <c r="AL19" s="11">
        <v>134.80599999999967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33.581000000000031</v>
      </c>
      <c r="N20" s="11">
        <v>31.403999999999915</v>
      </c>
      <c r="O20" s="11">
        <v>31.68200000000002</v>
      </c>
      <c r="P20" s="11">
        <v>31.896000000000054</v>
      </c>
      <c r="Q20" s="11">
        <v>28.675000000000075</v>
      </c>
      <c r="R20" s="11">
        <v>34.839000000000084</v>
      </c>
      <c r="S20" s="11">
        <v>32.792000000000051</v>
      </c>
      <c r="T20" s="11">
        <v>30.360999999999986</v>
      </c>
      <c r="U20" s="11">
        <v>34.420999999999978</v>
      </c>
      <c r="V20" s="11">
        <v>34.582999999999984</v>
      </c>
      <c r="W20" s="11">
        <v>34.01</v>
      </c>
      <c r="X20" s="11">
        <v>35.072000000000095</v>
      </c>
      <c r="Y20" s="11">
        <v>34.808</v>
      </c>
      <c r="Z20" s="11">
        <v>34.844000000000008</v>
      </c>
      <c r="AA20" s="11">
        <v>34.990999999999971</v>
      </c>
      <c r="AB20" s="11">
        <v>35.038000000000018</v>
      </c>
      <c r="AC20" s="11">
        <v>35.048000000000044</v>
      </c>
      <c r="AD20" s="11">
        <v>35.05400000000003</v>
      </c>
      <c r="AE20" s="11">
        <v>35.053999999999917</v>
      </c>
      <c r="AF20" s="11">
        <v>35.053000000000097</v>
      </c>
      <c r="AG20" s="11">
        <v>35.059999999999988</v>
      </c>
      <c r="AH20" s="11">
        <v>35.057000000000095</v>
      </c>
      <c r="AI20" s="11">
        <v>35.051999999999964</v>
      </c>
      <c r="AJ20" s="11">
        <v>35.044000000000089</v>
      </c>
      <c r="AK20" s="172">
        <v>35.032999999999944</v>
      </c>
      <c r="AL20" s="11">
        <v>35.021999999999949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66.81500000000004</v>
      </c>
      <c r="N21" s="11">
        <v>67.917000000000016</v>
      </c>
      <c r="O21" s="11">
        <v>66.379000000000019</v>
      </c>
      <c r="P21" s="11">
        <v>67.818999999999946</v>
      </c>
      <c r="Q21" s="11">
        <v>74.585000000000178</v>
      </c>
      <c r="R21" s="11">
        <v>68.752999999999858</v>
      </c>
      <c r="S21" s="11">
        <v>73.885999999999981</v>
      </c>
      <c r="T21" s="11">
        <v>82.657000000000053</v>
      </c>
      <c r="U21" s="11">
        <v>87.186000000000178</v>
      </c>
      <c r="V21" s="11">
        <v>81.646000000000086</v>
      </c>
      <c r="W21" s="11">
        <v>78.592999999999861</v>
      </c>
      <c r="X21" s="11">
        <v>75.364999999999881</v>
      </c>
      <c r="Y21" s="11">
        <v>77.466999999999913</v>
      </c>
      <c r="Z21" s="11">
        <v>80.441999999999823</v>
      </c>
      <c r="AA21" s="11">
        <v>82.982999999999791</v>
      </c>
      <c r="AB21" s="11">
        <v>84.653999999999954</v>
      </c>
      <c r="AC21" s="11">
        <v>86.133999999999929</v>
      </c>
      <c r="AD21" s="11">
        <v>87.478000000000094</v>
      </c>
      <c r="AE21" s="11">
        <v>88.738999999999891</v>
      </c>
      <c r="AF21" s="11">
        <v>89.934999999999945</v>
      </c>
      <c r="AG21" s="11">
        <v>91.110000000000014</v>
      </c>
      <c r="AH21" s="11">
        <v>92.222999999999985</v>
      </c>
      <c r="AI21" s="11">
        <v>93.289999999999978</v>
      </c>
      <c r="AJ21" s="11">
        <v>94.302999999999912</v>
      </c>
      <c r="AK21" s="172">
        <v>95.259999999999948</v>
      </c>
      <c r="AL21" s="11">
        <v>96.166999999999916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192.00400000000019</v>
      </c>
      <c r="N23" s="11">
        <f t="shared" ref="N23:AL23" si="19">SUM(N24:N31)</f>
        <v>183.82899999999998</v>
      </c>
      <c r="O23" s="11">
        <f t="shared" si="19"/>
        <v>185.80499999999998</v>
      </c>
      <c r="P23" s="11">
        <f t="shared" si="19"/>
        <v>187.5689999999999</v>
      </c>
      <c r="Q23" s="11">
        <f t="shared" si="19"/>
        <v>208.96900000000022</v>
      </c>
      <c r="R23" s="11">
        <f t="shared" si="19"/>
        <v>216.02199999999999</v>
      </c>
      <c r="S23" s="11">
        <f t="shared" si="19"/>
        <v>198.13499999999993</v>
      </c>
      <c r="T23" s="11">
        <f t="shared" si="19"/>
        <v>212.54800000000003</v>
      </c>
      <c r="U23" s="11">
        <f t="shared" si="19"/>
        <v>215.84900000000013</v>
      </c>
      <c r="V23" s="11">
        <f t="shared" si="19"/>
        <v>219.09300000000007</v>
      </c>
      <c r="W23" s="11">
        <f t="shared" si="19"/>
        <v>213.18900000000002</v>
      </c>
      <c r="X23" s="11">
        <f t="shared" si="19"/>
        <v>217.54899999999986</v>
      </c>
      <c r="Y23" s="11">
        <f t="shared" si="19"/>
        <v>220.44800000000004</v>
      </c>
      <c r="Z23" s="11">
        <f t="shared" si="19"/>
        <v>223.22200000000026</v>
      </c>
      <c r="AA23" s="11">
        <f t="shared" si="19"/>
        <v>224.91800000000015</v>
      </c>
      <c r="AB23" s="11">
        <f t="shared" si="19"/>
        <v>226.26799999999983</v>
      </c>
      <c r="AC23" s="11">
        <f t="shared" si="19"/>
        <v>227.75899999999993</v>
      </c>
      <c r="AD23" s="11">
        <f t="shared" si="19"/>
        <v>229.24500000000026</v>
      </c>
      <c r="AE23" s="11">
        <f t="shared" si="19"/>
        <v>230.73999999999995</v>
      </c>
      <c r="AF23" s="11">
        <f t="shared" si="19"/>
        <v>232.25999999999991</v>
      </c>
      <c r="AG23" s="11">
        <f t="shared" si="19"/>
        <v>233.88200000000009</v>
      </c>
      <c r="AH23" s="11">
        <f t="shared" si="19"/>
        <v>235.49100000000027</v>
      </c>
      <c r="AI23" s="11">
        <f t="shared" si="19"/>
        <v>237.12599999999995</v>
      </c>
      <c r="AJ23" s="11">
        <f t="shared" si="19"/>
        <v>238.76700000000017</v>
      </c>
      <c r="AK23" s="11">
        <f t="shared" si="19"/>
        <v>240.41399999999993</v>
      </c>
      <c r="AL23" s="11">
        <f t="shared" si="19"/>
        <v>242.07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3.9869999999999988</v>
      </c>
      <c r="N24" s="11">
        <v>6.6340000000000074</v>
      </c>
      <c r="O24" s="11">
        <v>6.4460000000000193</v>
      </c>
      <c r="P24" s="11">
        <v>4.1479999999999997</v>
      </c>
      <c r="Q24" s="11">
        <v>5.9449999999999985</v>
      </c>
      <c r="R24" s="11">
        <v>4.3999999999999995</v>
      </c>
      <c r="S24" s="11">
        <v>4.197999999999996</v>
      </c>
      <c r="T24" s="11">
        <v>5.1100000000000056</v>
      </c>
      <c r="U24" s="11">
        <v>5.1200000000000072</v>
      </c>
      <c r="V24" s="11">
        <v>5.6779999999999999</v>
      </c>
      <c r="W24" s="11">
        <v>5.2770000000000064</v>
      </c>
      <c r="X24" s="11">
        <v>5.2229999999999981</v>
      </c>
      <c r="Y24" s="11">
        <v>5.1989999999999972</v>
      </c>
      <c r="Z24" s="11">
        <v>5.1720000000000148</v>
      </c>
      <c r="AA24" s="11">
        <v>5.1530000000000067</v>
      </c>
      <c r="AB24" s="11">
        <v>5.1489999999999885</v>
      </c>
      <c r="AC24" s="11">
        <v>5.1400000000000192</v>
      </c>
      <c r="AD24" s="11">
        <v>5.1319999999999961</v>
      </c>
      <c r="AE24" s="11">
        <v>5.1229999999999949</v>
      </c>
      <c r="AF24" s="11">
        <v>5.1139999999999963</v>
      </c>
      <c r="AG24" s="11">
        <v>5.1030000000000042</v>
      </c>
      <c r="AH24" s="11">
        <v>5.093</v>
      </c>
      <c r="AI24" s="11">
        <v>5.0839999999999916</v>
      </c>
      <c r="AJ24" s="11">
        <v>5.0740000000000158</v>
      </c>
      <c r="AK24" s="172">
        <v>5.0649999999999968</v>
      </c>
      <c r="AL24" s="11">
        <v>5.0560000000000045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15.131000000000002</v>
      </c>
      <c r="N25" s="11">
        <v>15.416000000000045</v>
      </c>
      <c r="O25" s="11">
        <v>12.785999999999994</v>
      </c>
      <c r="P25" s="11">
        <v>14.784000000000036</v>
      </c>
      <c r="Q25" s="11">
        <v>14.793999999999969</v>
      </c>
      <c r="R25" s="11">
        <v>17.798999999999971</v>
      </c>
      <c r="S25" s="11">
        <v>17.799000000000024</v>
      </c>
      <c r="T25" s="11">
        <v>19.080000000000044</v>
      </c>
      <c r="U25" s="11">
        <v>19.429999999999993</v>
      </c>
      <c r="V25" s="11">
        <v>14.622999999999973</v>
      </c>
      <c r="W25" s="11">
        <v>14.100999999999988</v>
      </c>
      <c r="X25" s="11">
        <v>14.345999999999989</v>
      </c>
      <c r="Y25" s="11">
        <v>14.437999999999986</v>
      </c>
      <c r="Z25" s="11">
        <v>14.65700000000002</v>
      </c>
      <c r="AA25" s="11">
        <v>14.825000000000031</v>
      </c>
      <c r="AB25" s="11">
        <v>14.962999999999997</v>
      </c>
      <c r="AC25" s="11">
        <v>15.086000000000004</v>
      </c>
      <c r="AD25" s="11">
        <v>15.185000000000002</v>
      </c>
      <c r="AE25" s="11">
        <v>15.278000000000002</v>
      </c>
      <c r="AF25" s="11">
        <v>15.36799999999997</v>
      </c>
      <c r="AG25" s="11">
        <v>15.465999999999985</v>
      </c>
      <c r="AH25" s="11">
        <v>15.561000000000009</v>
      </c>
      <c r="AI25" s="11">
        <v>15.652000000000015</v>
      </c>
      <c r="AJ25" s="11">
        <v>15.736999999999988</v>
      </c>
      <c r="AK25" s="172">
        <v>15.815</v>
      </c>
      <c r="AL25" s="11">
        <v>15.885999999999965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11.67499999999996</v>
      </c>
      <c r="N26" s="11">
        <v>11.713999999999968</v>
      </c>
      <c r="O26" s="11">
        <v>13.803999999999983</v>
      </c>
      <c r="P26" s="11">
        <v>13.902999999999947</v>
      </c>
      <c r="Q26" s="11">
        <v>14.305</v>
      </c>
      <c r="R26" s="11">
        <v>11.810999999999995</v>
      </c>
      <c r="S26" s="11">
        <v>10.732000000000014</v>
      </c>
      <c r="T26" s="11">
        <v>12.855000000000011</v>
      </c>
      <c r="U26" s="11">
        <v>11.27400000000004</v>
      </c>
      <c r="V26" s="11">
        <v>10.475999999999996</v>
      </c>
      <c r="W26" s="11">
        <v>12.29300000000001</v>
      </c>
      <c r="X26" s="11">
        <v>12.62200000000003</v>
      </c>
      <c r="Y26" s="11">
        <v>12.55399999999997</v>
      </c>
      <c r="Z26" s="11">
        <v>12.473999999999972</v>
      </c>
      <c r="AA26" s="11">
        <v>12.361000000000004</v>
      </c>
      <c r="AB26" s="11">
        <v>12.279000000000009</v>
      </c>
      <c r="AC26" s="11">
        <v>12.217999999999996</v>
      </c>
      <c r="AD26" s="11">
        <v>12.153999999999986</v>
      </c>
      <c r="AE26" s="11">
        <v>12.088999999999983</v>
      </c>
      <c r="AF26" s="11">
        <v>12.023999999999971</v>
      </c>
      <c r="AG26" s="11">
        <v>11.961000000000016</v>
      </c>
      <c r="AH26" s="11">
        <v>11.886000000000001</v>
      </c>
      <c r="AI26" s="11">
        <v>11.811999999999966</v>
      </c>
      <c r="AJ26" s="11">
        <v>11.738000000000008</v>
      </c>
      <c r="AK26" s="172">
        <v>11.665000000000006</v>
      </c>
      <c r="AL26" s="11">
        <v>11.592000000000018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12.597000000000012</v>
      </c>
      <c r="N27" s="11">
        <v>10.649000000000019</v>
      </c>
      <c r="O27" s="11">
        <v>12.704000000000001</v>
      </c>
      <c r="P27" s="11">
        <v>14.936999999999998</v>
      </c>
      <c r="Q27" s="11">
        <v>17.783000000000026</v>
      </c>
      <c r="R27" s="11">
        <v>15.586000000000023</v>
      </c>
      <c r="S27" s="11">
        <v>15.798999999999996</v>
      </c>
      <c r="T27" s="11">
        <v>14.498999999999985</v>
      </c>
      <c r="U27" s="11">
        <v>15.312000000000022</v>
      </c>
      <c r="V27" s="11">
        <v>15.781999999999986</v>
      </c>
      <c r="W27" s="11">
        <v>16.304000000000016</v>
      </c>
      <c r="X27" s="11">
        <v>15.879999999999997</v>
      </c>
      <c r="Y27" s="11">
        <v>15.446999999999996</v>
      </c>
      <c r="Z27" s="11">
        <v>15.107000000000006</v>
      </c>
      <c r="AA27" s="11">
        <v>14.870000000000001</v>
      </c>
      <c r="AB27" s="11">
        <v>14.82599999999999</v>
      </c>
      <c r="AC27" s="11">
        <v>14.815000000000001</v>
      </c>
      <c r="AD27" s="11">
        <v>14.819000000000019</v>
      </c>
      <c r="AE27" s="11">
        <v>14.831000000000028</v>
      </c>
      <c r="AF27" s="11">
        <v>14.844999999999958</v>
      </c>
      <c r="AG27" s="11">
        <v>14.860000000000015</v>
      </c>
      <c r="AH27" s="11">
        <v>14.87399999999999</v>
      </c>
      <c r="AI27" s="11">
        <v>14.887999999999995</v>
      </c>
      <c r="AJ27" s="11">
        <v>14.899000000000013</v>
      </c>
      <c r="AK27" s="172">
        <v>14.907000000000027</v>
      </c>
      <c r="AL27" s="11">
        <v>14.913000000000013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50.99</v>
      </c>
      <c r="N28" s="11">
        <v>46.481999999999985</v>
      </c>
      <c r="O28" s="11">
        <v>48.929999999999978</v>
      </c>
      <c r="P28" s="11">
        <v>47.445</v>
      </c>
      <c r="Q28" s="11">
        <v>53.77900000000011</v>
      </c>
      <c r="R28" s="11">
        <v>63.482000000000042</v>
      </c>
      <c r="S28" s="11">
        <v>54.937999999999974</v>
      </c>
      <c r="T28" s="11">
        <v>56.57800000000006</v>
      </c>
      <c r="U28" s="11">
        <v>55.21500000000011</v>
      </c>
      <c r="V28" s="11">
        <v>65.194000000000173</v>
      </c>
      <c r="W28" s="11">
        <v>63.695999999999856</v>
      </c>
      <c r="X28" s="11">
        <v>65.284999999999968</v>
      </c>
      <c r="Y28" s="11">
        <v>65.837000000000089</v>
      </c>
      <c r="Z28" s="11">
        <v>66.478000000000137</v>
      </c>
      <c r="AA28" s="11">
        <v>67.144999999999982</v>
      </c>
      <c r="AB28" s="11">
        <v>67.690999999999875</v>
      </c>
      <c r="AC28" s="11">
        <v>68.203999999999994</v>
      </c>
      <c r="AD28" s="11">
        <v>68.741000000000113</v>
      </c>
      <c r="AE28" s="11">
        <v>69.298999999999964</v>
      </c>
      <c r="AF28" s="11">
        <v>69.881999999999977</v>
      </c>
      <c r="AG28" s="11">
        <v>70.498000000000062</v>
      </c>
      <c r="AH28" s="11">
        <v>71.107000000000113</v>
      </c>
      <c r="AI28" s="11">
        <v>71.724000000000032</v>
      </c>
      <c r="AJ28" s="11">
        <v>72.347000000000008</v>
      </c>
      <c r="AK28" s="172">
        <v>72.976999999999876</v>
      </c>
      <c r="AL28" s="11">
        <v>73.613000000000028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48.178000000000218</v>
      </c>
      <c r="N29" s="11">
        <v>48.035999999999881</v>
      </c>
      <c r="O29" s="11">
        <v>48.225000000000016</v>
      </c>
      <c r="P29" s="11">
        <v>42.967999999999883</v>
      </c>
      <c r="Q29" s="11">
        <v>52.141000000000069</v>
      </c>
      <c r="R29" s="11">
        <v>52.370999999999967</v>
      </c>
      <c r="S29" s="11">
        <v>47.170999999999871</v>
      </c>
      <c r="T29" s="11">
        <v>55.99999999999995</v>
      </c>
      <c r="U29" s="11">
        <v>56.91899999999989</v>
      </c>
      <c r="V29" s="11">
        <v>53.267999999999979</v>
      </c>
      <c r="W29" s="11">
        <v>51.620000000000083</v>
      </c>
      <c r="X29" s="11">
        <v>52.8659999999999</v>
      </c>
      <c r="Y29" s="11">
        <v>54.417000000000009</v>
      </c>
      <c r="Z29" s="11">
        <v>55.807000000000052</v>
      </c>
      <c r="AA29" s="11">
        <v>56.410000000000082</v>
      </c>
      <c r="AB29" s="11">
        <v>56.874000000000017</v>
      </c>
      <c r="AC29" s="11">
        <v>57.390999999999913</v>
      </c>
      <c r="AD29" s="11">
        <v>57.9020000000001</v>
      </c>
      <c r="AE29" s="11">
        <v>58.411000000000001</v>
      </c>
      <c r="AF29" s="11">
        <v>58.91999999999998</v>
      </c>
      <c r="AG29" s="11">
        <v>59.444999999999979</v>
      </c>
      <c r="AH29" s="11">
        <v>59.951000000000079</v>
      </c>
      <c r="AI29" s="11">
        <v>60.45799999999997</v>
      </c>
      <c r="AJ29" s="11">
        <v>60.967000000000013</v>
      </c>
      <c r="AK29" s="172">
        <v>61.476000000000028</v>
      </c>
      <c r="AL29" s="11">
        <v>61.987999999999914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26.373999999999956</v>
      </c>
      <c r="N30" s="11">
        <v>24.429000000000048</v>
      </c>
      <c r="O30" s="11">
        <v>22.703000000000031</v>
      </c>
      <c r="P30" s="11">
        <v>22.436000000000032</v>
      </c>
      <c r="Q30" s="11">
        <v>24.356000000000041</v>
      </c>
      <c r="R30" s="11">
        <v>27.440000000000005</v>
      </c>
      <c r="S30" s="11">
        <v>23.819000000000027</v>
      </c>
      <c r="T30" s="11">
        <v>24.929000000000006</v>
      </c>
      <c r="U30" s="11">
        <v>29.252000000000024</v>
      </c>
      <c r="V30" s="11">
        <v>27.631999999999977</v>
      </c>
      <c r="W30" s="11">
        <v>25.207000000000022</v>
      </c>
      <c r="X30" s="11">
        <v>26.303999999999959</v>
      </c>
      <c r="Y30" s="11">
        <v>27.382000000000001</v>
      </c>
      <c r="Z30" s="11">
        <v>28.241000000000021</v>
      </c>
      <c r="AA30" s="11">
        <v>28.749999999999979</v>
      </c>
      <c r="AB30" s="11">
        <v>29.055999999999973</v>
      </c>
      <c r="AC30" s="11">
        <v>29.462999999999994</v>
      </c>
      <c r="AD30" s="11">
        <v>29.853000000000037</v>
      </c>
      <c r="AE30" s="11">
        <v>30.224</v>
      </c>
      <c r="AF30" s="11">
        <v>30.584000000000053</v>
      </c>
      <c r="AG30" s="11">
        <v>30.97000000000002</v>
      </c>
      <c r="AH30" s="11">
        <v>31.37200000000006</v>
      </c>
      <c r="AI30" s="11">
        <v>31.78400000000002</v>
      </c>
      <c r="AJ30" s="11">
        <v>32.1980000000001</v>
      </c>
      <c r="AK30" s="172">
        <v>32.610999999999976</v>
      </c>
      <c r="AL30" s="11">
        <v>33.024000000000022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23.072000000000038</v>
      </c>
      <c r="N31" s="11">
        <v>20.469000000000012</v>
      </c>
      <c r="O31" s="11">
        <v>20.206999999999976</v>
      </c>
      <c r="P31" s="11">
        <v>26.947999999999993</v>
      </c>
      <c r="Q31" s="11">
        <v>25.865999999999996</v>
      </c>
      <c r="R31" s="11">
        <v>23.132999999999992</v>
      </c>
      <c r="S31" s="11">
        <v>23.679000000000038</v>
      </c>
      <c r="T31" s="11">
        <v>23.496999999999993</v>
      </c>
      <c r="U31" s="11">
        <v>23.327000000000016</v>
      </c>
      <c r="V31" s="11">
        <v>26.439999999999994</v>
      </c>
      <c r="W31" s="11">
        <v>24.691000000000017</v>
      </c>
      <c r="X31" s="11">
        <v>25.023000000000028</v>
      </c>
      <c r="Y31" s="11">
        <v>25.173999999999985</v>
      </c>
      <c r="Z31" s="11">
        <v>25.286000000000051</v>
      </c>
      <c r="AA31" s="11">
        <v>25.404000000000046</v>
      </c>
      <c r="AB31" s="11">
        <v>25.429999999999989</v>
      </c>
      <c r="AC31" s="11">
        <v>25.442000000000014</v>
      </c>
      <c r="AD31" s="11">
        <v>25.459</v>
      </c>
      <c r="AE31" s="11">
        <v>25.484999999999985</v>
      </c>
      <c r="AF31" s="11">
        <v>25.523</v>
      </c>
      <c r="AG31" s="11">
        <v>25.579000000000011</v>
      </c>
      <c r="AH31" s="11">
        <v>25.646999999999988</v>
      </c>
      <c r="AI31" s="11">
        <v>25.723999999999972</v>
      </c>
      <c r="AJ31" s="11">
        <v>25.807000000000009</v>
      </c>
      <c r="AK31" s="172">
        <v>25.898000000000035</v>
      </c>
      <c r="AL31" s="11">
        <v>25.99800000000003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226.59400000000034</v>
      </c>
      <c r="N33" s="11">
        <f t="shared" ref="N33:AK33" si="20">SUM(N34:N36)</f>
        <v>233.8089999999998</v>
      </c>
      <c r="O33" s="11">
        <f t="shared" si="20"/>
        <v>232.27199999999993</v>
      </c>
      <c r="P33" s="11">
        <f t="shared" si="20"/>
        <v>248.27199999999991</v>
      </c>
      <c r="Q33" s="11">
        <f t="shared" si="20"/>
        <v>244.12799999999999</v>
      </c>
      <c r="R33" s="11">
        <f t="shared" si="20"/>
        <v>246.80799999999991</v>
      </c>
      <c r="S33" s="11">
        <f t="shared" si="20"/>
        <v>237.70700000000019</v>
      </c>
      <c r="T33" s="11">
        <f t="shared" si="20"/>
        <v>238.9099999999998</v>
      </c>
      <c r="U33" s="11">
        <f t="shared" si="20"/>
        <v>237.59400000000002</v>
      </c>
      <c r="V33" s="11">
        <f t="shared" si="20"/>
        <v>240.99900000000011</v>
      </c>
      <c r="W33" s="11">
        <f t="shared" si="20"/>
        <v>236.33499999999998</v>
      </c>
      <c r="X33" s="11">
        <f t="shared" si="20"/>
        <v>238.78999999999988</v>
      </c>
      <c r="Y33" s="11">
        <f t="shared" si="20"/>
        <v>241.83800000000016</v>
      </c>
      <c r="Z33" s="11">
        <f t="shared" si="20"/>
        <v>244.25599999999986</v>
      </c>
      <c r="AA33" s="11">
        <f t="shared" si="20"/>
        <v>247.15500000000009</v>
      </c>
      <c r="AB33" s="11">
        <f t="shared" si="20"/>
        <v>249.49299999999985</v>
      </c>
      <c r="AC33" s="11">
        <f t="shared" si="20"/>
        <v>251.51000000000005</v>
      </c>
      <c r="AD33" s="11">
        <f t="shared" si="20"/>
        <v>253.49499999999989</v>
      </c>
      <c r="AE33" s="11">
        <f t="shared" si="20"/>
        <v>255.47499999999999</v>
      </c>
      <c r="AF33" s="11">
        <f t="shared" si="20"/>
        <v>257.47099999999978</v>
      </c>
      <c r="AG33" s="11">
        <f t="shared" si="20"/>
        <v>259.52100000000007</v>
      </c>
      <c r="AH33" s="11">
        <f t="shared" si="20"/>
        <v>261.55799999999999</v>
      </c>
      <c r="AI33" s="11">
        <f t="shared" si="20"/>
        <v>263.58999999999975</v>
      </c>
      <c r="AJ33" s="11">
        <f t="shared" si="20"/>
        <v>265.62299999999982</v>
      </c>
      <c r="AK33" s="11">
        <f t="shared" si="20"/>
        <v>267.66100000000023</v>
      </c>
      <c r="AL33" s="11">
        <f>SUM(AL34:AL36)</f>
        <v>269.6999999999997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45.558999999999955</v>
      </c>
      <c r="N34" s="11">
        <v>45.864999999999895</v>
      </c>
      <c r="O34" s="11">
        <v>43.712999999999973</v>
      </c>
      <c r="P34" s="11">
        <v>43.402000000000051</v>
      </c>
      <c r="Q34" s="11">
        <v>42.196000000000055</v>
      </c>
      <c r="R34" s="11">
        <v>40.831999999999951</v>
      </c>
      <c r="S34" s="11">
        <v>40.92199999999994</v>
      </c>
      <c r="T34" s="11">
        <v>40.499000000000002</v>
      </c>
      <c r="U34" s="11">
        <v>40.443999999999988</v>
      </c>
      <c r="V34" s="11">
        <v>39.797999999999995</v>
      </c>
      <c r="W34" s="11">
        <v>42.382999999999967</v>
      </c>
      <c r="X34" s="11">
        <v>42.083000000000013</v>
      </c>
      <c r="Y34" s="11">
        <v>42.801000000000101</v>
      </c>
      <c r="Z34" s="11">
        <v>43.017999999999979</v>
      </c>
      <c r="AA34" s="11">
        <v>43.330999999999932</v>
      </c>
      <c r="AB34" s="11">
        <v>43.401999999999951</v>
      </c>
      <c r="AC34" s="11">
        <v>43.44600000000009</v>
      </c>
      <c r="AD34" s="11">
        <v>43.491999999999969</v>
      </c>
      <c r="AE34" s="11">
        <v>43.535999999999966</v>
      </c>
      <c r="AF34" s="11">
        <v>43.577999999999932</v>
      </c>
      <c r="AG34" s="11">
        <v>43.616999999999969</v>
      </c>
      <c r="AH34" s="11">
        <v>43.646999999999991</v>
      </c>
      <c r="AI34" s="11">
        <v>43.672999999999831</v>
      </c>
      <c r="AJ34" s="11">
        <v>43.694000000000031</v>
      </c>
      <c r="AK34" s="172">
        <v>43.71100000000002</v>
      </c>
      <c r="AL34" s="11">
        <v>43.723000000000063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70.053000000000083</v>
      </c>
      <c r="N35" s="11">
        <v>73.018000000000015</v>
      </c>
      <c r="O35" s="11">
        <v>72.250999999999962</v>
      </c>
      <c r="P35" s="11">
        <v>75.635000000000062</v>
      </c>
      <c r="Q35" s="11">
        <v>72.83700000000006</v>
      </c>
      <c r="R35" s="11">
        <v>76.095000000000041</v>
      </c>
      <c r="S35" s="11">
        <v>78.400000000000077</v>
      </c>
      <c r="T35" s="11">
        <v>78.633000000000024</v>
      </c>
      <c r="U35" s="11">
        <v>76.362999999999943</v>
      </c>
      <c r="V35" s="11">
        <v>77.722999999999985</v>
      </c>
      <c r="W35" s="11">
        <v>75.120999999999853</v>
      </c>
      <c r="X35" s="11">
        <v>75.221999999999781</v>
      </c>
      <c r="Y35" s="11">
        <v>75.3780000000001</v>
      </c>
      <c r="Z35" s="11">
        <v>75.670999999999921</v>
      </c>
      <c r="AA35" s="11">
        <v>76.03600000000003</v>
      </c>
      <c r="AB35" s="11">
        <v>76.450999999999851</v>
      </c>
      <c r="AC35" s="11">
        <v>76.768000000000129</v>
      </c>
      <c r="AD35" s="11">
        <v>77.095999999999975</v>
      </c>
      <c r="AE35" s="11">
        <v>77.431000000000097</v>
      </c>
      <c r="AF35" s="11">
        <v>77.780999999999935</v>
      </c>
      <c r="AG35" s="11">
        <v>78.184000000000111</v>
      </c>
      <c r="AH35" s="11">
        <v>78.581999999999994</v>
      </c>
      <c r="AI35" s="11">
        <v>78.97499999999998</v>
      </c>
      <c r="AJ35" s="11">
        <v>79.364000000000104</v>
      </c>
      <c r="AK35" s="172">
        <v>79.747000000000028</v>
      </c>
      <c r="AL35" s="11">
        <v>80.122999999999976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110.9820000000003</v>
      </c>
      <c r="N36" s="11">
        <v>114.92599999999987</v>
      </c>
      <c r="O36" s="11">
        <v>116.30799999999998</v>
      </c>
      <c r="P36" s="11">
        <v>129.23499999999979</v>
      </c>
      <c r="Q36" s="11">
        <v>129.09499999999989</v>
      </c>
      <c r="R36" s="11">
        <v>129.88099999999991</v>
      </c>
      <c r="S36" s="11">
        <v>118.38500000000018</v>
      </c>
      <c r="T36" s="11">
        <v>119.77799999999975</v>
      </c>
      <c r="U36" s="11">
        <v>120.78700000000009</v>
      </c>
      <c r="V36" s="11">
        <v>123.47800000000012</v>
      </c>
      <c r="W36" s="11">
        <v>118.83100000000015</v>
      </c>
      <c r="X36" s="11">
        <v>121.48500000000008</v>
      </c>
      <c r="Y36" s="11">
        <v>123.65899999999996</v>
      </c>
      <c r="Z36" s="11">
        <v>125.56699999999994</v>
      </c>
      <c r="AA36" s="11">
        <v>127.78800000000011</v>
      </c>
      <c r="AB36" s="11">
        <v>129.64000000000004</v>
      </c>
      <c r="AC36" s="11">
        <v>131.29599999999982</v>
      </c>
      <c r="AD36" s="11">
        <v>132.90699999999995</v>
      </c>
      <c r="AE36" s="11">
        <v>134.50799999999992</v>
      </c>
      <c r="AF36" s="11">
        <v>136.11199999999994</v>
      </c>
      <c r="AG36" s="11">
        <v>137.71999999999997</v>
      </c>
      <c r="AH36" s="11">
        <v>139.32899999999998</v>
      </c>
      <c r="AI36" s="11">
        <v>140.94199999999992</v>
      </c>
      <c r="AJ36" s="11">
        <v>142.56499999999969</v>
      </c>
      <c r="AK36" s="172">
        <v>144.20300000000017</v>
      </c>
      <c r="AL36" s="11">
        <v>145.8539999999997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820.90900000000056</v>
      </c>
      <c r="N38" s="11">
        <f t="shared" ref="N38:AL38" si="21">SUM(N5,N11,N16,N18,N23,N33)</f>
        <v>807.79499999999985</v>
      </c>
      <c r="O38" s="11">
        <f t="shared" si="21"/>
        <v>813.98500000000013</v>
      </c>
      <c r="P38" s="11">
        <f t="shared" si="21"/>
        <v>832.06699999999967</v>
      </c>
      <c r="Q38" s="11">
        <f t="shared" si="21"/>
        <v>850.4470000000008</v>
      </c>
      <c r="R38" s="11">
        <f t="shared" si="21"/>
        <v>864.32399999999984</v>
      </c>
      <c r="S38" s="11">
        <f t="shared" si="21"/>
        <v>852.13800000000003</v>
      </c>
      <c r="T38" s="11">
        <f t="shared" si="21"/>
        <v>875.43399999999974</v>
      </c>
      <c r="U38" s="11">
        <f t="shared" si="21"/>
        <v>879.66800000000057</v>
      </c>
      <c r="V38" s="11">
        <f t="shared" si="21"/>
        <v>880.43299999999988</v>
      </c>
      <c r="W38" s="11">
        <f t="shared" si="21"/>
        <v>873.20699999999965</v>
      </c>
      <c r="X38" s="11">
        <f t="shared" si="21"/>
        <v>876.04799999999989</v>
      </c>
      <c r="Y38" s="11">
        <f t="shared" si="21"/>
        <v>884.08200000000056</v>
      </c>
      <c r="Z38" s="11">
        <f t="shared" si="21"/>
        <v>894.19200000000023</v>
      </c>
      <c r="AA38" s="11">
        <f t="shared" si="21"/>
        <v>903.11199999999985</v>
      </c>
      <c r="AB38" s="11">
        <f t="shared" si="21"/>
        <v>909.03699999999935</v>
      </c>
      <c r="AC38" s="11">
        <f t="shared" si="21"/>
        <v>914.60299999999984</v>
      </c>
      <c r="AD38" s="11">
        <f t="shared" si="21"/>
        <v>919.77499999999986</v>
      </c>
      <c r="AE38" s="11">
        <f t="shared" si="21"/>
        <v>924.92099999999971</v>
      </c>
      <c r="AF38" s="11">
        <f t="shared" si="21"/>
        <v>930.00499999999931</v>
      </c>
      <c r="AG38" s="11">
        <f t="shared" si="21"/>
        <v>935.45900000000017</v>
      </c>
      <c r="AH38" s="11">
        <f t="shared" si="21"/>
        <v>940.79200000000014</v>
      </c>
      <c r="AI38" s="11">
        <f t="shared" si="21"/>
        <v>946.12099999999964</v>
      </c>
      <c r="AJ38" s="11">
        <f t="shared" si="21"/>
        <v>951.47299999999984</v>
      </c>
      <c r="AK38" s="11">
        <f t="shared" si="21"/>
        <v>956.78600000000006</v>
      </c>
      <c r="AL38" s="11">
        <f t="shared" si="21"/>
        <v>962.12299999999925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Heart of the South West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Heart of the South West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Heart of the South West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Heart of the South West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Heart of the South West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Heart of the South West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Heart of the South West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28.55503260351442</v>
      </c>
      <c r="N231" s="40">
        <f>'Ind T1'!D25</f>
        <v>27.06517469511812</v>
      </c>
      <c r="O231" s="40">
        <f>'Ind T1'!F25</f>
        <v>28.031758933109373</v>
      </c>
    </row>
    <row r="232" spans="1:15" x14ac:dyDescent="0.2">
      <c r="L232" t="str">
        <f>L23</f>
        <v>Business and other services</v>
      </c>
      <c r="M232" s="40">
        <f>'Ind T1'!B24</f>
        <v>24.993173856100263</v>
      </c>
      <c r="N232" s="40">
        <f>'Ind T1'!D24</f>
        <v>24.414485912275108</v>
      </c>
      <c r="O232" s="40">
        <f>'Ind T1'!F24</f>
        <v>25.159984742075615</v>
      </c>
    </row>
    <row r="233" spans="1:15" x14ac:dyDescent="0.2">
      <c r="L233" t="str">
        <f>L18</f>
        <v>Trade, accomod. and transport</v>
      </c>
      <c r="M233" s="40">
        <f>'Ind T1'!B23</f>
        <v>27.289303548206451</v>
      </c>
      <c r="N233" s="40">
        <f>'Ind T1'!D23</f>
        <v>28.164341330291631</v>
      </c>
      <c r="O233" s="40">
        <f>'Ind T1'!F23</f>
        <v>27.646673034528824</v>
      </c>
    </row>
    <row r="234" spans="1:15" x14ac:dyDescent="0.2">
      <c r="L234" t="str">
        <f>L16</f>
        <v>Construction</v>
      </c>
      <c r="M234" s="40">
        <f>'Ind T1'!B22</f>
        <v>7.4067132232820203</v>
      </c>
      <c r="N234" s="40">
        <f>'Ind T1'!D22</f>
        <v>7.5992290487822567</v>
      </c>
      <c r="O234" s="40">
        <f>'Ind T1'!F22</f>
        <v>8.3984064407565402</v>
      </c>
    </row>
    <row r="235" spans="1:15" x14ac:dyDescent="0.2">
      <c r="L235" t="str">
        <f>L11</f>
        <v>Manufacturing</v>
      </c>
      <c r="M235" s="40">
        <f>'Ind T1'!B21</f>
        <v>8.5348781244070526</v>
      </c>
      <c r="N235" s="40">
        <f>'Ind T1'!D21</f>
        <v>8.8113127815054142</v>
      </c>
      <c r="O235" s="40">
        <f>'Ind T1'!F21</f>
        <v>7.1026261714978318</v>
      </c>
    </row>
    <row r="236" spans="1:15" x14ac:dyDescent="0.2">
      <c r="L236" t="str">
        <f>L5</f>
        <v>Primary sector and utilities</v>
      </c>
      <c r="M236" s="40">
        <f>'Ind T1'!B20</f>
        <v>3.2208986444898016</v>
      </c>
      <c r="N236" s="40">
        <f>'Ind T1'!D20</f>
        <v>3.9454562320274658</v>
      </c>
      <c r="O236" s="40">
        <f>'Ind T1'!F20</f>
        <v>3.660550678031814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Heart of the South West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-10.472999999999928</v>
      </c>
      <c r="O261" s="11">
        <f>'Ind T1'!F50</f>
        <v>33.364999999999725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-2.83299999999997</v>
      </c>
      <c r="O262" s="11">
        <f>'Ind T1'!F49</f>
        <v>28.880999999999972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10.064999999999657</v>
      </c>
      <c r="O263" s="11">
        <f>'Ind T1'!F48</f>
        <v>20.062000000000012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2.3389999999999844</v>
      </c>
      <c r="O264" s="11">
        <f>'Ind T1'!F47</f>
        <v>14.445999999999927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3.1719999999999402</v>
      </c>
      <c r="O265" s="11">
        <f>'Ind T1'!F46</f>
        <v>-8.6049999999999187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6.6130000000000315</v>
      </c>
      <c r="O266" s="11">
        <f>'Ind T1'!F45</f>
        <v>0.76699999999993906</v>
      </c>
    </row>
    <row r="268" spans="1:16" x14ac:dyDescent="0.2">
      <c r="L268" t="str">
        <f>L38</f>
        <v>All industries</v>
      </c>
      <c r="N268" s="11">
        <f>'Ind T1'!D14-'Ind T1'!B14</f>
        <v>8.8829999999998108</v>
      </c>
      <c r="O268" s="11">
        <f>SUM(O261:O266)</f>
        <v>88.915999999999656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Heart of the South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27.01540394873588</v>
      </c>
      <c r="C9" s="249">
        <f>SUM(C26,C43,C60,C77,C94,C111,C128,C145,C162,C179,C196,C213,C230,C247,C264,C281,C298,C315,C332,C349,C366,C383)</f>
        <v>56.853898935042672</v>
      </c>
      <c r="D9" s="249">
        <f>SUM(B9:C9)</f>
        <v>83.869302883778545</v>
      </c>
      <c r="E9" s="238"/>
      <c r="F9" s="249">
        <f>SUM(F26,F43,F60,F77,F94,F111,F128,F145,F162,F179,F196,F213,F230,F247,F264,F281,F298,F315,F332,F349,F366,F383)</f>
        <v>35.670556384732592</v>
      </c>
      <c r="G9" s="249">
        <f>SUM(G26,G43,G60,G77,G94,G111,G128,G145,G162,G179,G196,G213,G230,G247,G264,G281,G298,G315,G332,G349,G366,G383)</f>
        <v>62.524126905616832</v>
      </c>
      <c r="H9" s="249">
        <f>SUM(F9:G9)</f>
        <v>98.194683290349417</v>
      </c>
      <c r="I9" s="238"/>
      <c r="J9" s="249">
        <f>SUM(J26,J43,J60,J77,J94,J111,J128,J145,J162,J179,J196,J213,J230,J247,J264,J281,J298,J315,J332,J349,J366,J383)</f>
        <v>39.700307646545781</v>
      </c>
      <c r="K9" s="249">
        <f>SUM(K26,K43,K60,K77,K94,K111,K128,K145,K162,K179,K196,K213,K230,K247,K264,K281,K298,K315,K332,K349,K366,K383)</f>
        <v>65.666384931865196</v>
      </c>
      <c r="L9" s="249">
        <f>SUM(J9:K9)</f>
        <v>105.36669257841098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81.695139371896829</v>
      </c>
      <c r="C10" s="249">
        <f t="shared" si="0"/>
        <v>87.281564226882608</v>
      </c>
      <c r="D10" s="249">
        <f t="shared" ref="D10:D17" si="1">SUM(B10:C10)</f>
        <v>168.97670359877944</v>
      </c>
      <c r="E10" s="238"/>
      <c r="F10" s="249">
        <f t="shared" ref="F10:G17" si="2">SUM(F27,F44,F61,F78,F95,F112,F129,F146,F163,F180,F197,F214,F231,F248,F265,F282,F299,F316,F333,F350,F367,F384)</f>
        <v>96.313170406595859</v>
      </c>
      <c r="G10" s="249">
        <f t="shared" si="2"/>
        <v>95.899737494855202</v>
      </c>
      <c r="H10" s="249">
        <f t="shared" ref="H10:H17" si="3">SUM(F10:G10)</f>
        <v>192.21290790145105</v>
      </c>
      <c r="I10" s="238"/>
      <c r="J10" s="249">
        <f t="shared" ref="J10:K17" si="4">SUM(J27,J44,J61,J78,J95,J112,J129,J146,J163,J180,J197,J214,J231,J248,J265,J282,J299,J316,J333,J350,J367,J384)</f>
        <v>115.64773065737599</v>
      </c>
      <c r="K10" s="249">
        <f t="shared" si="4"/>
        <v>119.86506557132886</v>
      </c>
      <c r="L10" s="249">
        <f t="shared" ref="L10:L17" si="5">SUM(J10:K10)</f>
        <v>235.51279622870484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48.02551854522666</v>
      </c>
      <c r="C11" s="249">
        <f t="shared" si="0"/>
        <v>52.144648025757597</v>
      </c>
      <c r="D11" s="249">
        <f t="shared" si="1"/>
        <v>100.17016657098426</v>
      </c>
      <c r="E11" s="238"/>
      <c r="F11" s="249">
        <f t="shared" si="2"/>
        <v>54.507555018744469</v>
      </c>
      <c r="G11" s="249">
        <f t="shared" si="2"/>
        <v>55.232344427354946</v>
      </c>
      <c r="H11" s="249">
        <f t="shared" si="3"/>
        <v>109.73989944609941</v>
      </c>
      <c r="I11" s="238"/>
      <c r="J11" s="249">
        <f t="shared" si="4"/>
        <v>75.746630877844439</v>
      </c>
      <c r="K11" s="249">
        <f t="shared" si="4"/>
        <v>57.593907916266588</v>
      </c>
      <c r="L11" s="249">
        <f t="shared" si="5"/>
        <v>133.34053879411101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66.510691299396115</v>
      </c>
      <c r="C12" s="249">
        <f t="shared" si="0"/>
        <v>20.00765796663821</v>
      </c>
      <c r="D12" s="249">
        <f t="shared" si="1"/>
        <v>86.518349266034321</v>
      </c>
      <c r="E12" s="238"/>
      <c r="F12" s="249">
        <f t="shared" si="2"/>
        <v>64.338156195318433</v>
      </c>
      <c r="G12" s="249">
        <f t="shared" si="2"/>
        <v>20.947162107001699</v>
      </c>
      <c r="H12" s="249">
        <f t="shared" si="3"/>
        <v>85.285318302320135</v>
      </c>
      <c r="I12" s="238"/>
      <c r="J12" s="249">
        <f t="shared" si="4"/>
        <v>58.379983598887847</v>
      </c>
      <c r="K12" s="249">
        <f t="shared" si="4"/>
        <v>24.089941729990503</v>
      </c>
      <c r="L12" s="249">
        <f t="shared" si="5"/>
        <v>82.469925328878347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10.022258111284756</v>
      </c>
      <c r="C13" s="249">
        <f t="shared" si="0"/>
        <v>95.822129653505485</v>
      </c>
      <c r="D13" s="249">
        <f t="shared" si="1"/>
        <v>105.84438776479024</v>
      </c>
      <c r="E13" s="238"/>
      <c r="F13" s="249">
        <f t="shared" si="2"/>
        <v>11.228950758033635</v>
      </c>
      <c r="G13" s="249">
        <f t="shared" si="2"/>
        <v>80.06070470814808</v>
      </c>
      <c r="H13" s="249">
        <f t="shared" si="3"/>
        <v>91.289655466181713</v>
      </c>
      <c r="I13" s="238"/>
      <c r="J13" s="249">
        <f t="shared" si="4"/>
        <v>12.88137345104496</v>
      </c>
      <c r="K13" s="249">
        <f t="shared" si="4"/>
        <v>79.618148728996971</v>
      </c>
      <c r="L13" s="249">
        <f t="shared" si="5"/>
        <v>92.499522180041936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80.00052124895771</v>
      </c>
      <c r="C14" s="249">
        <f t="shared" si="0"/>
        <v>12.870312809195651</v>
      </c>
      <c r="D14" s="249">
        <f t="shared" si="1"/>
        <v>92.870834058153363</v>
      </c>
      <c r="E14" s="238"/>
      <c r="F14" s="249">
        <f t="shared" si="2"/>
        <v>72.850235525335336</v>
      </c>
      <c r="G14" s="249">
        <f t="shared" si="2"/>
        <v>12.947767769138478</v>
      </c>
      <c r="H14" s="249">
        <f t="shared" si="3"/>
        <v>85.798003294473816</v>
      </c>
      <c r="I14" s="238"/>
      <c r="J14" s="249">
        <f t="shared" si="4"/>
        <v>79.816616381856676</v>
      </c>
      <c r="K14" s="249">
        <f t="shared" si="4"/>
        <v>16.626281063294137</v>
      </c>
      <c r="L14" s="249">
        <f t="shared" si="5"/>
        <v>96.442897445150805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48.710350325982091</v>
      </c>
      <c r="C15" s="249">
        <f t="shared" si="0"/>
        <v>29.445970064290442</v>
      </c>
      <c r="D15" s="249">
        <f t="shared" si="1"/>
        <v>78.156320390272526</v>
      </c>
      <c r="E15" s="238"/>
      <c r="F15" s="249">
        <f t="shared" si="2"/>
        <v>46.908902795538395</v>
      </c>
      <c r="G15" s="249">
        <f t="shared" si="2"/>
        <v>29.618292229190569</v>
      </c>
      <c r="H15" s="249">
        <f t="shared" si="3"/>
        <v>76.527195024728968</v>
      </c>
      <c r="I15" s="238"/>
      <c r="J15" s="249">
        <f t="shared" si="4"/>
        <v>45.650935224511876</v>
      </c>
      <c r="K15" s="249">
        <f t="shared" si="4"/>
        <v>32.175349273861087</v>
      </c>
      <c r="L15" s="249">
        <f t="shared" si="5"/>
        <v>77.826284498372956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6.7492077442543161</v>
      </c>
      <c r="C16" s="249">
        <f t="shared" si="0"/>
        <v>43.343637012176011</v>
      </c>
      <c r="D16" s="249">
        <f t="shared" si="1"/>
        <v>50.092844756430324</v>
      </c>
      <c r="E16" s="238"/>
      <c r="F16" s="249">
        <f t="shared" si="2"/>
        <v>6.5051037058452668</v>
      </c>
      <c r="G16" s="249">
        <f t="shared" si="2"/>
        <v>38.374556345417489</v>
      </c>
      <c r="H16" s="249">
        <f t="shared" si="3"/>
        <v>44.879660051262753</v>
      </c>
      <c r="I16" s="238"/>
      <c r="J16" s="249">
        <f t="shared" si="4"/>
        <v>8.5621826772964091</v>
      </c>
      <c r="K16" s="249">
        <f t="shared" si="4"/>
        <v>36.676541836628751</v>
      </c>
      <c r="L16" s="249">
        <f t="shared" si="5"/>
        <v>45.238724513925163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45.228159792725016</v>
      </c>
      <c r="C17" s="249">
        <f t="shared" si="0"/>
        <v>52.596930918051541</v>
      </c>
      <c r="D17" s="249">
        <f t="shared" si="1"/>
        <v>97.82509071077655</v>
      </c>
      <c r="E17" s="238"/>
      <c r="F17" s="249">
        <f t="shared" si="2"/>
        <v>42.92821014020361</v>
      </c>
      <c r="G17" s="249">
        <f t="shared" si="2"/>
        <v>46.351467082928707</v>
      </c>
      <c r="H17" s="249">
        <f t="shared" si="3"/>
        <v>89.279677223132325</v>
      </c>
      <c r="I17" s="238"/>
      <c r="J17" s="249">
        <f t="shared" si="4"/>
        <v>45.934081505709187</v>
      </c>
      <c r="K17" s="249">
        <f t="shared" si="4"/>
        <v>47.491536926694742</v>
      </c>
      <c r="L17" s="249">
        <f t="shared" si="5"/>
        <v>93.425618432403922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413.95725038845939</v>
      </c>
      <c r="C19" s="247">
        <f t="shared" ref="C19:L19" si="6">SUM(C9:C17)</f>
        <v>450.36674961154029</v>
      </c>
      <c r="D19" s="247">
        <f t="shared" si="6"/>
        <v>864.3239999999995</v>
      </c>
      <c r="E19" s="247"/>
      <c r="F19" s="247">
        <f t="shared" si="6"/>
        <v>431.25084093034758</v>
      </c>
      <c r="G19" s="247">
        <f t="shared" si="6"/>
        <v>441.95615906965196</v>
      </c>
      <c r="H19" s="247">
        <f t="shared" si="6"/>
        <v>873.20699999999954</v>
      </c>
      <c r="I19" s="247"/>
      <c r="J19" s="247">
        <f t="shared" si="6"/>
        <v>482.31984202107316</v>
      </c>
      <c r="K19" s="247">
        <f t="shared" si="6"/>
        <v>479.80315797892683</v>
      </c>
      <c r="L19" s="247">
        <f t="shared" si="6"/>
        <v>962.12299999999993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0.15590529410650572</v>
      </c>
      <c r="C26" s="302">
        <v>0.81583923664118851</v>
      </c>
      <c r="D26" s="302">
        <f>SUM(B26:C26)</f>
        <v>0.97174453074769418</v>
      </c>
      <c r="E26" s="303"/>
      <c r="F26" s="302">
        <v>0.2354344628811964</v>
      </c>
      <c r="G26" s="302">
        <v>1.06987719955703</v>
      </c>
      <c r="H26" s="302">
        <f>SUM(F26:G26)</f>
        <v>1.3053116624382264</v>
      </c>
      <c r="I26" s="303"/>
      <c r="J26" s="302">
        <v>0.17276865369749475</v>
      </c>
      <c r="K26" s="302">
        <v>1.3319517255454465</v>
      </c>
      <c r="L26" s="302">
        <f>SUM(J26:K26)</f>
        <v>1.5047203792429413</v>
      </c>
      <c r="M26" s="236"/>
      <c r="N26" s="236"/>
    </row>
    <row r="27" spans="1:14" x14ac:dyDescent="0.2">
      <c r="A27" s="237" t="str">
        <f>name!E$5</f>
        <v>Professional occupations</v>
      </c>
      <c r="B27" s="302">
        <v>0.29888035538815699</v>
      </c>
      <c r="C27" s="302">
        <v>0.44293682457202743</v>
      </c>
      <c r="D27" s="302">
        <f t="shared" ref="D27:D34" si="7">SUM(B27:C27)</f>
        <v>0.74181717996018448</v>
      </c>
      <c r="E27" s="303"/>
      <c r="F27" s="302">
        <v>0.42396314272833086</v>
      </c>
      <c r="G27" s="302">
        <v>0.85447360399427519</v>
      </c>
      <c r="H27" s="302">
        <f t="shared" ref="H27:H34" si="8">SUM(F27:G27)</f>
        <v>1.2784367467226061</v>
      </c>
      <c r="I27" s="303"/>
      <c r="J27" s="302">
        <v>0.44796460006037342</v>
      </c>
      <c r="K27" s="302">
        <v>1.2184973431674058</v>
      </c>
      <c r="L27" s="302">
        <f t="shared" ref="L27:L34" si="9">SUM(J27:K27)</f>
        <v>1.6664619432277792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0.22872106449900695</v>
      </c>
      <c r="C28" s="302">
        <v>0.26639952964419944</v>
      </c>
      <c r="D28" s="302">
        <f t="shared" si="7"/>
        <v>0.49512059414320642</v>
      </c>
      <c r="E28" s="303"/>
      <c r="F28" s="302">
        <v>0.35100241398897392</v>
      </c>
      <c r="G28" s="302">
        <v>0.5525429823768524</v>
      </c>
      <c r="H28" s="302">
        <f t="shared" si="8"/>
        <v>0.90354539636582631</v>
      </c>
      <c r="I28" s="303"/>
      <c r="J28" s="302">
        <v>0.35866654714390289</v>
      </c>
      <c r="K28" s="302">
        <v>0.5894456134654712</v>
      </c>
      <c r="L28" s="302">
        <f t="shared" si="9"/>
        <v>0.94811216060937409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0.41215498122864175</v>
      </c>
      <c r="C29" s="302">
        <v>0.12510271819224683</v>
      </c>
      <c r="D29" s="302">
        <f t="shared" si="7"/>
        <v>0.53725769942088863</v>
      </c>
      <c r="E29" s="303"/>
      <c r="F29" s="302">
        <v>0.56193727910761715</v>
      </c>
      <c r="G29" s="302">
        <v>0.3266453636023835</v>
      </c>
      <c r="H29" s="302">
        <f t="shared" si="8"/>
        <v>0.88858264271000065</v>
      </c>
      <c r="I29" s="303"/>
      <c r="J29" s="302">
        <v>0.26555552974812197</v>
      </c>
      <c r="K29" s="302">
        <v>0.29908257414244555</v>
      </c>
      <c r="L29" s="302">
        <f t="shared" si="9"/>
        <v>0.56463810389056746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0.7145915658178662</v>
      </c>
      <c r="C30" s="302">
        <v>8.6392777251253356</v>
      </c>
      <c r="D30" s="302">
        <f t="shared" si="7"/>
        <v>9.3538692909432015</v>
      </c>
      <c r="E30" s="303"/>
      <c r="F30" s="302">
        <v>0.89449585134757659</v>
      </c>
      <c r="G30" s="302">
        <v>8.8499982400847319</v>
      </c>
      <c r="H30" s="302">
        <f t="shared" si="8"/>
        <v>9.7444940914323084</v>
      </c>
      <c r="I30" s="303"/>
      <c r="J30" s="302">
        <v>0.70513489164798004</v>
      </c>
      <c r="K30" s="302">
        <v>8.2360791914716387</v>
      </c>
      <c r="L30" s="302">
        <f t="shared" si="9"/>
        <v>8.9412140831196183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0.7028666432153281</v>
      </c>
      <c r="C31" s="302">
        <v>0.29370110296099899</v>
      </c>
      <c r="D31" s="302">
        <f t="shared" si="7"/>
        <v>0.99656774617632715</v>
      </c>
      <c r="E31" s="303"/>
      <c r="F31" s="302">
        <v>1.1067996789226202</v>
      </c>
      <c r="G31" s="302">
        <v>0.28950108536620706</v>
      </c>
      <c r="H31" s="302">
        <f t="shared" si="8"/>
        <v>1.3963007642888272</v>
      </c>
      <c r="I31" s="303"/>
      <c r="J31" s="302">
        <v>0.72624673458162248</v>
      </c>
      <c r="K31" s="302">
        <v>0.42818548023319997</v>
      </c>
      <c r="L31" s="302">
        <f t="shared" si="9"/>
        <v>1.1544322148148225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0.11067793692686725</v>
      </c>
      <c r="C32" s="302">
        <v>0.15578318944522598</v>
      </c>
      <c r="D32" s="302">
        <f t="shared" si="7"/>
        <v>0.26646112637209324</v>
      </c>
      <c r="E32" s="303"/>
      <c r="F32" s="302">
        <v>0.12572223846358938</v>
      </c>
      <c r="G32" s="302">
        <v>0.25956466338240991</v>
      </c>
      <c r="H32" s="302">
        <f t="shared" si="8"/>
        <v>0.38528690184599929</v>
      </c>
      <c r="I32" s="303"/>
      <c r="J32" s="302">
        <v>7.3476317838761976E-2</v>
      </c>
      <c r="K32" s="302">
        <v>0.33941509679533932</v>
      </c>
      <c r="L32" s="302">
        <f t="shared" si="9"/>
        <v>0.41289141463410128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0.18000687874560464</v>
      </c>
      <c r="C33" s="302">
        <v>0.74663892216751315</v>
      </c>
      <c r="D33" s="302">
        <f t="shared" si="7"/>
        <v>0.92664580091311777</v>
      </c>
      <c r="E33" s="303"/>
      <c r="F33" s="302">
        <v>0.25244416177516638</v>
      </c>
      <c r="G33" s="302">
        <v>0.68656720726537801</v>
      </c>
      <c r="H33" s="302">
        <f t="shared" si="8"/>
        <v>0.93901136904054439</v>
      </c>
      <c r="I33" s="303"/>
      <c r="J33" s="302">
        <v>0.37333669162432864</v>
      </c>
      <c r="K33" s="302">
        <v>0.73397141223455298</v>
      </c>
      <c r="L33" s="302">
        <f t="shared" si="9"/>
        <v>1.1073081038588817</v>
      </c>
      <c r="M33" s="236"/>
      <c r="N33" s="236"/>
    </row>
    <row r="34" spans="1:18" x14ac:dyDescent="0.2">
      <c r="A34" s="237" t="str">
        <f>name!E$12</f>
        <v>Elementary occupations</v>
      </c>
      <c r="B34" s="302">
        <v>1.8666520422441626</v>
      </c>
      <c r="C34" s="302">
        <v>2.1198639890791493</v>
      </c>
      <c r="D34" s="302">
        <f t="shared" si="7"/>
        <v>3.9865160313233119</v>
      </c>
      <c r="E34" s="303"/>
      <c r="F34" s="302">
        <v>1.9331750480418302</v>
      </c>
      <c r="G34" s="302">
        <v>1.9678553771138558</v>
      </c>
      <c r="H34" s="302">
        <f t="shared" si="8"/>
        <v>3.9010304251556862</v>
      </c>
      <c r="I34" s="303"/>
      <c r="J34" s="302">
        <v>3.1284101884844238</v>
      </c>
      <c r="K34" s="302">
        <v>2.513811408117494</v>
      </c>
      <c r="L34" s="302">
        <f t="shared" si="9"/>
        <v>5.6422215966019174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4.6704567621721402</v>
      </c>
      <c r="C36" s="311">
        <f t="shared" ref="C36:K36" si="10">SUM(C26:C34)</f>
        <v>13.605543237827884</v>
      </c>
      <c r="D36" s="311">
        <f t="shared" si="10"/>
        <v>18.276000000000025</v>
      </c>
      <c r="E36" s="311"/>
      <c r="F36" s="311">
        <f t="shared" si="10"/>
        <v>5.8849742772569007</v>
      </c>
      <c r="G36" s="311">
        <f t="shared" si="10"/>
        <v>14.857025722743124</v>
      </c>
      <c r="H36" s="311">
        <f t="shared" si="10"/>
        <v>20.742000000000026</v>
      </c>
      <c r="I36" s="311"/>
      <c r="J36" s="311">
        <f t="shared" si="10"/>
        <v>6.2515601548270094</v>
      </c>
      <c r="K36" s="311">
        <f t="shared" si="10"/>
        <v>15.690439845172993</v>
      </c>
      <c r="L36" s="311">
        <f>SUM(L26:L34)</f>
        <v>21.942000000000004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3.201048832390641E-3</v>
      </c>
      <c r="C43" s="302">
        <v>0.17392995937130484</v>
      </c>
      <c r="D43" s="302">
        <f>SUM(B43:C43)</f>
        <v>0.17713100820369548</v>
      </c>
      <c r="E43" s="303"/>
      <c r="F43" s="302">
        <v>4.6683970181554263E-3</v>
      </c>
      <c r="G43" s="302">
        <v>0.18571540148291829</v>
      </c>
      <c r="H43" s="302">
        <f>SUM(F43:G43)</f>
        <v>0.19038379850107373</v>
      </c>
      <c r="I43" s="303"/>
      <c r="J43" s="302">
        <v>2.2692813996107813E-3</v>
      </c>
      <c r="K43" s="302">
        <v>0.11055051182169315</v>
      </c>
      <c r="L43" s="302">
        <f>SUM(J43:K43)</f>
        <v>0.11281979322130394</v>
      </c>
      <c r="M43" s="236"/>
      <c r="N43" s="236"/>
    </row>
    <row r="44" spans="1:18" x14ac:dyDescent="0.2">
      <c r="A44" s="237" t="str">
        <f>name!E$5</f>
        <v>Professional occupations</v>
      </c>
      <c r="B44" s="302">
        <v>4.9560458756715831E-2</v>
      </c>
      <c r="C44" s="302">
        <v>0.14178125419414148</v>
      </c>
      <c r="D44" s="302">
        <f t="shared" ref="D44:D51" si="11">SUM(B44:C44)</f>
        <v>0.19134171295085731</v>
      </c>
      <c r="E44" s="303"/>
      <c r="F44" s="302">
        <v>7.7472763273281967E-2</v>
      </c>
      <c r="G44" s="302">
        <v>0.16882630304190765</v>
      </c>
      <c r="H44" s="302">
        <f t="shared" ref="H44:H51" si="12">SUM(F44:G44)</f>
        <v>0.24629906631518961</v>
      </c>
      <c r="I44" s="303"/>
      <c r="J44" s="302">
        <v>4.7281882360205085E-2</v>
      </c>
      <c r="K44" s="302">
        <v>0.13459976850411506</v>
      </c>
      <c r="L44" s="302">
        <f t="shared" ref="L44:L51" si="13">SUM(J44:K44)</f>
        <v>0.18188165086432015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2.3029643059704352E-2</v>
      </c>
      <c r="C45" s="302">
        <v>0.11473795124330965</v>
      </c>
      <c r="D45" s="302">
        <f t="shared" si="11"/>
        <v>0.137767594303014</v>
      </c>
      <c r="E45" s="303"/>
      <c r="F45" s="302">
        <v>3.3469206836582895E-2</v>
      </c>
      <c r="G45" s="302">
        <v>0.14622438018815206</v>
      </c>
      <c r="H45" s="302">
        <f t="shared" si="12"/>
        <v>0.17969358702473495</v>
      </c>
      <c r="I45" s="303"/>
      <c r="J45" s="302">
        <v>2.1588752397026404E-2</v>
      </c>
      <c r="K45" s="302">
        <v>8.3650624242943575E-2</v>
      </c>
      <c r="L45" s="302">
        <f t="shared" si="13"/>
        <v>0.10523937663996998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2.9325422447741487E-2</v>
      </c>
      <c r="C46" s="302">
        <v>3.5067135936384171E-2</v>
      </c>
      <c r="D46" s="302">
        <f t="shared" si="11"/>
        <v>6.4392558384125664E-2</v>
      </c>
      <c r="E46" s="303"/>
      <c r="F46" s="302">
        <v>3.5704978286033182E-2</v>
      </c>
      <c r="G46" s="302">
        <v>3.5261372180879831E-2</v>
      </c>
      <c r="H46" s="302">
        <f t="shared" si="12"/>
        <v>7.096635046691302E-2</v>
      </c>
      <c r="I46" s="303"/>
      <c r="J46" s="302">
        <v>1.5122910511360273E-2</v>
      </c>
      <c r="K46" s="302">
        <v>2.2891582587965958E-2</v>
      </c>
      <c r="L46" s="302">
        <f t="shared" si="13"/>
        <v>3.8014493099326231E-2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4.5191140732479852E-3</v>
      </c>
      <c r="C47" s="302">
        <v>0.29388117890969401</v>
      </c>
      <c r="D47" s="302">
        <f t="shared" si="11"/>
        <v>0.29840029298294202</v>
      </c>
      <c r="E47" s="303"/>
      <c r="F47" s="302">
        <v>6.0260849478233659E-3</v>
      </c>
      <c r="G47" s="302">
        <v>0.21730516710327949</v>
      </c>
      <c r="H47" s="302">
        <f>SUM(F47:G47)</f>
        <v>0.22333125205110285</v>
      </c>
      <c r="I47" s="303"/>
      <c r="J47" s="302">
        <v>2.5290608576580471E-3</v>
      </c>
      <c r="K47" s="302">
        <v>9.8528881803965018E-2</v>
      </c>
      <c r="L47" s="302">
        <f t="shared" si="13"/>
        <v>0.10105794266162306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2.6614964479508372E-2</v>
      </c>
      <c r="C48" s="302">
        <v>1.3099020933665131E-2</v>
      </c>
      <c r="D48" s="302">
        <f t="shared" si="11"/>
        <v>3.9713985413173503E-2</v>
      </c>
      <c r="E48" s="303"/>
      <c r="F48" s="302">
        <v>4.3638053744465104E-2</v>
      </c>
      <c r="G48" s="302">
        <v>1.3294127994126353E-2</v>
      </c>
      <c r="H48" s="302">
        <f t="shared" si="12"/>
        <v>5.6932181738591457E-2</v>
      </c>
      <c r="I48" s="303"/>
      <c r="J48" s="302">
        <v>2.6256535099884511E-2</v>
      </c>
      <c r="K48" s="302">
        <v>8.0002493802952979E-3</v>
      </c>
      <c r="L48" s="302">
        <f t="shared" si="13"/>
        <v>3.4256784480179811E-2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6.9140921712572646E-3</v>
      </c>
      <c r="C49" s="302">
        <v>2.6408054986145287E-2</v>
      </c>
      <c r="D49" s="302">
        <f t="shared" si="11"/>
        <v>3.3322147157402553E-2</v>
      </c>
      <c r="E49" s="303"/>
      <c r="F49" s="302">
        <v>8.9970607912988991E-3</v>
      </c>
      <c r="G49" s="302">
        <v>2.0292666848175558E-2</v>
      </c>
      <c r="H49" s="302">
        <f t="shared" si="12"/>
        <v>2.9289727639474458E-2</v>
      </c>
      <c r="I49" s="303"/>
      <c r="J49" s="302">
        <v>3.6489638830960497E-3</v>
      </c>
      <c r="K49" s="302">
        <v>1.3572217925558461E-2</v>
      </c>
      <c r="L49" s="302">
        <f t="shared" si="13"/>
        <v>1.722118180865451E-2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1.2794284366508255E-3</v>
      </c>
      <c r="C50" s="302">
        <v>0.44734140941274964</v>
      </c>
      <c r="D50" s="302">
        <f t="shared" si="11"/>
        <v>0.44862083784940043</v>
      </c>
      <c r="E50" s="303"/>
      <c r="F50" s="302">
        <v>1.0826734716468836E-3</v>
      </c>
      <c r="G50" s="302">
        <v>0.45776509809054949</v>
      </c>
      <c r="H50" s="302">
        <f t="shared" si="12"/>
        <v>0.45884777156219636</v>
      </c>
      <c r="I50" s="303"/>
      <c r="J50" s="302">
        <v>8.3567597704296847E-4</v>
      </c>
      <c r="K50" s="302">
        <v>0.24091153150235123</v>
      </c>
      <c r="L50" s="302">
        <f t="shared" si="13"/>
        <v>0.24174720747939421</v>
      </c>
      <c r="M50" s="236"/>
      <c r="N50" s="236"/>
    </row>
    <row r="51" spans="1:14" x14ac:dyDescent="0.2">
      <c r="A51" s="237" t="str">
        <f>name!E$12</f>
        <v>Elementary occupations</v>
      </c>
      <c r="B51" s="302">
        <v>8.4112005269594801E-3</v>
      </c>
      <c r="C51" s="302">
        <v>0.18389866222842738</v>
      </c>
      <c r="D51" s="302">
        <f t="shared" si="11"/>
        <v>0.19230986275538686</v>
      </c>
      <c r="E51" s="303"/>
      <c r="F51" s="302">
        <v>9.4314119517159307E-3</v>
      </c>
      <c r="G51" s="302">
        <v>1.6824852749008037E-2</v>
      </c>
      <c r="H51" s="302">
        <f t="shared" si="12"/>
        <v>2.6256264700723966E-2</v>
      </c>
      <c r="I51" s="303"/>
      <c r="J51" s="302">
        <v>4.1365945048663644E-3</v>
      </c>
      <c r="K51" s="302">
        <v>6.6249752403618042E-3</v>
      </c>
      <c r="L51" s="302">
        <f t="shared" si="13"/>
        <v>1.0761569745228169E-2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0.15285537278417624</v>
      </c>
      <c r="C53" s="311">
        <f t="shared" ref="C53:L53" si="14">SUM(C43:C51)</f>
        <v>1.4301446272158216</v>
      </c>
      <c r="D53" s="311">
        <f t="shared" si="14"/>
        <v>1.582999999999998</v>
      </c>
      <c r="E53" s="311"/>
      <c r="F53" s="311">
        <f t="shared" si="14"/>
        <v>0.22049063032100363</v>
      </c>
      <c r="G53" s="311">
        <f t="shared" si="14"/>
        <v>1.2615093696789967</v>
      </c>
      <c r="H53" s="311">
        <f t="shared" si="14"/>
        <v>1.4820000000000007</v>
      </c>
      <c r="I53" s="311"/>
      <c r="J53" s="311">
        <f t="shared" si="14"/>
        <v>0.12366965699075048</v>
      </c>
      <c r="K53" s="311">
        <f t="shared" si="14"/>
        <v>0.71933034300924947</v>
      </c>
      <c r="L53" s="311">
        <f t="shared" si="14"/>
        <v>0.84299999999999997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0.34123234655176793</v>
      </c>
      <c r="C60" s="302">
        <v>0.77675440555564235</v>
      </c>
      <c r="D60" s="302">
        <f>SUM(B60:C60)</f>
        <v>1.1179867521074103</v>
      </c>
      <c r="E60" s="303"/>
      <c r="F60" s="302">
        <v>0.58973890492413994</v>
      </c>
      <c r="G60" s="302">
        <v>0.87841142868593147</v>
      </c>
      <c r="H60" s="302">
        <f>SUM(F60:G60)</f>
        <v>1.4681503336100714</v>
      </c>
      <c r="I60" s="303"/>
      <c r="J60" s="302">
        <v>0.46313085464520071</v>
      </c>
      <c r="K60" s="302">
        <v>0.63915597617973718</v>
      </c>
      <c r="L60" s="302">
        <f>SUM(J60:K60)</f>
        <v>1.1022868308249378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0.40833099866938638</v>
      </c>
      <c r="C61" s="302">
        <v>0.48295748415874296</v>
      </c>
      <c r="D61" s="302">
        <f t="shared" ref="D61:D68" si="15">SUM(B61:C61)</f>
        <v>0.89128848282812934</v>
      </c>
      <c r="E61" s="303"/>
      <c r="F61" s="302">
        <v>0.72710713781470604</v>
      </c>
      <c r="G61" s="302">
        <v>0.63438687016343986</v>
      </c>
      <c r="H61" s="302">
        <f t="shared" ref="H61:H68" si="16">SUM(F61:G61)</f>
        <v>1.3614940079781459</v>
      </c>
      <c r="I61" s="303"/>
      <c r="J61" s="302">
        <v>0.65507145048115356</v>
      </c>
      <c r="K61" s="302">
        <v>0.67514891287693979</v>
      </c>
      <c r="L61" s="302">
        <f t="shared" ref="L61:L68" si="17">SUM(J61:K61)</f>
        <v>1.3302203633580933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0.52782689723611576</v>
      </c>
      <c r="C62" s="302">
        <v>0.69736883034792252</v>
      </c>
      <c r="D62" s="302">
        <f t="shared" si="15"/>
        <v>1.2251957275840382</v>
      </c>
      <c r="E62" s="303"/>
      <c r="F62" s="302">
        <v>0.78413838239420486</v>
      </c>
      <c r="G62" s="302">
        <v>0.86862673574048099</v>
      </c>
      <c r="H62" s="302">
        <f t="shared" si="16"/>
        <v>1.6527651181346859</v>
      </c>
      <c r="I62" s="303"/>
      <c r="J62" s="302">
        <v>0.68308984284357488</v>
      </c>
      <c r="K62" s="302">
        <v>0.66239072587436254</v>
      </c>
      <c r="L62" s="302">
        <f t="shared" si="17"/>
        <v>1.3454805687179374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0.8591672838575577</v>
      </c>
      <c r="C63" s="302">
        <v>0.36642164556881668</v>
      </c>
      <c r="D63" s="302">
        <f t="shared" si="15"/>
        <v>1.2255889294263744</v>
      </c>
      <c r="E63" s="303"/>
      <c r="F63" s="302">
        <v>0.97047202678017119</v>
      </c>
      <c r="G63" s="302">
        <v>0.44002507018075621</v>
      </c>
      <c r="H63" s="302">
        <f t="shared" si="16"/>
        <v>1.4104970969609274</v>
      </c>
      <c r="I63" s="303"/>
      <c r="J63" s="302">
        <v>0.626363404447147</v>
      </c>
      <c r="K63" s="302">
        <v>0.38007436686055174</v>
      </c>
      <c r="L63" s="302">
        <f t="shared" si="17"/>
        <v>1.0064377713076986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0.37370631924877623</v>
      </c>
      <c r="C64" s="302">
        <v>1.3046477028993497</v>
      </c>
      <c r="D64" s="302">
        <f t="shared" si="15"/>
        <v>1.6783540221481259</v>
      </c>
      <c r="E64" s="303"/>
      <c r="F64" s="302">
        <v>0.69207081081955502</v>
      </c>
      <c r="G64" s="302">
        <v>1.0125043437444721</v>
      </c>
      <c r="H64" s="302">
        <f t="shared" si="16"/>
        <v>1.7045751545640271</v>
      </c>
      <c r="I64" s="303"/>
      <c r="J64" s="302">
        <v>0.39726621158448899</v>
      </c>
      <c r="K64" s="302">
        <v>0.69410308909792029</v>
      </c>
      <c r="L64" s="302">
        <f t="shared" si="17"/>
        <v>1.0913693006824092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9.1141678741506721E-2</v>
      </c>
      <c r="C65" s="302">
        <v>5.9488692343871406E-2</v>
      </c>
      <c r="D65" s="302">
        <f t="shared" si="15"/>
        <v>0.15063037108537813</v>
      </c>
      <c r="E65" s="303"/>
      <c r="F65" s="302">
        <v>0.14300794260899638</v>
      </c>
      <c r="G65" s="302">
        <v>7.0819213316133278E-2</v>
      </c>
      <c r="H65" s="302">
        <f t="shared" si="16"/>
        <v>0.21382715592512966</v>
      </c>
      <c r="I65" s="303"/>
      <c r="J65" s="302">
        <v>0.10521464269899011</v>
      </c>
      <c r="K65" s="302">
        <v>4.8844924290785741E-2</v>
      </c>
      <c r="L65" s="302">
        <f t="shared" si="17"/>
        <v>0.15405956698977585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0.44571501220330001</v>
      </c>
      <c r="C66" s="302">
        <v>0.69175354259168031</v>
      </c>
      <c r="D66" s="302">
        <f t="shared" si="15"/>
        <v>1.1374685547949803</v>
      </c>
      <c r="E66" s="303"/>
      <c r="F66" s="302">
        <v>0.45895725802595183</v>
      </c>
      <c r="G66" s="302">
        <v>0.68906647246658859</v>
      </c>
      <c r="H66" s="302">
        <f t="shared" si="16"/>
        <v>1.1480237304925405</v>
      </c>
      <c r="I66" s="303"/>
      <c r="J66" s="302">
        <v>0.30156656379586688</v>
      </c>
      <c r="K66" s="302">
        <v>0.62747557921730857</v>
      </c>
      <c r="L66" s="302">
        <f t="shared" si="17"/>
        <v>0.92904214301317545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0.79696849644293477</v>
      </c>
      <c r="C67" s="302">
        <v>3.3895751277584871</v>
      </c>
      <c r="D67" s="302">
        <f t="shared" si="15"/>
        <v>4.1865436242014216</v>
      </c>
      <c r="E67" s="303"/>
      <c r="F67" s="302">
        <v>0.81739312517060703</v>
      </c>
      <c r="G67" s="302">
        <v>2.92895781238279</v>
      </c>
      <c r="H67" s="302">
        <f t="shared" si="16"/>
        <v>3.7463509375533972</v>
      </c>
      <c r="I67" s="303"/>
      <c r="J67" s="302">
        <v>0.78537983555264612</v>
      </c>
      <c r="K67" s="302">
        <v>1.9088778045654504</v>
      </c>
      <c r="L67" s="302">
        <f t="shared" si="17"/>
        <v>2.6942576401180967</v>
      </c>
      <c r="M67" s="236"/>
      <c r="N67" s="236"/>
    </row>
    <row r="68" spans="1:14" x14ac:dyDescent="0.2">
      <c r="A68" s="237" t="str">
        <f>name!E$12</f>
        <v>Elementary occupations</v>
      </c>
      <c r="B68" s="302">
        <v>0.75630165199428345</v>
      </c>
      <c r="C68" s="302">
        <v>1.2666418838298454</v>
      </c>
      <c r="D68" s="302">
        <f t="shared" si="15"/>
        <v>2.0229435358241288</v>
      </c>
      <c r="E68" s="303"/>
      <c r="F68" s="302">
        <v>0.64943821396782297</v>
      </c>
      <c r="G68" s="302">
        <v>1.10487825081325</v>
      </c>
      <c r="H68" s="302">
        <f t="shared" si="16"/>
        <v>1.7543164647810729</v>
      </c>
      <c r="I68" s="303"/>
      <c r="J68" s="302">
        <v>0.83960980095891868</v>
      </c>
      <c r="K68" s="302">
        <v>0.85423601402896265</v>
      </c>
      <c r="L68" s="302">
        <f t="shared" si="17"/>
        <v>1.6938458149878812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4.6003906849456291</v>
      </c>
      <c r="C70" s="311">
        <f t="shared" ref="C70:L70" si="18">SUM(C60:C68)</f>
        <v>9.0356093150543586</v>
      </c>
      <c r="D70" s="311">
        <f t="shared" si="18"/>
        <v>13.635999999999985</v>
      </c>
      <c r="E70" s="311"/>
      <c r="F70" s="311">
        <f t="shared" si="18"/>
        <v>5.8323238025061555</v>
      </c>
      <c r="G70" s="311">
        <f t="shared" si="18"/>
        <v>8.6276761974938427</v>
      </c>
      <c r="H70" s="311">
        <f t="shared" si="18"/>
        <v>14.459999999999997</v>
      </c>
      <c r="I70" s="311"/>
      <c r="J70" s="311">
        <f t="shared" si="18"/>
        <v>4.8566926070079877</v>
      </c>
      <c r="K70" s="311">
        <f t="shared" si="18"/>
        <v>6.490307392992019</v>
      </c>
      <c r="L70" s="311">
        <f t="shared" si="18"/>
        <v>11.347000000000005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0.26998417287733245</v>
      </c>
      <c r="C77" s="302">
        <v>1.5716117950316528</v>
      </c>
      <c r="D77" s="302">
        <f>SUM(B77:C77)</f>
        <v>1.8415959679089853</v>
      </c>
      <c r="E77" s="303"/>
      <c r="F77" s="302">
        <v>0.55024146963379184</v>
      </c>
      <c r="G77" s="302">
        <v>1.6337758575586403</v>
      </c>
      <c r="H77" s="302">
        <f>SUM(F77:G77)</f>
        <v>2.1840173271924321</v>
      </c>
      <c r="I77" s="303"/>
      <c r="J77" s="302">
        <v>0.41414398991706231</v>
      </c>
      <c r="K77" s="302">
        <v>1.2273899098259784</v>
      </c>
      <c r="L77" s="302">
        <f>SUM(J77:K77)</f>
        <v>1.6415338997430406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0.29792341921249782</v>
      </c>
      <c r="C78" s="302">
        <v>1.8531443629837017</v>
      </c>
      <c r="D78" s="302">
        <f t="shared" ref="D78:D85" si="19">SUM(B78:C78)</f>
        <v>2.1510677821961997</v>
      </c>
      <c r="E78" s="303"/>
      <c r="F78" s="302">
        <v>0.51697472896812613</v>
      </c>
      <c r="G78" s="302">
        <v>2.1801338640114181</v>
      </c>
      <c r="H78" s="302">
        <f t="shared" ref="H78:H85" si="20">SUM(F78:G78)</f>
        <v>2.6971085929795442</v>
      </c>
      <c r="I78" s="303"/>
      <c r="J78" s="302">
        <v>0.39834893453221082</v>
      </c>
      <c r="K78" s="302">
        <v>2.1733849461881505</v>
      </c>
      <c r="L78" s="302">
        <f t="shared" ref="L78:L85" si="21">SUM(J78:K78)</f>
        <v>2.5717338807203611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0.33397868992634933</v>
      </c>
      <c r="C79" s="302">
        <v>1.0623434432310945</v>
      </c>
      <c r="D79" s="302">
        <f t="shared" si="19"/>
        <v>1.3963221331574438</v>
      </c>
      <c r="E79" s="303"/>
      <c r="F79" s="302">
        <v>0.49079290649114904</v>
      </c>
      <c r="G79" s="302">
        <v>1.1622303999668178</v>
      </c>
      <c r="H79" s="302">
        <f t="shared" si="20"/>
        <v>1.6530233064579667</v>
      </c>
      <c r="I79" s="303"/>
      <c r="J79" s="302">
        <v>0.36154885331257131</v>
      </c>
      <c r="K79" s="302">
        <v>0.89616464408022989</v>
      </c>
      <c r="L79" s="302">
        <f t="shared" si="21"/>
        <v>1.2577134973928012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0.61823938171591097</v>
      </c>
      <c r="C80" s="302">
        <v>0.30944990096409702</v>
      </c>
      <c r="D80" s="302">
        <f t="shared" si="19"/>
        <v>0.92768928268000805</v>
      </c>
      <c r="E80" s="303"/>
      <c r="F80" s="302">
        <v>0.71459680489966781</v>
      </c>
      <c r="G80" s="302">
        <v>0.32418415406590184</v>
      </c>
      <c r="H80" s="302">
        <f t="shared" si="20"/>
        <v>1.0387809589655697</v>
      </c>
      <c r="I80" s="303"/>
      <c r="J80" s="302">
        <v>0.4404825304670138</v>
      </c>
      <c r="K80" s="302">
        <v>0.34308401042121844</v>
      </c>
      <c r="L80" s="302">
        <f t="shared" si="21"/>
        <v>0.78356654088823219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0.16582784702820205</v>
      </c>
      <c r="C81" s="302">
        <v>2.655630692023593</v>
      </c>
      <c r="D81" s="302">
        <f t="shared" si="19"/>
        <v>2.821458539051795</v>
      </c>
      <c r="E81" s="303"/>
      <c r="F81" s="302">
        <v>0.23791670787056934</v>
      </c>
      <c r="G81" s="302">
        <v>1.9566911257318815</v>
      </c>
      <c r="H81" s="302">
        <f t="shared" si="20"/>
        <v>2.194607833602451</v>
      </c>
      <c r="I81" s="303"/>
      <c r="J81" s="302">
        <v>0.27473527428876188</v>
      </c>
      <c r="K81" s="302">
        <v>1.2578844481062939</v>
      </c>
      <c r="L81" s="302">
        <f t="shared" si="21"/>
        <v>1.5326197223950557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8.0875819697590987E-2</v>
      </c>
      <c r="C82" s="302">
        <v>3.9752276090392343E-2</v>
      </c>
      <c r="D82" s="302">
        <f t="shared" si="19"/>
        <v>0.12062809578798334</v>
      </c>
      <c r="E82" s="303"/>
      <c r="F82" s="302">
        <v>0.11102402388411862</v>
      </c>
      <c r="G82" s="302">
        <v>3.5337749651592254E-2</v>
      </c>
      <c r="H82" s="302">
        <f t="shared" si="20"/>
        <v>0.14636177353571089</v>
      </c>
      <c r="I82" s="303"/>
      <c r="J82" s="302">
        <v>8.6672779509397668E-2</v>
      </c>
      <c r="K82" s="302">
        <v>3.910191240886475E-2</v>
      </c>
      <c r="L82" s="302">
        <f t="shared" si="21"/>
        <v>0.1257746919182624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0.14742448334757866</v>
      </c>
      <c r="C83" s="302">
        <v>0.27101997896059188</v>
      </c>
      <c r="D83" s="302">
        <f t="shared" si="19"/>
        <v>0.41844446230817056</v>
      </c>
      <c r="E83" s="303"/>
      <c r="F83" s="302">
        <v>0.18088596740311141</v>
      </c>
      <c r="G83" s="302">
        <v>0.24485621566963039</v>
      </c>
      <c r="H83" s="302">
        <f t="shared" si="20"/>
        <v>0.42574218307274181</v>
      </c>
      <c r="I83" s="303"/>
      <c r="J83" s="302">
        <v>0.12128634528025997</v>
      </c>
      <c r="K83" s="302">
        <v>0.23310727118124358</v>
      </c>
      <c r="L83" s="302">
        <f t="shared" si="21"/>
        <v>0.35439361646150358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0.56743802314738534</v>
      </c>
      <c r="C84" s="302">
        <v>1.3222741801711082</v>
      </c>
      <c r="D84" s="302">
        <f t="shared" si="19"/>
        <v>1.8897122033184934</v>
      </c>
      <c r="E84" s="303"/>
      <c r="F84" s="302">
        <v>0.48568116356883356</v>
      </c>
      <c r="G84" s="302">
        <v>0.93194976797299522</v>
      </c>
      <c r="H84" s="302">
        <f t="shared" si="20"/>
        <v>1.4176309315418287</v>
      </c>
      <c r="I84" s="303"/>
      <c r="J84" s="302">
        <v>0.41398854262585927</v>
      </c>
      <c r="K84" s="302">
        <v>0.6538408478514518</v>
      </c>
      <c r="L84" s="302">
        <f t="shared" si="21"/>
        <v>1.0678293904773111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0.13685214472621468</v>
      </c>
      <c r="C85" s="302">
        <v>0.42322938886472788</v>
      </c>
      <c r="D85" s="302">
        <f t="shared" si="19"/>
        <v>0.56008153359094259</v>
      </c>
      <c r="E85" s="303"/>
      <c r="F85" s="302">
        <v>0.15396489149302398</v>
      </c>
      <c r="G85" s="302">
        <v>0.29476220115872126</v>
      </c>
      <c r="H85" s="302">
        <f t="shared" si="20"/>
        <v>0.44872709265174526</v>
      </c>
      <c r="I85" s="303"/>
      <c r="J85" s="302">
        <v>0.25266379811683592</v>
      </c>
      <c r="K85" s="302">
        <v>0.2391709618865874</v>
      </c>
      <c r="L85" s="302">
        <f t="shared" si="21"/>
        <v>0.4918347600034233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2.6185439816790619</v>
      </c>
      <c r="C87" s="311">
        <f t="shared" ref="C87:D87" si="22">SUM(C77:C85)</f>
        <v>9.5084560183209579</v>
      </c>
      <c r="D87" s="311">
        <f t="shared" si="22"/>
        <v>12.127000000000024</v>
      </c>
      <c r="E87" s="311"/>
      <c r="F87" s="311">
        <f t="shared" ref="F87:H87" si="23">SUM(F77:F85)</f>
        <v>3.4420786642123922</v>
      </c>
      <c r="G87" s="311">
        <f t="shared" si="23"/>
        <v>8.7639213357876002</v>
      </c>
      <c r="H87" s="311">
        <f t="shared" si="23"/>
        <v>12.205999999999992</v>
      </c>
      <c r="I87" s="311"/>
      <c r="J87" s="311">
        <f t="shared" ref="J87:L87" si="24">SUM(J77:J85)</f>
        <v>2.7638710480499729</v>
      </c>
      <c r="K87" s="311">
        <f t="shared" si="24"/>
        <v>7.0631289519500191</v>
      </c>
      <c r="L87" s="311">
        <f t="shared" si="24"/>
        <v>9.8269999999999893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0.9489978544264791</v>
      </c>
      <c r="C94" s="302">
        <v>4.60592449494838</v>
      </c>
      <c r="D94" s="302">
        <f>SUM(B94:C94)</f>
        <v>5.5549223493748592</v>
      </c>
      <c r="E94" s="303"/>
      <c r="F94" s="302">
        <v>1.5552698471873552</v>
      </c>
      <c r="G94" s="302">
        <v>5.175297208479078</v>
      </c>
      <c r="H94" s="302">
        <f>SUM(F94:G94)</f>
        <v>6.730567055666433</v>
      </c>
      <c r="I94" s="303"/>
      <c r="J94" s="302">
        <v>1.4131131543528535</v>
      </c>
      <c r="K94" s="302">
        <v>4.5349654934605574</v>
      </c>
      <c r="L94" s="302">
        <f>SUM(J94:K94)</f>
        <v>5.9480786478134107</v>
      </c>
      <c r="M94" s="236"/>
      <c r="N94" s="236"/>
    </row>
    <row r="95" spans="1:14" x14ac:dyDescent="0.2">
      <c r="A95" s="237" t="str">
        <f>name!E$5</f>
        <v>Professional occupations</v>
      </c>
      <c r="B95" s="302">
        <v>1.0422797686487844</v>
      </c>
      <c r="C95" s="302">
        <v>5.7118751461860411</v>
      </c>
      <c r="D95" s="302">
        <f t="shared" ref="D95:D102" si="25">SUM(B95:C95)</f>
        <v>6.7541549148348254</v>
      </c>
      <c r="E95" s="303"/>
      <c r="F95" s="302">
        <v>1.8035798904397038</v>
      </c>
      <c r="G95" s="302">
        <v>7.3597351102584829</v>
      </c>
      <c r="H95" s="302">
        <f t="shared" ref="H95:H102" si="26">SUM(F95:G95)</f>
        <v>9.1633150006981872</v>
      </c>
      <c r="I95" s="303"/>
      <c r="J95" s="302">
        <v>1.8767206332944695</v>
      </c>
      <c r="K95" s="302">
        <v>9.0022044062928579</v>
      </c>
      <c r="L95" s="302">
        <f t="shared" ref="L95:L102" si="27">SUM(J95:K95)</f>
        <v>10.878925039587328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1.255791918743445</v>
      </c>
      <c r="C96" s="302">
        <v>3.5315438914582646</v>
      </c>
      <c r="D96" s="302">
        <f t="shared" si="25"/>
        <v>4.7873358102017098</v>
      </c>
      <c r="E96" s="303"/>
      <c r="F96" s="302">
        <v>1.9179721125888822</v>
      </c>
      <c r="G96" s="302">
        <v>4.2216399396986537</v>
      </c>
      <c r="H96" s="302">
        <f t="shared" si="26"/>
        <v>6.1396120522875357</v>
      </c>
      <c r="I96" s="303"/>
      <c r="J96" s="302">
        <v>1.838897556393335</v>
      </c>
      <c r="K96" s="302">
        <v>3.8995063157706431</v>
      </c>
      <c r="L96" s="302">
        <f t="shared" si="27"/>
        <v>5.7384038721639783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2.3452583296134044</v>
      </c>
      <c r="C97" s="302">
        <v>1.6446996996019716</v>
      </c>
      <c r="D97" s="302">
        <f t="shared" si="25"/>
        <v>3.989958029215376</v>
      </c>
      <c r="E97" s="303"/>
      <c r="F97" s="302">
        <v>2.6660697259990975</v>
      </c>
      <c r="G97" s="302">
        <v>1.8172452160881829</v>
      </c>
      <c r="H97" s="302">
        <f t="shared" si="26"/>
        <v>4.4833149420872802</v>
      </c>
      <c r="I97" s="303"/>
      <c r="J97" s="302">
        <v>2.2938210676691728</v>
      </c>
      <c r="K97" s="302">
        <v>2.0460725903693695</v>
      </c>
      <c r="L97" s="302">
        <f t="shared" si="27"/>
        <v>4.3398936580385428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0.5821200461829098</v>
      </c>
      <c r="C98" s="302">
        <v>14.341681963207197</v>
      </c>
      <c r="D98" s="302">
        <f t="shared" si="25"/>
        <v>14.923802009390107</v>
      </c>
      <c r="E98" s="303"/>
      <c r="F98" s="302">
        <v>0.97501947627166397</v>
      </c>
      <c r="G98" s="302">
        <v>11.754202914093234</v>
      </c>
      <c r="H98" s="302">
        <f t="shared" si="26"/>
        <v>12.729222390364898</v>
      </c>
      <c r="I98" s="303"/>
      <c r="J98" s="302">
        <v>1.1130221971206307</v>
      </c>
      <c r="K98" s="302">
        <v>9.2818736873154268</v>
      </c>
      <c r="L98" s="302">
        <f t="shared" si="27"/>
        <v>10.394895884436057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0.16148787651434773</v>
      </c>
      <c r="C99" s="302">
        <v>0.27797060982248012</v>
      </c>
      <c r="D99" s="302">
        <f t="shared" si="25"/>
        <v>0.43945848633682782</v>
      </c>
      <c r="E99" s="303"/>
      <c r="F99" s="302">
        <v>0.35998880705305136</v>
      </c>
      <c r="G99" s="302">
        <v>0.31309012173514839</v>
      </c>
      <c r="H99" s="302">
        <f t="shared" si="26"/>
        <v>0.67307892878819975</v>
      </c>
      <c r="I99" s="303"/>
      <c r="J99" s="302">
        <v>0.31145246875310917</v>
      </c>
      <c r="K99" s="302">
        <v>0.37672030194921413</v>
      </c>
      <c r="L99" s="302">
        <f t="shared" si="27"/>
        <v>0.6881727707023233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0.58588833426187292</v>
      </c>
      <c r="C100" s="302">
        <v>0.8854264020032715</v>
      </c>
      <c r="D100" s="302">
        <f t="shared" si="25"/>
        <v>1.4713147362651444</v>
      </c>
      <c r="E100" s="303"/>
      <c r="F100" s="302">
        <v>0.65699866154944708</v>
      </c>
      <c r="G100" s="302">
        <v>0.84553546038580385</v>
      </c>
      <c r="H100" s="302">
        <f t="shared" si="26"/>
        <v>1.502534121935251</v>
      </c>
      <c r="I100" s="303"/>
      <c r="J100" s="302">
        <v>0.56802478048794913</v>
      </c>
      <c r="K100" s="302">
        <v>0.89805647158131829</v>
      </c>
      <c r="L100" s="302">
        <f t="shared" si="27"/>
        <v>1.4660812520692674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0.99132472129175686</v>
      </c>
      <c r="C101" s="302">
        <v>6.1937394303138262</v>
      </c>
      <c r="D101" s="302">
        <f t="shared" si="25"/>
        <v>7.1850641516055829</v>
      </c>
      <c r="E101" s="303"/>
      <c r="F101" s="302">
        <v>1.2441153725437235</v>
      </c>
      <c r="G101" s="302">
        <v>5.0672749304294307</v>
      </c>
      <c r="H101" s="302">
        <f t="shared" si="26"/>
        <v>6.3113903029731544</v>
      </c>
      <c r="I101" s="303"/>
      <c r="J101" s="302">
        <v>1.0782676658569263</v>
      </c>
      <c r="K101" s="302">
        <v>3.9796344837276441</v>
      </c>
      <c r="L101" s="302">
        <f t="shared" si="27"/>
        <v>5.0579021495845709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0.44788111323032909</v>
      </c>
      <c r="C102" s="302">
        <v>2.4521083995452129</v>
      </c>
      <c r="D102" s="302">
        <f t="shared" si="25"/>
        <v>2.8999895127755417</v>
      </c>
      <c r="E102" s="303"/>
      <c r="F102" s="302">
        <v>0.59892995790607684</v>
      </c>
      <c r="G102" s="302">
        <v>1.943035247292934</v>
      </c>
      <c r="H102" s="302">
        <f t="shared" si="26"/>
        <v>2.5419652051990109</v>
      </c>
      <c r="I102" s="303"/>
      <c r="J102" s="302">
        <v>0.93385091217988547</v>
      </c>
      <c r="K102" s="302">
        <v>1.7157958134245892</v>
      </c>
      <c r="L102" s="302">
        <f t="shared" si="27"/>
        <v>2.6496467256044749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8.3610299629133298</v>
      </c>
      <c r="C104" s="311">
        <f t="shared" ref="C104:D104" si="28">SUM(C94:C102)</f>
        <v>39.644970037086644</v>
      </c>
      <c r="D104" s="311">
        <f t="shared" si="28"/>
        <v>48.005999999999965</v>
      </c>
      <c r="E104" s="311"/>
      <c r="F104" s="311">
        <f t="shared" ref="F104:H104" si="29">SUM(F94:F102)</f>
        <v>11.777943851539002</v>
      </c>
      <c r="G104" s="311">
        <f t="shared" si="29"/>
        <v>38.497056148460949</v>
      </c>
      <c r="H104" s="311">
        <f t="shared" si="29"/>
        <v>50.274999999999949</v>
      </c>
      <c r="I104" s="311"/>
      <c r="J104" s="311">
        <f t="shared" ref="J104:L104" si="30">SUM(J94:J102)</f>
        <v>11.42717043610833</v>
      </c>
      <c r="K104" s="311">
        <f t="shared" si="30"/>
        <v>35.734829563891623</v>
      </c>
      <c r="L104" s="311">
        <f t="shared" si="30"/>
        <v>47.161999999999956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3.2234067203532391E-2</v>
      </c>
      <c r="C111" s="302">
        <v>0.10265683672806818</v>
      </c>
      <c r="D111" s="302">
        <f>SUM(B111:C111)</f>
        <v>0.13489090393160058</v>
      </c>
      <c r="E111" s="303"/>
      <c r="F111" s="302">
        <v>0.13323478144953971</v>
      </c>
      <c r="G111" s="302">
        <v>0.33997835858195269</v>
      </c>
      <c r="H111" s="302">
        <f>SUM(F111:G111)</f>
        <v>0.4732131400314924</v>
      </c>
      <c r="I111" s="303"/>
      <c r="J111" s="302">
        <v>0.11465705642235412</v>
      </c>
      <c r="K111" s="302">
        <v>0.26979379077207399</v>
      </c>
      <c r="L111" s="302">
        <f>SUM(J111:K111)</f>
        <v>0.38445084719442812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6.0884913857056772E-2</v>
      </c>
      <c r="C112" s="302">
        <v>0.29304158708846334</v>
      </c>
      <c r="D112" s="302">
        <f t="shared" ref="D112:D119" si="31">SUM(B112:C112)</f>
        <v>0.35392650094552014</v>
      </c>
      <c r="E112" s="303"/>
      <c r="F112" s="302">
        <v>0.2700746701155457</v>
      </c>
      <c r="G112" s="302">
        <v>1.1457103103510751</v>
      </c>
      <c r="H112" s="302">
        <f t="shared" ref="H112:H119" si="32">SUM(F112:G112)</f>
        <v>1.4157849804666207</v>
      </c>
      <c r="I112" s="303"/>
      <c r="J112" s="302">
        <v>0.30963268240881098</v>
      </c>
      <c r="K112" s="302">
        <v>1.1686346034888166</v>
      </c>
      <c r="L112" s="302">
        <f t="shared" ref="L112:L119" si="33">SUM(J112:K112)</f>
        <v>1.4782672858976276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5.9422693313448988E-2</v>
      </c>
      <c r="C113" s="302">
        <v>0.18011053273081593</v>
      </c>
      <c r="D113" s="302">
        <f t="shared" si="31"/>
        <v>0.23953322604426491</v>
      </c>
      <c r="E113" s="303"/>
      <c r="F113" s="302">
        <v>0.23237106629938098</v>
      </c>
      <c r="G113" s="302">
        <v>0.70057512871373173</v>
      </c>
      <c r="H113" s="302">
        <f t="shared" si="32"/>
        <v>0.93294619501311271</v>
      </c>
      <c r="I113" s="303"/>
      <c r="J113" s="302">
        <v>0.21701160916242332</v>
      </c>
      <c r="K113" s="302">
        <v>0.53630509250722613</v>
      </c>
      <c r="L113" s="302">
        <f t="shared" si="33"/>
        <v>0.75331670166964948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0.2366656531709167</v>
      </c>
      <c r="C114" s="302">
        <v>0.15289447963615063</v>
      </c>
      <c r="D114" s="302">
        <f t="shared" si="31"/>
        <v>0.38956013280706736</v>
      </c>
      <c r="E114" s="303"/>
      <c r="F114" s="302">
        <v>0.70335917217157762</v>
      </c>
      <c r="G114" s="302">
        <v>0.58710041168413474</v>
      </c>
      <c r="H114" s="302">
        <f t="shared" si="32"/>
        <v>1.2904595838557125</v>
      </c>
      <c r="I114" s="303"/>
      <c r="J114" s="302">
        <v>0.53523891305542703</v>
      </c>
      <c r="K114" s="302">
        <v>0.58621533426905825</v>
      </c>
      <c r="L114" s="302">
        <f t="shared" si="33"/>
        <v>1.1214542473244853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1.4749600930800572E-2</v>
      </c>
      <c r="C115" s="302">
        <v>0.23950294100365016</v>
      </c>
      <c r="D115" s="302">
        <f t="shared" si="31"/>
        <v>0.25425254193445074</v>
      </c>
      <c r="E115" s="303"/>
      <c r="F115" s="302">
        <v>5.382972725216912E-2</v>
      </c>
      <c r="G115" s="302">
        <v>0.60849323138875999</v>
      </c>
      <c r="H115" s="302">
        <f t="shared" si="32"/>
        <v>0.66232295864092916</v>
      </c>
      <c r="I115" s="303"/>
      <c r="J115" s="302">
        <v>0.10370546302809341</v>
      </c>
      <c r="K115" s="302">
        <v>0.3407233027117218</v>
      </c>
      <c r="L115" s="302">
        <f t="shared" si="33"/>
        <v>0.44442876573981521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1.0714867181935855E-2</v>
      </c>
      <c r="C116" s="302">
        <v>3.8947895129148327E-2</v>
      </c>
      <c r="D116" s="302">
        <f t="shared" si="31"/>
        <v>4.9662762311084185E-2</v>
      </c>
      <c r="E116" s="303"/>
      <c r="F116" s="302">
        <v>3.2770178200523865E-2</v>
      </c>
      <c r="G116" s="302">
        <v>0.14463263894978126</v>
      </c>
      <c r="H116" s="302">
        <f t="shared" si="32"/>
        <v>0.17740281715030512</v>
      </c>
      <c r="I116" s="303"/>
      <c r="J116" s="302">
        <v>2.0360960185072396E-2</v>
      </c>
      <c r="K116" s="302">
        <v>0.13746931073697607</v>
      </c>
      <c r="L116" s="302">
        <f t="shared" si="33"/>
        <v>0.15783027092204846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0.13578367103476072</v>
      </c>
      <c r="C117" s="302">
        <v>0.22695641602955849</v>
      </c>
      <c r="D117" s="302">
        <f t="shared" si="31"/>
        <v>0.36274008706431921</v>
      </c>
      <c r="E117" s="303"/>
      <c r="F117" s="302">
        <v>0.49164099093675073</v>
      </c>
      <c r="G117" s="302">
        <v>0.80891194880339889</v>
      </c>
      <c r="H117" s="302">
        <f t="shared" si="32"/>
        <v>1.3005529397401496</v>
      </c>
      <c r="I117" s="303"/>
      <c r="J117" s="302">
        <v>0.48112661741939716</v>
      </c>
      <c r="K117" s="302">
        <v>0.83680679563186344</v>
      </c>
      <c r="L117" s="302">
        <f t="shared" si="33"/>
        <v>1.3179334130512605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2.880817726056964E-3</v>
      </c>
      <c r="C118" s="302">
        <v>0.1201342541053057</v>
      </c>
      <c r="D118" s="302">
        <f t="shared" si="31"/>
        <v>0.12301507183136266</v>
      </c>
      <c r="E118" s="303"/>
      <c r="F118" s="302">
        <v>7.9640468458626774E-3</v>
      </c>
      <c r="G118" s="302">
        <v>0.3174984971989025</v>
      </c>
      <c r="H118" s="302">
        <f t="shared" si="32"/>
        <v>0.32546254404476516</v>
      </c>
      <c r="I118" s="303"/>
      <c r="J118" s="302">
        <v>9.4883972958616555E-3</v>
      </c>
      <c r="K118" s="302">
        <v>0.29145235070618924</v>
      </c>
      <c r="L118" s="302">
        <f t="shared" si="33"/>
        <v>0.3009407480020509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1.2841566019883646E-2</v>
      </c>
      <c r="C119" s="302">
        <v>3.6577207110447298E-2</v>
      </c>
      <c r="D119" s="302">
        <f t="shared" si="31"/>
        <v>4.941877313033094E-2</v>
      </c>
      <c r="E119" s="303"/>
      <c r="F119" s="302">
        <v>4.015557518304945E-2</v>
      </c>
      <c r="G119" s="302">
        <v>0.10469926587387735</v>
      </c>
      <c r="H119" s="302">
        <f t="shared" si="32"/>
        <v>0.14485484105692681</v>
      </c>
      <c r="I119" s="303"/>
      <c r="J119" s="302">
        <v>3.0468662144023169E-2</v>
      </c>
      <c r="K119" s="302">
        <v>8.0909058054607866E-2</v>
      </c>
      <c r="L119" s="302">
        <f t="shared" si="33"/>
        <v>0.11137772019863104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0.56617785043839264</v>
      </c>
      <c r="C121" s="311">
        <f t="shared" ref="C121:D121" si="34">SUM(C111:C119)</f>
        <v>1.3908221495616082</v>
      </c>
      <c r="D121" s="311">
        <f t="shared" si="34"/>
        <v>1.9570000000000007</v>
      </c>
      <c r="E121" s="311"/>
      <c r="F121" s="311">
        <f t="shared" ref="F121:H121" si="35">SUM(F111:F119)</f>
        <v>1.9654002084543996</v>
      </c>
      <c r="G121" s="311">
        <f t="shared" si="35"/>
        <v>4.7575997915456139</v>
      </c>
      <c r="H121" s="311">
        <f t="shared" si="35"/>
        <v>6.7230000000000141</v>
      </c>
      <c r="I121" s="311"/>
      <c r="J121" s="311">
        <f t="shared" ref="J121:L121" si="36">SUM(J111:J119)</f>
        <v>1.8216903611214632</v>
      </c>
      <c r="K121" s="311">
        <f t="shared" si="36"/>
        <v>4.2483096388785331</v>
      </c>
      <c r="L121" s="311">
        <f t="shared" si="36"/>
        <v>6.0699999999999967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0.12293563424833504</v>
      </c>
      <c r="C128" s="302">
        <v>0.591492480599346</v>
      </c>
      <c r="D128" s="302">
        <f>SUM(B128:C128)</f>
        <v>0.71442811484768098</v>
      </c>
      <c r="E128" s="303"/>
      <c r="F128" s="302">
        <v>0.11494280534902795</v>
      </c>
      <c r="G128" s="302">
        <v>0.53924359232377739</v>
      </c>
      <c r="H128" s="302">
        <f>SUM(F128:G128)</f>
        <v>0.65418639767280529</v>
      </c>
      <c r="I128" s="303"/>
      <c r="J128" s="302">
        <v>0.14590606555859914</v>
      </c>
      <c r="K128" s="302">
        <v>0.577032140803037</v>
      </c>
      <c r="L128" s="302">
        <f>SUM(J128:K128)</f>
        <v>0.72293820636163608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0.18064209695527825</v>
      </c>
      <c r="C129" s="302">
        <v>0.42006165157222541</v>
      </c>
      <c r="D129" s="302">
        <f t="shared" ref="D129:D136" si="37">SUM(B129:C129)</f>
        <v>0.60070374852750363</v>
      </c>
      <c r="E129" s="303"/>
      <c r="F129" s="302">
        <v>0.18801153518610783</v>
      </c>
      <c r="G129" s="302">
        <v>0.52768026636827337</v>
      </c>
      <c r="H129" s="302">
        <f t="shared" ref="H129:H136" si="38">SUM(F129:G129)</f>
        <v>0.71569180155438117</v>
      </c>
      <c r="I129" s="303"/>
      <c r="J129" s="302">
        <v>0.28367368531184106</v>
      </c>
      <c r="K129" s="302">
        <v>0.69267502999644404</v>
      </c>
      <c r="L129" s="302">
        <f t="shared" ref="L129:L136" si="39">SUM(J129:K129)</f>
        <v>0.97634871530828504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0.23739690025113044</v>
      </c>
      <c r="C130" s="302">
        <v>0.33718661207852257</v>
      </c>
      <c r="D130" s="302">
        <f t="shared" si="37"/>
        <v>0.57458351232965299</v>
      </c>
      <c r="E130" s="303"/>
      <c r="F130" s="302">
        <v>0.21998459637681383</v>
      </c>
      <c r="G130" s="302">
        <v>0.40671741258422178</v>
      </c>
      <c r="H130" s="302">
        <f t="shared" si="38"/>
        <v>0.62670200896103556</v>
      </c>
      <c r="I130" s="303"/>
      <c r="J130" s="302">
        <v>0.25262189894831116</v>
      </c>
      <c r="K130" s="302">
        <v>0.40630964061021857</v>
      </c>
      <c r="L130" s="302">
        <f t="shared" si="39"/>
        <v>0.65893153955852979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0.34439599153849693</v>
      </c>
      <c r="C131" s="302">
        <v>0.15161968973006704</v>
      </c>
      <c r="D131" s="302">
        <f t="shared" si="37"/>
        <v>0.49601568126856399</v>
      </c>
      <c r="E131" s="303"/>
      <c r="F131" s="302">
        <v>0.26498273496050551</v>
      </c>
      <c r="G131" s="302">
        <v>0.18762634654401161</v>
      </c>
      <c r="H131" s="302">
        <f t="shared" si="38"/>
        <v>0.45260908150451712</v>
      </c>
      <c r="I131" s="303"/>
      <c r="J131" s="302">
        <v>0.24936101299568036</v>
      </c>
      <c r="K131" s="302">
        <v>0.26466900837040819</v>
      </c>
      <c r="L131" s="302">
        <f t="shared" si="39"/>
        <v>0.51403002136608855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0.11836460315676209</v>
      </c>
      <c r="C132" s="302">
        <v>0.81408636692695147</v>
      </c>
      <c r="D132" s="302">
        <f t="shared" si="37"/>
        <v>0.93245097008371358</v>
      </c>
      <c r="E132" s="303"/>
      <c r="F132" s="302">
        <v>7.7811950213002176E-2</v>
      </c>
      <c r="G132" s="302">
        <v>0.44197925159193879</v>
      </c>
      <c r="H132" s="302">
        <f t="shared" si="38"/>
        <v>0.51979120180494098</v>
      </c>
      <c r="I132" s="303"/>
      <c r="J132" s="302">
        <v>0.16446817212549286</v>
      </c>
      <c r="K132" s="302">
        <v>0.40931045904287938</v>
      </c>
      <c r="L132" s="302">
        <f t="shared" si="39"/>
        <v>0.57377863116837224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7.7409974295985132E-2</v>
      </c>
      <c r="C133" s="302">
        <v>5.1470941023215644E-2</v>
      </c>
      <c r="D133" s="302">
        <f t="shared" si="37"/>
        <v>0.12888091531920076</v>
      </c>
      <c r="E133" s="303"/>
      <c r="F133" s="302">
        <v>4.2193498777172163E-2</v>
      </c>
      <c r="G133" s="302">
        <v>5.6082896232788698E-2</v>
      </c>
      <c r="H133" s="302">
        <f t="shared" si="38"/>
        <v>9.8276395009960854E-2</v>
      </c>
      <c r="I133" s="303"/>
      <c r="J133" s="302">
        <v>3.8945203932856436E-2</v>
      </c>
      <c r="K133" s="302">
        <v>5.9437678350043016E-2</v>
      </c>
      <c r="L133" s="302">
        <f t="shared" si="39"/>
        <v>9.8382882282899459E-2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0.11799250424127626</v>
      </c>
      <c r="C134" s="302">
        <v>0.16626457760515101</v>
      </c>
      <c r="D134" s="302">
        <f>SUM(B134:C134)</f>
        <v>0.28425708184642728</v>
      </c>
      <c r="E134" s="303"/>
      <c r="F134" s="302">
        <v>0.11720694016864204</v>
      </c>
      <c r="G134" s="302">
        <v>0.15437238554489119</v>
      </c>
      <c r="H134" s="302">
        <f t="shared" si="38"/>
        <v>0.27157932571353322</v>
      </c>
      <c r="I134" s="303"/>
      <c r="J134" s="302">
        <v>0.14186433413897215</v>
      </c>
      <c r="K134" s="302">
        <v>0.20496629770785063</v>
      </c>
      <c r="L134" s="302">
        <f t="shared" si="39"/>
        <v>0.34683063184682278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9.0545242492422212E-2</v>
      </c>
      <c r="C135" s="302">
        <v>1.297794657145539</v>
      </c>
      <c r="D135" s="302">
        <f t="shared" si="37"/>
        <v>1.3883398996379612</v>
      </c>
      <c r="E135" s="303"/>
      <c r="F135" s="302">
        <v>5.8298331887183523E-2</v>
      </c>
      <c r="G135" s="302">
        <v>1.272209099154894</v>
      </c>
      <c r="H135" s="302">
        <f t="shared" si="38"/>
        <v>1.3305074310420775</v>
      </c>
      <c r="I135" s="303"/>
      <c r="J135" s="302">
        <v>6.9721050615561553E-2</v>
      </c>
      <c r="K135" s="302">
        <v>1.4563793195556218</v>
      </c>
      <c r="L135" s="302">
        <f t="shared" si="39"/>
        <v>1.5261003701711835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0.13008411410242413</v>
      </c>
      <c r="C136" s="302">
        <v>0.7732559620368773</v>
      </c>
      <c r="D136" s="302">
        <f t="shared" si="37"/>
        <v>0.90334007613930145</v>
      </c>
      <c r="E136" s="303"/>
      <c r="F136" s="302">
        <v>7.0062283452349564E-2</v>
      </c>
      <c r="G136" s="302">
        <v>0.76559407328439488</v>
      </c>
      <c r="H136" s="302">
        <f t="shared" si="38"/>
        <v>0.83565635673674443</v>
      </c>
      <c r="I136" s="303"/>
      <c r="J136" s="302">
        <v>0.10218960802011165</v>
      </c>
      <c r="K136" s="302">
        <v>0.84446939391607501</v>
      </c>
      <c r="L136" s="302">
        <f t="shared" si="39"/>
        <v>0.94665900193618668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1.4197670612821103</v>
      </c>
      <c r="C138" s="311">
        <f t="shared" ref="C138" si="40">SUM(C128:C136)</f>
        <v>4.6032329387178947</v>
      </c>
      <c r="D138" s="311">
        <f>SUM(D128:D136)</f>
        <v>6.0230000000000059</v>
      </c>
      <c r="E138" s="311"/>
      <c r="F138" s="311">
        <f t="shared" ref="F138:H138" si="41">SUM(F128:F136)</f>
        <v>1.1534946763708047</v>
      </c>
      <c r="G138" s="311">
        <f t="shared" si="41"/>
        <v>4.3515053236291914</v>
      </c>
      <c r="H138" s="311">
        <f t="shared" si="41"/>
        <v>5.5049999999999963</v>
      </c>
      <c r="I138" s="311"/>
      <c r="J138" s="311">
        <f t="shared" ref="J138:L138" si="42">SUM(J128:J136)</f>
        <v>1.4487510316474261</v>
      </c>
      <c r="K138" s="311">
        <f t="shared" si="42"/>
        <v>4.9152489683525777</v>
      </c>
      <c r="L138" s="311">
        <f t="shared" si="42"/>
        <v>6.3640000000000043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1.1034290786768255</v>
      </c>
      <c r="C145" s="302">
        <v>4.3912804635278135</v>
      </c>
      <c r="D145" s="302">
        <f>SUM(B145:C145)</f>
        <v>5.4947095422046388</v>
      </c>
      <c r="E145" s="303"/>
      <c r="F145" s="302">
        <v>1.8576329280794688</v>
      </c>
      <c r="G145" s="302">
        <v>6.0289590244225488</v>
      </c>
      <c r="H145" s="302">
        <f>SUM(F145:G145)</f>
        <v>7.8865919525020178</v>
      </c>
      <c r="I145" s="303"/>
      <c r="J145" s="302">
        <v>2.5837880478945996</v>
      </c>
      <c r="K145" s="302">
        <v>6.608592888748217</v>
      </c>
      <c r="L145" s="302">
        <f>SUM(J145:K145)</f>
        <v>9.1923809366428166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1.0996427646763565</v>
      </c>
      <c r="C146" s="302">
        <v>5.5225430306115477</v>
      </c>
      <c r="D146" s="302">
        <f t="shared" ref="D146:D153" si="43">SUM(B146:C146)</f>
        <v>6.622185795287904</v>
      </c>
      <c r="E146" s="303"/>
      <c r="F146" s="302">
        <v>1.5637973395652858</v>
      </c>
      <c r="G146" s="302">
        <v>7.957831471634969</v>
      </c>
      <c r="H146" s="302">
        <f t="shared" ref="H146:H153" si="44">SUM(F146:G146)</f>
        <v>9.5216288112002552</v>
      </c>
      <c r="I146" s="303"/>
      <c r="J146" s="302">
        <v>2.400712442338484</v>
      </c>
      <c r="K146" s="302">
        <v>12.26739874286795</v>
      </c>
      <c r="L146" s="302">
        <f t="shared" ref="L146:L153" si="45">SUM(J146:K146)</f>
        <v>14.668111185206435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0.92971215536519092</v>
      </c>
      <c r="C147" s="302">
        <v>2.7462910795102906</v>
      </c>
      <c r="D147" s="302">
        <f t="shared" si="43"/>
        <v>3.6760032348754814</v>
      </c>
      <c r="E147" s="303"/>
      <c r="F147" s="302">
        <v>1.1664269433665331</v>
      </c>
      <c r="G147" s="302">
        <v>3.825955174799665</v>
      </c>
      <c r="H147" s="302">
        <f t="shared" si="44"/>
        <v>4.9923821181661978</v>
      </c>
      <c r="I147" s="303"/>
      <c r="J147" s="302">
        <v>1.7462802898054302</v>
      </c>
      <c r="K147" s="302">
        <v>4.5566928175728778</v>
      </c>
      <c r="L147" s="302">
        <f t="shared" si="45"/>
        <v>6.3029731073783077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4.0369449048711896</v>
      </c>
      <c r="C148" s="302">
        <v>0.45179158998800534</v>
      </c>
      <c r="D148" s="302">
        <f t="shared" si="43"/>
        <v>4.4887364948591948</v>
      </c>
      <c r="E148" s="303"/>
      <c r="F148" s="302">
        <v>4.3878346746526073</v>
      </c>
      <c r="G148" s="302">
        <v>0.59564057296196893</v>
      </c>
      <c r="H148" s="302">
        <f t="shared" si="44"/>
        <v>4.9834752476145763</v>
      </c>
      <c r="I148" s="303"/>
      <c r="J148" s="302">
        <v>4.254228281868671</v>
      </c>
      <c r="K148" s="302">
        <v>0.7661516657111882</v>
      </c>
      <c r="L148" s="302">
        <f t="shared" si="45"/>
        <v>5.0203799475798592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0.21999768216194002</v>
      </c>
      <c r="C149" s="302">
        <v>33.45496574795407</v>
      </c>
      <c r="D149" s="302">
        <f t="shared" si="43"/>
        <v>33.674963430116009</v>
      </c>
      <c r="E149" s="303"/>
      <c r="F149" s="302">
        <v>0.37425462388220498</v>
      </c>
      <c r="G149" s="302">
        <v>28.578499425152366</v>
      </c>
      <c r="H149" s="302">
        <f t="shared" si="44"/>
        <v>28.952754049034571</v>
      </c>
      <c r="I149" s="303"/>
      <c r="J149" s="302">
        <v>0.54265041033544736</v>
      </c>
      <c r="K149" s="302">
        <v>32.682750488266841</v>
      </c>
      <c r="L149" s="302">
        <f t="shared" si="45"/>
        <v>33.225400898602288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4.3984768178361167E-2</v>
      </c>
      <c r="C150" s="302">
        <v>8.8427288164744516E-2</v>
      </c>
      <c r="D150" s="302">
        <f t="shared" si="43"/>
        <v>0.13241205634310568</v>
      </c>
      <c r="E150" s="303"/>
      <c r="F150" s="302">
        <v>5.883729106462781E-2</v>
      </c>
      <c r="G150" s="302">
        <v>0.12215249166985702</v>
      </c>
      <c r="H150" s="302">
        <f t="shared" si="44"/>
        <v>0.18098978273448482</v>
      </c>
      <c r="I150" s="303"/>
      <c r="J150" s="302">
        <v>8.9184029776185059E-2</v>
      </c>
      <c r="K150" s="302">
        <v>0.1284660099229018</v>
      </c>
      <c r="L150" s="302">
        <f t="shared" si="45"/>
        <v>0.21765003969908686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0.62929997969144591</v>
      </c>
      <c r="C151" s="302">
        <v>0.52557660771900738</v>
      </c>
      <c r="D151" s="302">
        <f t="shared" si="43"/>
        <v>1.1548765874104534</v>
      </c>
      <c r="E151" s="303"/>
      <c r="F151" s="302">
        <v>0.65804463477838393</v>
      </c>
      <c r="G151" s="302">
        <v>0.64213897392990504</v>
      </c>
      <c r="H151" s="302">
        <f t="shared" si="44"/>
        <v>1.300183608708289</v>
      </c>
      <c r="I151" s="303"/>
      <c r="J151" s="302">
        <v>0.7898317957501918</v>
      </c>
      <c r="K151" s="302">
        <v>0.84112157429285939</v>
      </c>
      <c r="L151" s="302">
        <f t="shared" si="45"/>
        <v>1.6309533700430512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4.8559183087143111E-2</v>
      </c>
      <c r="C152" s="302">
        <v>5.2701470640995627</v>
      </c>
      <c r="D152" s="302">
        <f t="shared" si="43"/>
        <v>5.3187062471867055</v>
      </c>
      <c r="E152" s="303"/>
      <c r="F152" s="302">
        <v>4.6892148526035557E-2</v>
      </c>
      <c r="G152" s="302">
        <v>5.1765846187260864</v>
      </c>
      <c r="H152" s="302">
        <f t="shared" si="44"/>
        <v>5.2234767672521221</v>
      </c>
      <c r="I152" s="303"/>
      <c r="J152" s="302">
        <v>6.6369657491548495E-2</v>
      </c>
      <c r="K152" s="302">
        <v>5.9551883681212505</v>
      </c>
      <c r="L152" s="302">
        <f t="shared" si="45"/>
        <v>6.0215580256127987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0.23012051284563728</v>
      </c>
      <c r="C153" s="302">
        <v>3.2252860988708791</v>
      </c>
      <c r="D153" s="302">
        <f t="shared" si="43"/>
        <v>3.4554066117165165</v>
      </c>
      <c r="E153" s="303"/>
      <c r="F153" s="302">
        <v>0.22858189632279741</v>
      </c>
      <c r="G153" s="302">
        <v>3.0869357664646415</v>
      </c>
      <c r="H153" s="302">
        <f t="shared" si="44"/>
        <v>3.315517662787439</v>
      </c>
      <c r="I153" s="303"/>
      <c r="J153" s="302">
        <v>0.55666236839354155</v>
      </c>
      <c r="K153" s="302">
        <v>3.966930120841869</v>
      </c>
      <c r="L153" s="302">
        <f t="shared" si="45"/>
        <v>4.5235924892354102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8.3416910295540898</v>
      </c>
      <c r="C155" s="311">
        <f t="shared" ref="C155:D155" si="46">SUM(C145:C153)</f>
        <v>55.676308970445923</v>
      </c>
      <c r="D155" s="311">
        <f t="shared" si="46"/>
        <v>64.018000000000015</v>
      </c>
      <c r="E155" s="311"/>
      <c r="F155" s="311">
        <f t="shared" ref="F155:H155" si="47">SUM(F145:F153)</f>
        <v>10.342302480237946</v>
      </c>
      <c r="G155" s="311">
        <f t="shared" si="47"/>
        <v>56.014697519762009</v>
      </c>
      <c r="H155" s="311">
        <f t="shared" si="47"/>
        <v>66.356999999999957</v>
      </c>
      <c r="I155" s="311"/>
      <c r="J155" s="311">
        <f t="shared" ref="J155:L155" si="48">SUM(J145:J153)</f>
        <v>13.029707323654099</v>
      </c>
      <c r="K155" s="311">
        <f t="shared" si="48"/>
        <v>67.773292676345946</v>
      </c>
      <c r="L155" s="311">
        <f t="shared" si="48"/>
        <v>80.80300000000004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4.6811292063980714</v>
      </c>
      <c r="C162" s="302">
        <v>10.790936791014962</v>
      </c>
      <c r="D162" s="302">
        <f>SUM(B162:C162)</f>
        <v>15.472065997413033</v>
      </c>
      <c r="E162" s="303"/>
      <c r="F162" s="302">
        <v>6.7405550459420667</v>
      </c>
      <c r="G162" s="302">
        <v>12.878531443519925</v>
      </c>
      <c r="H162" s="302">
        <f>SUM(F162:G162)</f>
        <v>19.619086489461992</v>
      </c>
      <c r="I162" s="303"/>
      <c r="J162" s="302">
        <v>6.721014721757907</v>
      </c>
      <c r="K162" s="302">
        <v>12.972986320178084</v>
      </c>
      <c r="L162" s="302">
        <f>SUM(J162:K162)</f>
        <v>19.694001041935991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3.3012977070898724</v>
      </c>
      <c r="C163" s="302">
        <v>5.6996546038680496</v>
      </c>
      <c r="D163" s="302">
        <f t="shared" ref="D163:D170" si="49">SUM(B163:C163)</f>
        <v>9.0009523109579224</v>
      </c>
      <c r="E163" s="303"/>
      <c r="F163" s="302">
        <v>4.8510863923589058</v>
      </c>
      <c r="G163" s="302">
        <v>7.6025213808309218</v>
      </c>
      <c r="H163" s="302">
        <f t="shared" ref="H163:H170" si="50">SUM(F163:G163)</f>
        <v>12.453607773189827</v>
      </c>
      <c r="I163" s="303"/>
      <c r="J163" s="302">
        <v>5.8499433851837059</v>
      </c>
      <c r="K163" s="302">
        <v>9.774361177597223</v>
      </c>
      <c r="L163" s="302">
        <f t="shared" ref="L163:L170" si="51">SUM(J163:K163)</f>
        <v>15.624304562780928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3.7330668699984333</v>
      </c>
      <c r="C164" s="302">
        <v>6.0488665988605694</v>
      </c>
      <c r="D164" s="302">
        <f t="shared" si="49"/>
        <v>9.7819334688590018</v>
      </c>
      <c r="E164" s="303"/>
      <c r="F164" s="302">
        <v>4.6902535842149682</v>
      </c>
      <c r="G164" s="302">
        <v>7.0794694382237529</v>
      </c>
      <c r="H164" s="302">
        <f t="shared" si="50"/>
        <v>11.769723022438722</v>
      </c>
      <c r="I164" s="303"/>
      <c r="J164" s="302">
        <v>5.3516104188268949</v>
      </c>
      <c r="K164" s="302">
        <v>7.4846282209579504</v>
      </c>
      <c r="L164" s="302">
        <f t="shared" si="51"/>
        <v>12.836238639784845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7.5810213938561724</v>
      </c>
      <c r="C165" s="302">
        <v>3.880423148624724</v>
      </c>
      <c r="D165" s="302">
        <f t="shared" si="49"/>
        <v>11.461444542480896</v>
      </c>
      <c r="E165" s="303"/>
      <c r="F165" s="302">
        <v>7.6441615818554034</v>
      </c>
      <c r="G165" s="302">
        <v>4.2125080849517405</v>
      </c>
      <c r="H165" s="302">
        <f t="shared" si="50"/>
        <v>11.856669666807143</v>
      </c>
      <c r="I165" s="303"/>
      <c r="J165" s="302">
        <v>8.9195273429724562</v>
      </c>
      <c r="K165" s="302">
        <v>5.3588552631486444</v>
      </c>
      <c r="L165" s="302">
        <f t="shared" si="51"/>
        <v>14.278382606121101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1.4494429522964571</v>
      </c>
      <c r="C166" s="302">
        <v>13.401740784170103</v>
      </c>
      <c r="D166" s="302">
        <f t="shared" si="49"/>
        <v>14.85118373646656</v>
      </c>
      <c r="E166" s="303"/>
      <c r="F166" s="302">
        <v>1.5051604285871905</v>
      </c>
      <c r="G166" s="302">
        <v>10.754447919388483</v>
      </c>
      <c r="H166" s="302">
        <f t="shared" si="50"/>
        <v>12.259608347975673</v>
      </c>
      <c r="I166" s="303"/>
      <c r="J166" s="302">
        <v>1.3857949660810003</v>
      </c>
      <c r="K166" s="302">
        <v>10.410126677834755</v>
      </c>
      <c r="L166" s="302">
        <f t="shared" si="51"/>
        <v>11.795921643915756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0.76876621224257258</v>
      </c>
      <c r="C167" s="302">
        <v>0.28067216491393027</v>
      </c>
      <c r="D167" s="302">
        <f t="shared" si="49"/>
        <v>1.0494383771565028</v>
      </c>
      <c r="E167" s="303"/>
      <c r="F167" s="302">
        <v>0.7803390693779696</v>
      </c>
      <c r="G167" s="302">
        <v>0.31408593276203206</v>
      </c>
      <c r="H167" s="302">
        <f t="shared" si="50"/>
        <v>1.0944250021400017</v>
      </c>
      <c r="I167" s="303"/>
      <c r="J167" s="302">
        <v>0.94154289396492452</v>
      </c>
      <c r="K167" s="302">
        <v>0.3777889530626502</v>
      </c>
      <c r="L167" s="302">
        <f t="shared" si="51"/>
        <v>1.3193318470275748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33.288594538384565</v>
      </c>
      <c r="C168" s="302">
        <v>17.182369341807036</v>
      </c>
      <c r="D168" s="302">
        <f t="shared" si="49"/>
        <v>50.470963880191604</v>
      </c>
      <c r="E168" s="303"/>
      <c r="F168" s="302">
        <v>30.815878081338965</v>
      </c>
      <c r="G168" s="302">
        <v>16.816216836941784</v>
      </c>
      <c r="H168" s="302">
        <f t="shared" si="50"/>
        <v>47.63209491828075</v>
      </c>
      <c r="I168" s="303"/>
      <c r="J168" s="302">
        <v>25.789727582549752</v>
      </c>
      <c r="K168" s="302">
        <v>16.5829621336892</v>
      </c>
      <c r="L168" s="302">
        <f t="shared" si="51"/>
        <v>42.372689716238952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1.3697318153676459</v>
      </c>
      <c r="C169" s="302">
        <v>6.0152001716811867</v>
      </c>
      <c r="D169" s="302">
        <f t="shared" si="49"/>
        <v>7.3849319870488328</v>
      </c>
      <c r="E169" s="303"/>
      <c r="F169" s="302">
        <v>1.1958186035366039</v>
      </c>
      <c r="G169" s="302">
        <v>5.0185350350954741</v>
      </c>
      <c r="H169" s="302">
        <f t="shared" si="50"/>
        <v>6.2143536386320779</v>
      </c>
      <c r="I169" s="303"/>
      <c r="J169" s="302">
        <v>1.4838169244451973</v>
      </c>
      <c r="K169" s="302">
        <v>4.4269069509764956</v>
      </c>
      <c r="L169" s="302">
        <f t="shared" si="51"/>
        <v>5.9107238754216933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5.0976734066071803</v>
      </c>
      <c r="C170" s="302">
        <v>7.7054122928183002</v>
      </c>
      <c r="D170" s="302">
        <f t="shared" si="49"/>
        <v>12.80308569942548</v>
      </c>
      <c r="E170" s="303"/>
      <c r="F170" s="302">
        <v>4.2735079279664223</v>
      </c>
      <c r="G170" s="302">
        <v>6.1569232131070883</v>
      </c>
      <c r="H170" s="302">
        <f t="shared" si="50"/>
        <v>10.430431141073511</v>
      </c>
      <c r="I170" s="303"/>
      <c r="J170" s="302">
        <v>5.7296153398219074</v>
      </c>
      <c r="K170" s="302">
        <v>5.2447907269511438</v>
      </c>
      <c r="L170" s="302">
        <f t="shared" si="51"/>
        <v>10.974406066773051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61.270724102240969</v>
      </c>
      <c r="C172" s="311">
        <f t="shared" ref="C172:D172" si="52">SUM(C162:C170)</f>
        <v>71.005275897758864</v>
      </c>
      <c r="D172" s="311">
        <f t="shared" si="52"/>
        <v>132.27599999999984</v>
      </c>
      <c r="E172" s="311"/>
      <c r="F172" s="311">
        <f t="shared" ref="F172:H172" si="53">SUM(F162:F170)</f>
        <v>62.496760715178489</v>
      </c>
      <c r="G172" s="311">
        <f t="shared" si="53"/>
        <v>70.833239284821204</v>
      </c>
      <c r="H172" s="311">
        <f t="shared" si="53"/>
        <v>133.3299999999997</v>
      </c>
      <c r="I172" s="311"/>
      <c r="J172" s="311">
        <f t="shared" ref="J172:L172" si="54">SUM(J162:J170)</f>
        <v>62.172593575603749</v>
      </c>
      <c r="K172" s="311">
        <f t="shared" si="54"/>
        <v>72.633406424396142</v>
      </c>
      <c r="L172" s="311">
        <f t="shared" si="54"/>
        <v>134.8059999999999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0.61563184743709076</v>
      </c>
      <c r="C179" s="302">
        <v>2.575988134284485</v>
      </c>
      <c r="D179" s="302">
        <f>SUM(B179:C179)</f>
        <v>3.1916199817215758</v>
      </c>
      <c r="E179" s="303"/>
      <c r="F179" s="302">
        <v>0.78789043564630867</v>
      </c>
      <c r="G179" s="302">
        <v>2.8275464391912895</v>
      </c>
      <c r="H179" s="302">
        <f>SUM(F179:G179)</f>
        <v>3.6154368748375982</v>
      </c>
      <c r="I179" s="303"/>
      <c r="J179" s="302">
        <v>0.92012510554253957</v>
      </c>
      <c r="K179" s="302">
        <v>2.7575266319318761</v>
      </c>
      <c r="L179" s="302">
        <f>SUM(J179:K179)</f>
        <v>3.6776517374744158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0.39805121897048978</v>
      </c>
      <c r="C180" s="302">
        <v>1.8829553405845154</v>
      </c>
      <c r="D180" s="302">
        <f t="shared" ref="D180:D187" si="55">SUM(B180:C180)</f>
        <v>2.2810065595550051</v>
      </c>
      <c r="E180" s="303"/>
      <c r="F180" s="302">
        <v>0.60097991830259045</v>
      </c>
      <c r="G180" s="302">
        <v>2.2970420952345942</v>
      </c>
      <c r="H180" s="302">
        <f t="shared" ref="H180:H187" si="56">SUM(F180:G180)</f>
        <v>2.8980220135371848</v>
      </c>
      <c r="I180" s="303"/>
      <c r="J180" s="302">
        <v>0.76381731860437274</v>
      </c>
      <c r="K180" s="302">
        <v>3.0450009603762012</v>
      </c>
      <c r="L180" s="302">
        <f t="shared" ref="L180:L187" si="57">SUM(J180:K180)</f>
        <v>3.8088182789805738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0.49036680634978391</v>
      </c>
      <c r="C181" s="302">
        <v>2.0326448295324426</v>
      </c>
      <c r="D181" s="302">
        <f t="shared" si="55"/>
        <v>2.5230116358822263</v>
      </c>
      <c r="E181" s="303"/>
      <c r="F181" s="302">
        <v>0.63069727678227971</v>
      </c>
      <c r="G181" s="302">
        <v>2.2669898559528372</v>
      </c>
      <c r="H181" s="302">
        <f t="shared" si="56"/>
        <v>2.897687132735117</v>
      </c>
      <c r="I181" s="303"/>
      <c r="J181" s="302">
        <v>0.73470195272308636</v>
      </c>
      <c r="K181" s="302">
        <v>2.3327124111762743</v>
      </c>
      <c r="L181" s="302">
        <f t="shared" si="57"/>
        <v>3.0674143638993607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2.4627394591522136</v>
      </c>
      <c r="C182" s="302">
        <v>1.8268048647074655</v>
      </c>
      <c r="D182" s="302">
        <f t="shared" si="55"/>
        <v>4.2895443238596789</v>
      </c>
      <c r="E182" s="303"/>
      <c r="F182" s="302">
        <v>2.7931555328166806</v>
      </c>
      <c r="G182" s="302">
        <v>2.0146796786115351</v>
      </c>
      <c r="H182" s="302">
        <f t="shared" si="56"/>
        <v>4.8078352114282161</v>
      </c>
      <c r="I182" s="303"/>
      <c r="J182" s="302">
        <v>2.9754218070612266</v>
      </c>
      <c r="K182" s="302">
        <v>2.4920462928698113</v>
      </c>
      <c r="L182" s="302">
        <f t="shared" si="57"/>
        <v>5.4674680999310379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7.2011901069345241E-2</v>
      </c>
      <c r="C183" s="302">
        <v>2.6334764328184797</v>
      </c>
      <c r="D183" s="302">
        <f t="shared" si="55"/>
        <v>2.7054883338878248</v>
      </c>
      <c r="E183" s="303"/>
      <c r="F183" s="302">
        <v>7.5429397438746701E-2</v>
      </c>
      <c r="G183" s="302">
        <v>2.060191671907861</v>
      </c>
      <c r="H183" s="302">
        <f t="shared" si="56"/>
        <v>2.1356210693466076</v>
      </c>
      <c r="I183" s="303"/>
      <c r="J183" s="302">
        <v>0.1306509617557319</v>
      </c>
      <c r="K183" s="302">
        <v>1.9549375521978629</v>
      </c>
      <c r="L183" s="302">
        <f t="shared" si="57"/>
        <v>2.0855885139535948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0.85528513692260422</v>
      </c>
      <c r="C184" s="302">
        <v>0.94679297121984352</v>
      </c>
      <c r="D184" s="302">
        <f t="shared" si="55"/>
        <v>1.8020781081424477</v>
      </c>
      <c r="E184" s="303"/>
      <c r="F184" s="302">
        <v>0.9059499166860705</v>
      </c>
      <c r="G184" s="302">
        <v>1.0004702160067314</v>
      </c>
      <c r="H184" s="302">
        <f t="shared" si="56"/>
        <v>1.9064201326928019</v>
      </c>
      <c r="I184" s="303"/>
      <c r="J184" s="302">
        <v>0.76409936403818923</v>
      </c>
      <c r="K184" s="302">
        <v>0.9840457832039935</v>
      </c>
      <c r="L184" s="302">
        <f t="shared" si="57"/>
        <v>1.7481451472421827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0.60509310521334714</v>
      </c>
      <c r="C185" s="302">
        <v>0.7362401569846565</v>
      </c>
      <c r="D185" s="302">
        <f t="shared" si="55"/>
        <v>1.3413332621980036</v>
      </c>
      <c r="E185" s="303"/>
      <c r="F185" s="302">
        <v>0.68386012196194468</v>
      </c>
      <c r="G185" s="302">
        <v>0.71429515702105395</v>
      </c>
      <c r="H185" s="302">
        <f t="shared" si="56"/>
        <v>1.3981552789829985</v>
      </c>
      <c r="I185" s="303"/>
      <c r="J185" s="302">
        <v>0.75105023208055721</v>
      </c>
      <c r="K185" s="302">
        <v>0.83737696782555571</v>
      </c>
      <c r="L185" s="302">
        <f t="shared" si="57"/>
        <v>1.5884271999061128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0.53244740191363038</v>
      </c>
      <c r="C186" s="302">
        <v>10.134087550867594</v>
      </c>
      <c r="D186" s="302">
        <f t="shared" si="55"/>
        <v>10.666534952781225</v>
      </c>
      <c r="E186" s="303"/>
      <c r="F186" s="302">
        <v>0.48377812937667508</v>
      </c>
      <c r="G186" s="302">
        <v>9.1806480574339275</v>
      </c>
      <c r="H186" s="302">
        <f t="shared" si="56"/>
        <v>9.6644261868106032</v>
      </c>
      <c r="I186" s="303"/>
      <c r="J186" s="302">
        <v>0.75994961852495069</v>
      </c>
      <c r="K186" s="302">
        <v>8.490356772671829</v>
      </c>
      <c r="L186" s="302">
        <f t="shared" si="57"/>
        <v>9.25030639119678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1.1555269329441427</v>
      </c>
      <c r="C187" s="302">
        <v>4.8828559090278851</v>
      </c>
      <c r="D187" s="302">
        <f t="shared" si="55"/>
        <v>6.0383828419720276</v>
      </c>
      <c r="E187" s="303"/>
      <c r="F187" s="302">
        <v>1.1200821795786478</v>
      </c>
      <c r="G187" s="302">
        <v>3.5663139200502938</v>
      </c>
      <c r="H187" s="302">
        <f t="shared" si="56"/>
        <v>4.6863960996289418</v>
      </c>
      <c r="I187" s="303"/>
      <c r="J187" s="302">
        <v>1.2702857461892771</v>
      </c>
      <c r="K187" s="302">
        <v>3.0578945212266131</v>
      </c>
      <c r="L187" s="302">
        <f t="shared" si="57"/>
        <v>4.32818026741589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7.1871538099726484</v>
      </c>
      <c r="C189" s="311">
        <f t="shared" ref="C189:D189" si="58">SUM(C179:C187)</f>
        <v>27.651846190027367</v>
      </c>
      <c r="D189" s="311">
        <f t="shared" si="58"/>
        <v>34.839000000000013</v>
      </c>
      <c r="E189" s="311"/>
      <c r="F189" s="311">
        <f t="shared" ref="F189:H189" si="59">SUM(F179:F187)</f>
        <v>8.0818229085899436</v>
      </c>
      <c r="G189" s="311">
        <f t="shared" si="59"/>
        <v>25.928177091410124</v>
      </c>
      <c r="H189" s="311">
        <f t="shared" si="59"/>
        <v>34.010000000000069</v>
      </c>
      <c r="I189" s="311"/>
      <c r="J189" s="311">
        <f t="shared" ref="J189:L189" si="60">SUM(J179:J187)</f>
        <v>9.070102106519931</v>
      </c>
      <c r="K189" s="311">
        <f t="shared" si="60"/>
        <v>25.951897893480023</v>
      </c>
      <c r="L189" s="311">
        <f t="shared" si="60"/>
        <v>35.021999999999949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4.6504814500588028</v>
      </c>
      <c r="C196" s="302">
        <v>7.1090475794465968</v>
      </c>
      <c r="D196" s="302">
        <f>SUM(B196:C196)</f>
        <v>11.7595290295054</v>
      </c>
      <c r="E196" s="303"/>
      <c r="F196" s="302">
        <v>5.7858095187441645</v>
      </c>
      <c r="G196" s="302">
        <v>7.6358683209181351</v>
      </c>
      <c r="H196" s="302">
        <f>SUM(F196:G196)</f>
        <v>13.4216778396623</v>
      </c>
      <c r="I196" s="303"/>
      <c r="J196" s="302">
        <v>6.8126428175934315</v>
      </c>
      <c r="K196" s="302">
        <v>10.041276107052044</v>
      </c>
      <c r="L196" s="302">
        <f>SUM(J196:K196)</f>
        <v>16.853918924645477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1.0296286344606478</v>
      </c>
      <c r="C197" s="302">
        <v>1.4772248920643118</v>
      </c>
      <c r="D197" s="302">
        <f t="shared" ref="D197:D204" si="61">SUM(B197:C197)</f>
        <v>2.5068535265249596</v>
      </c>
      <c r="E197" s="303"/>
      <c r="F197" s="302">
        <v>1.4376886724122433</v>
      </c>
      <c r="G197" s="302">
        <v>1.9636137468374777</v>
      </c>
      <c r="H197" s="302">
        <f t="shared" ref="H197:H204" si="62">SUM(F197:G197)</f>
        <v>3.401302419249721</v>
      </c>
      <c r="I197" s="303"/>
      <c r="J197" s="302">
        <v>1.9085245527542625</v>
      </c>
      <c r="K197" s="302">
        <v>2.64123064829294</v>
      </c>
      <c r="L197" s="302">
        <f t="shared" ref="L197:L204" si="63">SUM(J197:K197)</f>
        <v>4.5497552010472022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1.2002088940811138</v>
      </c>
      <c r="C198" s="302">
        <v>1.1720148681914009</v>
      </c>
      <c r="D198" s="302">
        <f t="shared" si="61"/>
        <v>2.3722237622725144</v>
      </c>
      <c r="E198" s="303"/>
      <c r="F198" s="302">
        <v>1.5622657251493302</v>
      </c>
      <c r="G198" s="302">
        <v>1.4703373987448254</v>
      </c>
      <c r="H198" s="302">
        <f t="shared" si="62"/>
        <v>3.0326031238941553</v>
      </c>
      <c r="I198" s="303"/>
      <c r="J198" s="302">
        <v>2.4463754211579891</v>
      </c>
      <c r="K198" s="302">
        <v>1.8080072406721366</v>
      </c>
      <c r="L198" s="302">
        <f t="shared" si="63"/>
        <v>4.2543826618301255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2.8208833034588228</v>
      </c>
      <c r="C199" s="302">
        <v>1.3825075378174767</v>
      </c>
      <c r="D199" s="302">
        <f t="shared" si="61"/>
        <v>4.203390841276299</v>
      </c>
      <c r="E199" s="303"/>
      <c r="F199" s="302">
        <v>3.161958132604588</v>
      </c>
      <c r="G199" s="302">
        <v>1.4722617418379289</v>
      </c>
      <c r="H199" s="302">
        <f t="shared" si="62"/>
        <v>4.6342198744425165</v>
      </c>
      <c r="I199" s="303"/>
      <c r="J199" s="302">
        <v>4.9396656547418951</v>
      </c>
      <c r="K199" s="302">
        <v>2.4143381665807828</v>
      </c>
      <c r="L199" s="302">
        <f t="shared" si="63"/>
        <v>7.3540038213226779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3.2838508028108455</v>
      </c>
      <c r="C200" s="302">
        <v>5.4354279391163729</v>
      </c>
      <c r="D200" s="302">
        <f t="shared" si="61"/>
        <v>8.7192787419272193</v>
      </c>
      <c r="E200" s="303"/>
      <c r="F200" s="302">
        <v>3.4117301714599884</v>
      </c>
      <c r="G200" s="302">
        <v>4.8284352643829198</v>
      </c>
      <c r="H200" s="302">
        <f t="shared" si="62"/>
        <v>8.2401654358429077</v>
      </c>
      <c r="I200" s="303"/>
      <c r="J200" s="302">
        <v>4.1734973925975352</v>
      </c>
      <c r="K200" s="302">
        <v>4.9420232683526191</v>
      </c>
      <c r="L200" s="302">
        <f t="shared" si="63"/>
        <v>9.1155206609501533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2.5689018628231626</v>
      </c>
      <c r="C201" s="302">
        <v>0.61339240074635304</v>
      </c>
      <c r="D201" s="302">
        <f t="shared" si="61"/>
        <v>3.1822942635695157</v>
      </c>
      <c r="E201" s="303"/>
      <c r="F201" s="302">
        <v>2.7209432922362753</v>
      </c>
      <c r="G201" s="302">
        <v>0.80514610997561342</v>
      </c>
      <c r="H201" s="302">
        <f t="shared" si="62"/>
        <v>3.5260894022118885</v>
      </c>
      <c r="I201" s="303"/>
      <c r="J201" s="302">
        <v>3.6157405054177505</v>
      </c>
      <c r="K201" s="302">
        <v>1.0934079760186759</v>
      </c>
      <c r="L201" s="302">
        <f t="shared" si="63"/>
        <v>4.7091484814364266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3.9830550030282623</v>
      </c>
      <c r="C202" s="302">
        <v>2.9694772144744919</v>
      </c>
      <c r="D202" s="302">
        <f t="shared" si="61"/>
        <v>6.9525322175027542</v>
      </c>
      <c r="E202" s="303"/>
      <c r="F202" s="302">
        <v>4.6604959404002031</v>
      </c>
      <c r="G202" s="302">
        <v>3.4204469774196498</v>
      </c>
      <c r="H202" s="302">
        <f t="shared" si="62"/>
        <v>8.0809429178198524</v>
      </c>
      <c r="I202" s="303"/>
      <c r="J202" s="302">
        <v>8.1564637223411722</v>
      </c>
      <c r="K202" s="302">
        <v>4.7879652764693663</v>
      </c>
      <c r="L202" s="302">
        <f t="shared" si="63"/>
        <v>12.944428998810539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0.39397241500533337</v>
      </c>
      <c r="C203" s="302">
        <v>1.4516471274849678</v>
      </c>
      <c r="D203" s="302">
        <f t="shared" si="61"/>
        <v>1.8456195424903012</v>
      </c>
      <c r="E203" s="303"/>
      <c r="F203" s="302">
        <v>0.37388453074119021</v>
      </c>
      <c r="G203" s="302">
        <v>1.9308685082946579</v>
      </c>
      <c r="H203" s="302">
        <f t="shared" si="62"/>
        <v>2.3047530390358482</v>
      </c>
      <c r="I203" s="303"/>
      <c r="J203" s="302">
        <v>1.2458313865316282</v>
      </c>
      <c r="K203" s="302">
        <v>3.066260022244339</v>
      </c>
      <c r="L203" s="302">
        <f t="shared" si="63"/>
        <v>4.3120914087759674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17.15733891071471</v>
      </c>
      <c r="C204" s="302">
        <v>10.053939164216215</v>
      </c>
      <c r="D204" s="302">
        <f t="shared" si="61"/>
        <v>27.211278074930924</v>
      </c>
      <c r="E204" s="303"/>
      <c r="F204" s="302">
        <v>19.455976311387008</v>
      </c>
      <c r="G204" s="302">
        <v>12.495269636453736</v>
      </c>
      <c r="H204" s="302">
        <f t="shared" si="62"/>
        <v>31.951245947840746</v>
      </c>
      <c r="I204" s="303"/>
      <c r="J204" s="302">
        <v>18.868233318957468</v>
      </c>
      <c r="K204" s="302">
        <v>13.205516522223967</v>
      </c>
      <c r="L204" s="302">
        <f t="shared" si="63"/>
        <v>32.073749841181439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37.088321276441704</v>
      </c>
      <c r="C206" s="311">
        <f t="shared" ref="C206:D206" si="64">SUM(C196:C204)</f>
        <v>31.66467872355819</v>
      </c>
      <c r="D206" s="311">
        <f t="shared" si="64"/>
        <v>68.752999999999901</v>
      </c>
      <c r="E206" s="311"/>
      <c r="F206" s="311">
        <f t="shared" ref="F206:H206" si="65">SUM(F196:F204)</f>
        <v>42.570752295134994</v>
      </c>
      <c r="G206" s="311">
        <f t="shared" si="65"/>
        <v>36.022247704864945</v>
      </c>
      <c r="H206" s="311">
        <f t="shared" si="65"/>
        <v>78.592999999999947</v>
      </c>
      <c r="I206" s="311"/>
      <c r="J206" s="311">
        <f t="shared" ref="J206:L206" si="66">SUM(J196:J204)</f>
        <v>52.166974772093127</v>
      </c>
      <c r="K206" s="311">
        <f t="shared" si="66"/>
        <v>44.00002522790686</v>
      </c>
      <c r="L206" s="311">
        <f t="shared" si="66"/>
        <v>96.167000000000002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0.16746849149738649</v>
      </c>
      <c r="C213" s="302">
        <v>0.40382583222760082</v>
      </c>
      <c r="D213" s="302">
        <f>SUM(B213:C213)</f>
        <v>0.57129432372498734</v>
      </c>
      <c r="E213" s="303"/>
      <c r="F213" s="302">
        <v>0.25429064812165603</v>
      </c>
      <c r="G213" s="302">
        <v>0.49848397396067007</v>
      </c>
      <c r="H213" s="302">
        <f>SUM(F213:G213)</f>
        <v>0.75277462208232615</v>
      </c>
      <c r="I213" s="303"/>
      <c r="J213" s="302">
        <v>0.22731924380005034</v>
      </c>
      <c r="K213" s="302">
        <v>0.47333492543258116</v>
      </c>
      <c r="L213" s="302">
        <f>SUM(J213:K213)</f>
        <v>0.70065416923263146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0.30936438079914186</v>
      </c>
      <c r="C214" s="302">
        <v>0.51874872001894556</v>
      </c>
      <c r="D214" s="302">
        <f t="shared" ref="D214:D221" si="67">SUM(B214:C214)</f>
        <v>0.82811310081808742</v>
      </c>
      <c r="E214" s="303"/>
      <c r="F214" s="302">
        <v>0.47206196700193265</v>
      </c>
      <c r="G214" s="302">
        <v>0.69629696607706104</v>
      </c>
      <c r="H214" s="302">
        <f t="shared" ref="H214:H221" si="68">SUM(F214:G214)</f>
        <v>1.1683589330789936</v>
      </c>
      <c r="I214" s="303"/>
      <c r="J214" s="302">
        <v>0.52175293461217409</v>
      </c>
      <c r="K214" s="302">
        <v>0.82793405349865767</v>
      </c>
      <c r="L214" s="302">
        <f t="shared" ref="L214:L221" si="69">SUM(J214:K214)</f>
        <v>1.3496869881108318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0.55228842521904309</v>
      </c>
      <c r="C215" s="302">
        <v>0.52650790662681213</v>
      </c>
      <c r="D215" s="302">
        <f t="shared" si="67"/>
        <v>1.0787963318458553</v>
      </c>
      <c r="E215" s="303"/>
      <c r="F215" s="302">
        <v>0.78771977357001244</v>
      </c>
      <c r="G215" s="302">
        <v>0.57181979542722661</v>
      </c>
      <c r="H215" s="302">
        <f t="shared" si="68"/>
        <v>1.3595395689972389</v>
      </c>
      <c r="I215" s="303"/>
      <c r="J215" s="302">
        <v>0.77305476170513743</v>
      </c>
      <c r="K215" s="302">
        <v>0.4946208594803011</v>
      </c>
      <c r="L215" s="302">
        <f t="shared" si="69"/>
        <v>1.2676756211854385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0.30311152323500706</v>
      </c>
      <c r="C216" s="302">
        <v>8.9200281956441724E-2</v>
      </c>
      <c r="D216" s="302">
        <f t="shared" si="67"/>
        <v>0.39231180519144881</v>
      </c>
      <c r="E216" s="303"/>
      <c r="F216" s="302">
        <v>0.33359249221940218</v>
      </c>
      <c r="G216" s="302">
        <v>0.12780747539971479</v>
      </c>
      <c r="H216" s="302">
        <f t="shared" si="68"/>
        <v>0.46139996761911695</v>
      </c>
      <c r="I216" s="303"/>
      <c r="J216" s="302">
        <v>0.23441011259854805</v>
      </c>
      <c r="K216" s="302">
        <v>0.10667355193344792</v>
      </c>
      <c r="L216" s="302">
        <f t="shared" si="69"/>
        <v>0.34108366453199596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6.7653606491990717E-2</v>
      </c>
      <c r="C217" s="302">
        <v>0.43720616638726417</v>
      </c>
      <c r="D217" s="302">
        <f t="shared" si="67"/>
        <v>0.50485977287925488</v>
      </c>
      <c r="E217" s="303"/>
      <c r="F217" s="302">
        <v>9.1165983126982139E-2</v>
      </c>
      <c r="G217" s="302">
        <v>0.36778855027605184</v>
      </c>
      <c r="H217" s="302">
        <f t="shared" si="68"/>
        <v>0.45895453340303399</v>
      </c>
      <c r="I217" s="303"/>
      <c r="J217" s="302">
        <v>0.11257450000751022</v>
      </c>
      <c r="K217" s="302">
        <v>0.32811251544877496</v>
      </c>
      <c r="L217" s="302">
        <f t="shared" si="69"/>
        <v>0.44068701545628519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0.15240842580977002</v>
      </c>
      <c r="C218" s="302">
        <v>7.0219922024230025E-2</v>
      </c>
      <c r="D218" s="302">
        <f t="shared" si="67"/>
        <v>0.22262834783400004</v>
      </c>
      <c r="E218" s="303"/>
      <c r="F218" s="302">
        <v>0.15753459072150061</v>
      </c>
      <c r="G218" s="302">
        <v>8.9402455842768916E-2</v>
      </c>
      <c r="H218" s="302">
        <f t="shared" si="68"/>
        <v>0.24693704656426951</v>
      </c>
      <c r="I218" s="303"/>
      <c r="J218" s="302">
        <v>0.1321246770776402</v>
      </c>
      <c r="K218" s="302">
        <v>9.0647297690506723E-2</v>
      </c>
      <c r="L218" s="302">
        <f t="shared" si="69"/>
        <v>0.22277197476814692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0.10862886006991689</v>
      </c>
      <c r="C219" s="302">
        <v>0.10121273311760673</v>
      </c>
      <c r="D219" s="302">
        <f t="shared" si="67"/>
        <v>0.2098415931875236</v>
      </c>
      <c r="E219" s="303"/>
      <c r="F219" s="302">
        <v>0.1161058043614081</v>
      </c>
      <c r="G219" s="302">
        <v>0.11752898639928952</v>
      </c>
      <c r="H219" s="302">
        <f t="shared" si="68"/>
        <v>0.23363479076069762</v>
      </c>
      <c r="I219" s="303"/>
      <c r="J219" s="302">
        <v>9.4430581116536516E-2</v>
      </c>
      <c r="K219" s="302">
        <v>0.12767691642489257</v>
      </c>
      <c r="L219" s="302">
        <f t="shared" si="69"/>
        <v>0.22210749754142908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1.8934067031478537E-2</v>
      </c>
      <c r="C220" s="302">
        <v>8.7442935347862946E-2</v>
      </c>
      <c r="D220" s="302">
        <f t="shared" si="67"/>
        <v>0.10637700237934149</v>
      </c>
      <c r="E220" s="303"/>
      <c r="F220" s="302">
        <v>1.9300235659028289E-2</v>
      </c>
      <c r="G220" s="302">
        <v>0.11072504301757866</v>
      </c>
      <c r="H220" s="302">
        <f t="shared" si="68"/>
        <v>0.13002527867660696</v>
      </c>
      <c r="I220" s="303"/>
      <c r="J220" s="302">
        <v>1.3644162811014901E-2</v>
      </c>
      <c r="K220" s="302">
        <v>9.2527046155014489E-2</v>
      </c>
      <c r="L220" s="302">
        <f t="shared" si="69"/>
        <v>0.10617120896602938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0.17532622881686477</v>
      </c>
      <c r="C221" s="302">
        <v>0.31045149332263566</v>
      </c>
      <c r="D221" s="302">
        <f t="shared" si="67"/>
        <v>0.48577772213950043</v>
      </c>
      <c r="E221" s="303"/>
      <c r="F221" s="302">
        <v>0.14592085223387394</v>
      </c>
      <c r="G221" s="302">
        <v>0.31945440658384988</v>
      </c>
      <c r="H221" s="302">
        <f t="shared" si="68"/>
        <v>0.46537525881772379</v>
      </c>
      <c r="I221" s="303"/>
      <c r="J221" s="302">
        <v>0.12947606970675232</v>
      </c>
      <c r="K221" s="302">
        <v>0.2756857905004656</v>
      </c>
      <c r="L221" s="302">
        <f t="shared" si="69"/>
        <v>0.40516186020721789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1.8551840089705993</v>
      </c>
      <c r="C223" s="311">
        <f t="shared" ref="C223:D223" si="70">SUM(C213:C221)</f>
        <v>2.5448159910294001</v>
      </c>
      <c r="D223" s="311">
        <f t="shared" si="70"/>
        <v>4.3999999999999995</v>
      </c>
      <c r="E223" s="311"/>
      <c r="F223" s="311">
        <f t="shared" ref="F223:H223" si="71">SUM(F213:F221)</f>
        <v>2.3776923470157962</v>
      </c>
      <c r="G223" s="311">
        <f t="shared" si="71"/>
        <v>2.8993076529842114</v>
      </c>
      <c r="H223" s="311">
        <f t="shared" si="71"/>
        <v>5.2770000000000072</v>
      </c>
      <c r="I223" s="311"/>
      <c r="J223" s="311">
        <f t="shared" ref="J223:L223" si="72">SUM(J213:J221)</f>
        <v>2.2387870434353645</v>
      </c>
      <c r="K223" s="311">
        <f t="shared" si="72"/>
        <v>2.8172129565646422</v>
      </c>
      <c r="L223" s="311">
        <f t="shared" si="72"/>
        <v>5.0560000000000054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0.66153156650200273</v>
      </c>
      <c r="C230" s="302">
        <v>2.0697650043959004</v>
      </c>
      <c r="D230" s="302">
        <f>SUM(B230:C230)</f>
        <v>2.7312965708979031</v>
      </c>
      <c r="E230" s="303"/>
      <c r="F230" s="302">
        <v>0.59004071128110236</v>
      </c>
      <c r="G230" s="302">
        <v>1.7081599648843673</v>
      </c>
      <c r="H230" s="302">
        <f>SUM(F230:G230)</f>
        <v>2.2982006761654699</v>
      </c>
      <c r="I230" s="303"/>
      <c r="J230" s="302">
        <v>0.65130469378363454</v>
      </c>
      <c r="K230" s="302">
        <v>1.5935447951598101</v>
      </c>
      <c r="L230" s="302">
        <f>SUM(J230:K230)</f>
        <v>2.2448494889434447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1.2341093806958858</v>
      </c>
      <c r="C231" s="302">
        <v>5.9017887754609983</v>
      </c>
      <c r="D231" s="302">
        <f t="shared" ref="D231:D238" si="73">SUM(B231:C231)</f>
        <v>7.1358981561568839</v>
      </c>
      <c r="E231" s="303"/>
      <c r="F231" s="302">
        <v>1.2152694612472461</v>
      </c>
      <c r="G231" s="302">
        <v>5.1069714382982951</v>
      </c>
      <c r="H231" s="302">
        <f t="shared" ref="H231:H238" si="74">SUM(F231:G231)</f>
        <v>6.322240899545541</v>
      </c>
      <c r="I231" s="303"/>
      <c r="J231" s="302">
        <v>1.6245221675167647</v>
      </c>
      <c r="K231" s="302">
        <v>6.355977860010511</v>
      </c>
      <c r="L231" s="302">
        <f t="shared" ref="L231:L238" si="75">SUM(J231:K231)</f>
        <v>7.9805000275272757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0.95055950417640378</v>
      </c>
      <c r="C232" s="302">
        <v>1.9676391675414471</v>
      </c>
      <c r="D232" s="302">
        <f t="shared" si="73"/>
        <v>2.918198671717851</v>
      </c>
      <c r="E232" s="303"/>
      <c r="F232" s="302">
        <v>0.80509708205046759</v>
      </c>
      <c r="G232" s="302">
        <v>1.637458262795044</v>
      </c>
      <c r="H232" s="302">
        <f t="shared" si="74"/>
        <v>2.4425553448455117</v>
      </c>
      <c r="I232" s="303"/>
      <c r="J232" s="302">
        <v>0.89564045158259686</v>
      </c>
      <c r="K232" s="302">
        <v>1.5322294448286511</v>
      </c>
      <c r="L232" s="302">
        <f t="shared" si="75"/>
        <v>2.4278698964112477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0.89355783614555151</v>
      </c>
      <c r="C233" s="302">
        <v>0.33901463638118068</v>
      </c>
      <c r="D233" s="302">
        <f t="shared" si="73"/>
        <v>1.2325724725267322</v>
      </c>
      <c r="E233" s="303"/>
      <c r="F233" s="302">
        <v>0.56125478450376143</v>
      </c>
      <c r="G233" s="302">
        <v>0.28925806265154946</v>
      </c>
      <c r="H233" s="302">
        <f t="shared" si="74"/>
        <v>0.85051284715531095</v>
      </c>
      <c r="I233" s="303"/>
      <c r="J233" s="302">
        <v>0.47232082004160875</v>
      </c>
      <c r="K233" s="302">
        <v>0.30639712805987995</v>
      </c>
      <c r="L233" s="302">
        <f t="shared" si="75"/>
        <v>0.77871794810148875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6.8644305009463752E-2</v>
      </c>
      <c r="C234" s="302">
        <v>1.3936229351826439</v>
      </c>
      <c r="D234" s="302">
        <f t="shared" si="73"/>
        <v>1.4622672401921077</v>
      </c>
      <c r="E234" s="303"/>
      <c r="F234" s="302">
        <v>5.6303301270144039E-2</v>
      </c>
      <c r="G234" s="302">
        <v>0.74538358325858833</v>
      </c>
      <c r="H234" s="302">
        <f t="shared" si="74"/>
        <v>0.80168688452873238</v>
      </c>
      <c r="I234" s="303"/>
      <c r="J234" s="302">
        <v>8.5110072241333781E-2</v>
      </c>
      <c r="K234" s="302">
        <v>0.69209408432546282</v>
      </c>
      <c r="L234" s="302">
        <f t="shared" si="75"/>
        <v>0.77720415656679664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0.288037016723179</v>
      </c>
      <c r="C235" s="302">
        <v>0.27303419864428091</v>
      </c>
      <c r="D235" s="302">
        <f t="shared" si="73"/>
        <v>0.56107121536745996</v>
      </c>
      <c r="E235" s="303"/>
      <c r="F235" s="302">
        <v>0.17774932229049628</v>
      </c>
      <c r="G235" s="302">
        <v>0.21334942531811504</v>
      </c>
      <c r="H235" s="302">
        <f t="shared" si="74"/>
        <v>0.3910987476086113</v>
      </c>
      <c r="I235" s="303"/>
      <c r="J235" s="302">
        <v>0.21525535646865407</v>
      </c>
      <c r="K235" s="302">
        <v>0.29061696944183985</v>
      </c>
      <c r="L235" s="302">
        <f t="shared" si="75"/>
        <v>0.50587232591049391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0.41474418527772799</v>
      </c>
      <c r="C236" s="302">
        <v>0.36020020056822205</v>
      </c>
      <c r="D236" s="302">
        <f t="shared" si="73"/>
        <v>0.77494438584595005</v>
      </c>
      <c r="E236" s="303"/>
      <c r="F236" s="302">
        <v>0.2377677975740371</v>
      </c>
      <c r="G236" s="302">
        <v>0.25771173856948798</v>
      </c>
      <c r="H236" s="302">
        <f t="shared" si="74"/>
        <v>0.49547953614352508</v>
      </c>
      <c r="I236" s="303"/>
      <c r="J236" s="302">
        <v>0.25225307818786352</v>
      </c>
      <c r="K236" s="302">
        <v>0.34359074705888432</v>
      </c>
      <c r="L236" s="302">
        <f t="shared" si="75"/>
        <v>0.59584382524674784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6.7626813341175609E-2</v>
      </c>
      <c r="C237" s="302">
        <v>0.21514520459041336</v>
      </c>
      <c r="D237" s="302">
        <f t="shared" si="73"/>
        <v>0.28277201793158896</v>
      </c>
      <c r="E237" s="303"/>
      <c r="F237" s="302">
        <v>3.5107610745139156E-2</v>
      </c>
      <c r="G237" s="302">
        <v>0.1530615198739082</v>
      </c>
      <c r="H237" s="302">
        <f t="shared" si="74"/>
        <v>0.18816913061904736</v>
      </c>
      <c r="I237" s="303"/>
      <c r="J237" s="302">
        <v>4.5221612788465537E-2</v>
      </c>
      <c r="K237" s="302">
        <v>0.17764118786791755</v>
      </c>
      <c r="L237" s="302">
        <f t="shared" si="75"/>
        <v>0.22286280065638309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0.29443072904319023</v>
      </c>
      <c r="C238" s="302">
        <v>0.40554854032028909</v>
      </c>
      <c r="D238" s="302">
        <f t="shared" si="73"/>
        <v>0.69997926936347932</v>
      </c>
      <c r="E238" s="303"/>
      <c r="F238" s="302">
        <v>0.11590058904549695</v>
      </c>
      <c r="G238" s="302">
        <v>0.19515534434273143</v>
      </c>
      <c r="H238" s="302">
        <f t="shared" si="74"/>
        <v>0.3110559333882284</v>
      </c>
      <c r="I238" s="303"/>
      <c r="J238" s="302">
        <v>0.1745177882319025</v>
      </c>
      <c r="K238" s="302">
        <v>0.17776174240419995</v>
      </c>
      <c r="L238" s="302">
        <f t="shared" si="75"/>
        <v>0.35227953063610246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4.8732413369145808</v>
      </c>
      <c r="C240" s="311">
        <f t="shared" ref="C240:D240" si="76">SUM(C230:C238)</f>
        <v>12.925758663085377</v>
      </c>
      <c r="D240" s="311">
        <f t="shared" si="76"/>
        <v>17.798999999999953</v>
      </c>
      <c r="E240" s="311"/>
      <c r="F240" s="311">
        <f t="shared" ref="F240:H240" si="77">SUM(F230:F238)</f>
        <v>3.7944906600078916</v>
      </c>
      <c r="G240" s="311">
        <f t="shared" si="77"/>
        <v>10.30650933999209</v>
      </c>
      <c r="H240" s="311">
        <f t="shared" si="77"/>
        <v>14.100999999999978</v>
      </c>
      <c r="I240" s="311"/>
      <c r="J240" s="311">
        <f t="shared" ref="J240:L240" si="78">SUM(J230:J238)</f>
        <v>4.4161460408428246</v>
      </c>
      <c r="K240" s="311">
        <f t="shared" si="78"/>
        <v>11.46985395915716</v>
      </c>
      <c r="L240" s="311">
        <f t="shared" si="78"/>
        <v>15.88599999999998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0.66773083666222466</v>
      </c>
      <c r="C247" s="302">
        <v>1.3501255057121375</v>
      </c>
      <c r="D247" s="302">
        <f>SUM(B247:C247)</f>
        <v>2.0178563423743623</v>
      </c>
      <c r="E247" s="303"/>
      <c r="F247" s="302">
        <v>0.82808194539331659</v>
      </c>
      <c r="G247" s="302">
        <v>1.3585865353549822</v>
      </c>
      <c r="H247" s="302">
        <f>SUM(F247:G247)</f>
        <v>2.186668480748299</v>
      </c>
      <c r="I247" s="303"/>
      <c r="J247" s="302">
        <v>0.83120208243856952</v>
      </c>
      <c r="K247" s="302">
        <v>1.0984451508209703</v>
      </c>
      <c r="L247" s="302">
        <f>SUM(J247:K247)</f>
        <v>1.9296472332595398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0.78399240900870815</v>
      </c>
      <c r="C248" s="302">
        <v>1.5370701072451654</v>
      </c>
      <c r="D248" s="302">
        <f t="shared" ref="D248:D255" si="79">SUM(B248:C248)</f>
        <v>2.3210625162538734</v>
      </c>
      <c r="E248" s="303"/>
      <c r="F248" s="302">
        <v>1.1119303377911423</v>
      </c>
      <c r="G248" s="302">
        <v>1.7599985467343366</v>
      </c>
      <c r="H248" s="302">
        <f t="shared" ref="H248:H255" si="80">SUM(F248:G248)</f>
        <v>2.8719288845254791</v>
      </c>
      <c r="I248" s="303"/>
      <c r="J248" s="302">
        <v>1.279302289480698</v>
      </c>
      <c r="K248" s="302">
        <v>2.0475238350615736</v>
      </c>
      <c r="L248" s="302">
        <f t="shared" ref="L248:L255" si="81">SUM(J248:K248)</f>
        <v>3.3268261245422717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1.0681130069230542</v>
      </c>
      <c r="C249" s="302">
        <v>1.5557071559855735</v>
      </c>
      <c r="D249" s="302">
        <f t="shared" si="79"/>
        <v>2.6238201629086277</v>
      </c>
      <c r="E249" s="303"/>
      <c r="F249" s="302">
        <v>1.2469010805126874</v>
      </c>
      <c r="G249" s="302">
        <v>1.5465708938253757</v>
      </c>
      <c r="H249" s="302">
        <f t="shared" si="80"/>
        <v>2.7934719743380629</v>
      </c>
      <c r="I249" s="303"/>
      <c r="J249" s="302">
        <v>1.251987430378841</v>
      </c>
      <c r="K249" s="302">
        <v>1.3138957210236664</v>
      </c>
      <c r="L249" s="302">
        <f t="shared" si="81"/>
        <v>2.5658831514025073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2.5089751842995565</v>
      </c>
      <c r="C250" s="302">
        <v>0.85301602574185109</v>
      </c>
      <c r="D250" s="302">
        <f t="shared" si="79"/>
        <v>3.3619912100414076</v>
      </c>
      <c r="E250" s="303"/>
      <c r="F250" s="302">
        <v>2.3141208856524695</v>
      </c>
      <c r="G250" s="302">
        <v>0.84218440184621035</v>
      </c>
      <c r="H250" s="302">
        <f t="shared" si="80"/>
        <v>3.1563052874986797</v>
      </c>
      <c r="I250" s="303"/>
      <c r="J250" s="302">
        <v>1.7695979327775109</v>
      </c>
      <c r="K250" s="302">
        <v>0.78213793377895136</v>
      </c>
      <c r="L250" s="302">
        <f t="shared" si="81"/>
        <v>2.551735866556462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3.0651673054674113E-2</v>
      </c>
      <c r="C251" s="302">
        <v>0.20645607970355656</v>
      </c>
      <c r="D251" s="302">
        <f t="shared" si="79"/>
        <v>0.23710775275823068</v>
      </c>
      <c r="E251" s="303"/>
      <c r="F251" s="302">
        <v>3.3047725784583142E-2</v>
      </c>
      <c r="G251" s="302">
        <v>0.12033236102011663</v>
      </c>
      <c r="H251" s="302">
        <f t="shared" si="80"/>
        <v>0.15338008680469978</v>
      </c>
      <c r="I251" s="303"/>
      <c r="J251" s="302">
        <v>3.9722788498354096E-2</v>
      </c>
      <c r="K251" s="302">
        <v>9.7115802651794259E-2</v>
      </c>
      <c r="L251" s="302">
        <f t="shared" si="81"/>
        <v>0.13683859115014835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3.7572551423282342E-2</v>
      </c>
      <c r="C252" s="302">
        <v>4.8437879194660027E-2</v>
      </c>
      <c r="D252" s="302">
        <f t="shared" si="79"/>
        <v>8.6010430617942363E-2</v>
      </c>
      <c r="E252" s="303"/>
      <c r="F252" s="302">
        <v>4.4884991155127639E-2</v>
      </c>
      <c r="G252" s="302">
        <v>4.4745950922789615E-2</v>
      </c>
      <c r="H252" s="302">
        <f t="shared" si="80"/>
        <v>8.9630942077917247E-2</v>
      </c>
      <c r="I252" s="303"/>
      <c r="J252" s="302">
        <v>4.3876509626094129E-2</v>
      </c>
      <c r="K252" s="302">
        <v>4.9461589611979009E-2</v>
      </c>
      <c r="L252" s="302">
        <f t="shared" si="81"/>
        <v>9.3338099238073138E-2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0.53853389775732841</v>
      </c>
      <c r="C253" s="302">
        <v>0.32002957650976455</v>
      </c>
      <c r="D253" s="302">
        <f t="shared" si="79"/>
        <v>0.8585634742670929</v>
      </c>
      <c r="E253" s="303"/>
      <c r="F253" s="302">
        <v>0.55593777205289696</v>
      </c>
      <c r="G253" s="302">
        <v>0.26461493382165296</v>
      </c>
      <c r="H253" s="302">
        <f t="shared" si="80"/>
        <v>0.82055270587454987</v>
      </c>
      <c r="I253" s="303"/>
      <c r="J253" s="302">
        <v>0.48266952456642614</v>
      </c>
      <c r="K253" s="302">
        <v>0.26709508748251093</v>
      </c>
      <c r="L253" s="302">
        <f t="shared" si="81"/>
        <v>0.74976461204893707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2.4540818609648896E-2</v>
      </c>
      <c r="C254" s="302">
        <v>7.3205603332800032E-2</v>
      </c>
      <c r="D254" s="302">
        <f t="shared" si="79"/>
        <v>9.7746421942448924E-2</v>
      </c>
      <c r="E254" s="303"/>
      <c r="F254" s="302">
        <v>1.9078018667203323E-2</v>
      </c>
      <c r="G254" s="302">
        <v>4.8593966653657263E-2</v>
      </c>
      <c r="H254" s="302">
        <f t="shared" si="80"/>
        <v>6.7671985320860578E-2</v>
      </c>
      <c r="I254" s="303"/>
      <c r="J254" s="302">
        <v>2.6823207029266362E-2</v>
      </c>
      <c r="K254" s="302">
        <v>4.8542020684818422E-2</v>
      </c>
      <c r="L254" s="302">
        <f t="shared" si="81"/>
        <v>7.5365227714084784E-2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8.2398552987244439E-2</v>
      </c>
      <c r="C255" s="302">
        <v>0.1244431358487627</v>
      </c>
      <c r="D255" s="302">
        <f t="shared" si="79"/>
        <v>0.20684168883600712</v>
      </c>
      <c r="E255" s="303"/>
      <c r="F255" s="302">
        <v>6.996569375553903E-2</v>
      </c>
      <c r="G255" s="302">
        <v>8.3423959055919594E-2</v>
      </c>
      <c r="H255" s="302">
        <f t="shared" si="80"/>
        <v>0.15338965281145861</v>
      </c>
      <c r="I255" s="303"/>
      <c r="J255" s="302">
        <v>8.7048434499201244E-2</v>
      </c>
      <c r="K255" s="302">
        <v>7.5552659588781934E-2</v>
      </c>
      <c r="L255" s="302">
        <f t="shared" si="81"/>
        <v>0.16260109408798318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5.7425089307257213</v>
      </c>
      <c r="C257" s="311">
        <f t="shared" ref="C257:D257" si="82">SUM(C247:C255)</f>
        <v>6.0684910692742715</v>
      </c>
      <c r="D257" s="311">
        <f t="shared" si="82"/>
        <v>11.810999999999996</v>
      </c>
      <c r="E257" s="311"/>
      <c r="F257" s="311">
        <f t="shared" ref="F257:H257" si="83">SUM(F247:F255)</f>
        <v>6.2239484507649658</v>
      </c>
      <c r="G257" s="311">
        <f t="shared" si="83"/>
        <v>6.0690515492350396</v>
      </c>
      <c r="H257" s="311">
        <f t="shared" si="83"/>
        <v>12.293000000000006</v>
      </c>
      <c r="I257" s="311"/>
      <c r="J257" s="311">
        <f t="shared" ref="J257:L257" si="84">SUM(J247:J255)</f>
        <v>5.8122301992949605</v>
      </c>
      <c r="K257" s="311">
        <f t="shared" si="84"/>
        <v>5.7797698007050471</v>
      </c>
      <c r="L257" s="311">
        <f t="shared" si="84"/>
        <v>11.592000000000009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1.2548807380719</v>
      </c>
      <c r="C264" s="302">
        <v>1.9252092758626445</v>
      </c>
      <c r="D264" s="302">
        <f>SUM(B264:C264)</f>
        <v>3.1800900139345445</v>
      </c>
      <c r="E264" s="303"/>
      <c r="F264" s="302">
        <v>1.4773549167832984</v>
      </c>
      <c r="G264" s="302">
        <v>2.1457718320500891</v>
      </c>
      <c r="H264" s="302">
        <f>SUM(F264:G264)</f>
        <v>3.6231267488333874</v>
      </c>
      <c r="I264" s="303"/>
      <c r="J264" s="302">
        <v>1.29002232495618</v>
      </c>
      <c r="K264" s="302">
        <v>1.9573396938553682</v>
      </c>
      <c r="L264" s="302">
        <f>SUM(J264:K264)</f>
        <v>3.2473620188115482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1.0591247698145949</v>
      </c>
      <c r="C265" s="302">
        <v>1.0567688294399449</v>
      </c>
      <c r="D265" s="302">
        <f t="shared" ref="D265:D272" si="85">SUM(B265:C265)</f>
        <v>2.11589359925454</v>
      </c>
      <c r="E265" s="303"/>
      <c r="F265" s="302">
        <v>1.6000255311630938</v>
      </c>
      <c r="G265" s="302">
        <v>1.491820872025829</v>
      </c>
      <c r="H265" s="302">
        <f t="shared" ref="H265:H272" si="86">SUM(F265:G265)</f>
        <v>3.0918464031889226</v>
      </c>
      <c r="I265" s="303"/>
      <c r="J265" s="302">
        <v>1.528679149236551</v>
      </c>
      <c r="K265" s="302">
        <v>1.4296523664592726</v>
      </c>
      <c r="L265" s="302">
        <f t="shared" ref="L265:L272" si="87">SUM(J265:K265)</f>
        <v>2.9583315156958236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1.1094083200271356</v>
      </c>
      <c r="C266" s="302">
        <v>0.98216122790837812</v>
      </c>
      <c r="D266" s="302">
        <f t="shared" si="85"/>
        <v>2.0915695479355136</v>
      </c>
      <c r="E266" s="303"/>
      <c r="F266" s="302">
        <v>1.5001028043269784</v>
      </c>
      <c r="G266" s="302">
        <v>1.1596845888104099</v>
      </c>
      <c r="H266" s="302">
        <f t="shared" si="86"/>
        <v>2.6597873931373881</v>
      </c>
      <c r="I266" s="303"/>
      <c r="J266" s="302">
        <v>1.735140268154717</v>
      </c>
      <c r="K266" s="302">
        <v>1.0200630904667705</v>
      </c>
      <c r="L266" s="302">
        <f t="shared" si="87"/>
        <v>2.7552033586214875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2.9313400377811156</v>
      </c>
      <c r="C267" s="302">
        <v>0.25528821264591817</v>
      </c>
      <c r="D267" s="302">
        <f t="shared" si="85"/>
        <v>3.1866282504270336</v>
      </c>
      <c r="E267" s="303"/>
      <c r="F267" s="302">
        <v>2.5023096064270054</v>
      </c>
      <c r="G267" s="302">
        <v>0.27806930272368313</v>
      </c>
      <c r="H267" s="302">
        <f t="shared" si="86"/>
        <v>2.7803789091506887</v>
      </c>
      <c r="I267" s="303"/>
      <c r="J267" s="302">
        <v>1.8402570327867833</v>
      </c>
      <c r="K267" s="302">
        <v>0.24909800901919729</v>
      </c>
      <c r="L267" s="302">
        <f t="shared" si="87"/>
        <v>2.0893550418059808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0.28864396876161608</v>
      </c>
      <c r="C268" s="302">
        <v>1.353757097168127</v>
      </c>
      <c r="D268" s="302">
        <f t="shared" si="85"/>
        <v>1.642401065929743</v>
      </c>
      <c r="E268" s="303"/>
      <c r="F268" s="302">
        <v>0.24886939323970858</v>
      </c>
      <c r="G268" s="302">
        <v>0.96783115458834768</v>
      </c>
      <c r="H268" s="302">
        <f t="shared" si="86"/>
        <v>1.2167005478280561</v>
      </c>
      <c r="I268" s="303"/>
      <c r="J268" s="302">
        <v>0.35312614606037446</v>
      </c>
      <c r="K268" s="302">
        <v>0.89115994595678449</v>
      </c>
      <c r="L268" s="302">
        <f t="shared" si="87"/>
        <v>1.244286092017159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0.39105379903425369</v>
      </c>
      <c r="C269" s="302">
        <v>0.26677772333219985</v>
      </c>
      <c r="D269" s="302">
        <f t="shared" si="85"/>
        <v>0.65783152236645348</v>
      </c>
      <c r="E269" s="303"/>
      <c r="F269" s="302">
        <v>0.39851527242207213</v>
      </c>
      <c r="G269" s="302">
        <v>0.25510483405458662</v>
      </c>
      <c r="H269" s="302">
        <f t="shared" si="86"/>
        <v>0.65362010647665869</v>
      </c>
      <c r="I269" s="303"/>
      <c r="J269" s="302">
        <v>0.41296875019688173</v>
      </c>
      <c r="K269" s="302">
        <v>0.23066156868058288</v>
      </c>
      <c r="L269" s="302">
        <f t="shared" si="87"/>
        <v>0.64363031887746458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1.1957169333445312</v>
      </c>
      <c r="C270" s="302">
        <v>0.55625320682433921</v>
      </c>
      <c r="D270" s="302">
        <f t="shared" si="85"/>
        <v>1.7519701401688703</v>
      </c>
      <c r="E270" s="303"/>
      <c r="F270" s="302">
        <v>1.0834803925181875</v>
      </c>
      <c r="G270" s="302">
        <v>0.43295597283244641</v>
      </c>
      <c r="H270" s="302">
        <f t="shared" si="86"/>
        <v>1.5164363653506339</v>
      </c>
      <c r="I270" s="303"/>
      <c r="J270" s="302">
        <v>0.93431588468381555</v>
      </c>
      <c r="K270" s="302">
        <v>0.36495645689909129</v>
      </c>
      <c r="L270" s="302">
        <f t="shared" si="87"/>
        <v>1.2992723415829068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4.0864354395792078E-2</v>
      </c>
      <c r="C271" s="302">
        <v>0.23130697445187018</v>
      </c>
      <c r="D271" s="302">
        <f t="shared" si="85"/>
        <v>0.27217132884766226</v>
      </c>
      <c r="E271" s="303"/>
      <c r="F271" s="302">
        <v>3.6379892520210358E-2</v>
      </c>
      <c r="G271" s="302">
        <v>0.21996216782881825</v>
      </c>
      <c r="H271" s="302">
        <f t="shared" si="86"/>
        <v>0.25634206034902862</v>
      </c>
      <c r="I271" s="303"/>
      <c r="J271" s="302">
        <v>5.5111539192536481E-2</v>
      </c>
      <c r="K271" s="302">
        <v>0.15719509841695226</v>
      </c>
      <c r="L271" s="302">
        <f t="shared" si="87"/>
        <v>0.21230663760948873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0.38951297713322419</v>
      </c>
      <c r="C272" s="302">
        <v>0.29793155400241866</v>
      </c>
      <c r="D272" s="302">
        <f t="shared" si="85"/>
        <v>0.68744453113564286</v>
      </c>
      <c r="E272" s="303"/>
      <c r="F272" s="302">
        <v>0.25959387185612881</v>
      </c>
      <c r="G272" s="302">
        <v>0.24616759382909673</v>
      </c>
      <c r="H272" s="302">
        <f t="shared" si="86"/>
        <v>0.50576146568522551</v>
      </c>
      <c r="I272" s="303"/>
      <c r="J272" s="302">
        <v>0.2526211203356184</v>
      </c>
      <c r="K272" s="302">
        <v>0.21063155464250383</v>
      </c>
      <c r="L272" s="302">
        <f t="shared" si="87"/>
        <v>0.46325267497812223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8.6605458983641626</v>
      </c>
      <c r="C274" s="311">
        <f t="shared" ref="C274:D274" si="88">SUM(C264:C272)</f>
        <v>6.9254541016358395</v>
      </c>
      <c r="D274" s="311">
        <f t="shared" si="88"/>
        <v>15.586000000000004</v>
      </c>
      <c r="E274" s="311"/>
      <c r="F274" s="311">
        <f t="shared" ref="F274:H274" si="89">SUM(F264:F272)</f>
        <v>9.106631681256685</v>
      </c>
      <c r="G274" s="311">
        <f t="shared" si="89"/>
        <v>7.1973683187433064</v>
      </c>
      <c r="H274" s="311">
        <f t="shared" si="89"/>
        <v>16.303999999999991</v>
      </c>
      <c r="I274" s="311"/>
      <c r="J274" s="311">
        <f t="shared" ref="J274:L274" si="90">SUM(J264:J272)</f>
        <v>8.4022422156034562</v>
      </c>
      <c r="K274" s="311">
        <f t="shared" si="90"/>
        <v>6.5107577843965236</v>
      </c>
      <c r="L274" s="311">
        <f t="shared" si="90"/>
        <v>14.912999999999981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2.5856844872822431</v>
      </c>
      <c r="C281" s="302">
        <v>6.1520330319125369</v>
      </c>
      <c r="D281" s="302">
        <f>SUM(B281:C281)</f>
        <v>8.7377175191947796</v>
      </c>
      <c r="E281" s="303"/>
      <c r="F281" s="302">
        <v>3.656425617530461</v>
      </c>
      <c r="G281" s="302">
        <v>5.3953027556384026</v>
      </c>
      <c r="H281" s="302">
        <f>SUM(F281:G281)</f>
        <v>9.0517283731688636</v>
      </c>
      <c r="I281" s="303"/>
      <c r="J281" s="302">
        <v>4.3600261903083695</v>
      </c>
      <c r="K281" s="302">
        <v>5.6383814318841035</v>
      </c>
      <c r="L281" s="302">
        <f>SUM(J281:K281)</f>
        <v>9.9984076221924738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6.6220581915683052</v>
      </c>
      <c r="C282" s="302">
        <v>16.304128215907642</v>
      </c>
      <c r="D282" s="302">
        <f t="shared" ref="D282:D289" si="91">SUM(B282:C282)</f>
        <v>22.926186407475946</v>
      </c>
      <c r="E282" s="303"/>
      <c r="F282" s="302">
        <v>9.4294843251502662</v>
      </c>
      <c r="G282" s="302">
        <v>14.711656021686395</v>
      </c>
      <c r="H282" s="302">
        <f t="shared" ref="H282:H289" si="92">SUM(F282:G282)</f>
        <v>24.141140346836661</v>
      </c>
      <c r="I282" s="303"/>
      <c r="J282" s="302">
        <v>12.66494965997601</v>
      </c>
      <c r="K282" s="302">
        <v>17.522728872059218</v>
      </c>
      <c r="L282" s="302">
        <f t="shared" ref="L282:L289" si="93">SUM(J282:K282)</f>
        <v>30.187678532035228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4.8089520298116035</v>
      </c>
      <c r="C283" s="302">
        <v>6.9716879346284584</v>
      </c>
      <c r="D283" s="302">
        <f t="shared" si="91"/>
        <v>11.780639964440063</v>
      </c>
      <c r="E283" s="303"/>
      <c r="F283" s="302">
        <v>5.9151542210956833</v>
      </c>
      <c r="G283" s="302">
        <v>6.2223258906937557</v>
      </c>
      <c r="H283" s="302">
        <f t="shared" si="92"/>
        <v>12.13748011178944</v>
      </c>
      <c r="I283" s="303"/>
      <c r="J283" s="302">
        <v>7.6332154408993409</v>
      </c>
      <c r="K283" s="302">
        <v>6.4202506322336221</v>
      </c>
      <c r="L283" s="302">
        <f t="shared" si="93"/>
        <v>14.053466073132963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8.3454763952757176</v>
      </c>
      <c r="C284" s="302">
        <v>1.9737079469738219</v>
      </c>
      <c r="D284" s="302">
        <f t="shared" si="91"/>
        <v>10.319184342249539</v>
      </c>
      <c r="E284" s="303"/>
      <c r="F284" s="302">
        <v>8.9214003070762367</v>
      </c>
      <c r="G284" s="302">
        <v>1.7268046448721937</v>
      </c>
      <c r="H284" s="302">
        <f t="shared" si="92"/>
        <v>10.648204951948431</v>
      </c>
      <c r="I284" s="303"/>
      <c r="J284" s="302">
        <v>7.8366642115997571</v>
      </c>
      <c r="K284" s="302">
        <v>1.6840738919299441</v>
      </c>
      <c r="L284" s="302">
        <f t="shared" si="93"/>
        <v>9.5207381035297018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0.22556421828561474</v>
      </c>
      <c r="C285" s="302">
        <v>2.1593627183139175</v>
      </c>
      <c r="D285" s="302">
        <f t="shared" si="91"/>
        <v>2.3849269365995323</v>
      </c>
      <c r="E285" s="303"/>
      <c r="F285" s="302">
        <v>0.26783154128209685</v>
      </c>
      <c r="G285" s="302">
        <v>1.2690366272675082</v>
      </c>
      <c r="H285" s="302">
        <f t="shared" si="92"/>
        <v>1.5368681685496051</v>
      </c>
      <c r="I285" s="303"/>
      <c r="J285" s="302">
        <v>0.49588642065342731</v>
      </c>
      <c r="K285" s="302">
        <v>1.2916500239852844</v>
      </c>
      <c r="L285" s="302">
        <f t="shared" si="93"/>
        <v>1.7875364446387116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1.2986186239744018</v>
      </c>
      <c r="C286" s="302">
        <v>0.47679786342495112</v>
      </c>
      <c r="D286" s="302">
        <f t="shared" si="91"/>
        <v>1.7754164873993528</v>
      </c>
      <c r="E286" s="303"/>
      <c r="F286" s="302">
        <v>1.1956757586565077</v>
      </c>
      <c r="G286" s="302">
        <v>0.35681331289884627</v>
      </c>
      <c r="H286" s="302">
        <f t="shared" si="92"/>
        <v>1.5524890715553539</v>
      </c>
      <c r="I286" s="303"/>
      <c r="J286" s="302">
        <v>1.7066686042330415</v>
      </c>
      <c r="K286" s="302">
        <v>0.57906198333717818</v>
      </c>
      <c r="L286" s="302">
        <f t="shared" si="93"/>
        <v>2.2857305875702196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1.3406099159210074</v>
      </c>
      <c r="C287" s="302">
        <v>0.88144732868533182</v>
      </c>
      <c r="D287" s="302">
        <f t="shared" si="91"/>
        <v>2.2220572446063391</v>
      </c>
      <c r="E287" s="303"/>
      <c r="F287" s="302">
        <v>1.3497178734170807</v>
      </c>
      <c r="G287" s="302">
        <v>0.71631629080520542</v>
      </c>
      <c r="H287" s="302">
        <f t="shared" si="92"/>
        <v>2.0660341642222861</v>
      </c>
      <c r="I287" s="303"/>
      <c r="J287" s="302">
        <v>1.338159275186223</v>
      </c>
      <c r="K287" s="302">
        <v>0.94647341563471399</v>
      </c>
      <c r="L287" s="302">
        <f t="shared" si="93"/>
        <v>2.2846326908209371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0.21360133812280885</v>
      </c>
      <c r="C288" s="302">
        <v>0.93665670073034357</v>
      </c>
      <c r="D288" s="302">
        <f t="shared" si="91"/>
        <v>1.1502580388531525</v>
      </c>
      <c r="E288" s="303"/>
      <c r="F288" s="302">
        <v>0.21141498345537552</v>
      </c>
      <c r="G288" s="302">
        <v>0.63436532913101817</v>
      </c>
      <c r="H288" s="302">
        <f t="shared" si="92"/>
        <v>0.84578031258639363</v>
      </c>
      <c r="I288" s="303"/>
      <c r="J288" s="302">
        <v>0.33304658594868919</v>
      </c>
      <c r="K288" s="302">
        <v>0.68791435322220762</v>
      </c>
      <c r="L288" s="302">
        <f t="shared" si="93"/>
        <v>1.0209609391708967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1.0188118293191006</v>
      </c>
      <c r="C289" s="302">
        <v>1.1668012298622363</v>
      </c>
      <c r="D289" s="302">
        <f t="shared" si="91"/>
        <v>2.1856130591813372</v>
      </c>
      <c r="E289" s="303"/>
      <c r="F289" s="302">
        <v>0.92173797957232229</v>
      </c>
      <c r="G289" s="302">
        <v>0.79453651977058559</v>
      </c>
      <c r="H289" s="302">
        <f t="shared" si="92"/>
        <v>1.7162744993429078</v>
      </c>
      <c r="I289" s="303"/>
      <c r="J289" s="302">
        <v>1.494525931106689</v>
      </c>
      <c r="K289" s="302">
        <v>0.97932307580226474</v>
      </c>
      <c r="L289" s="302">
        <f t="shared" si="93"/>
        <v>2.4738490069089538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26.459377029560805</v>
      </c>
      <c r="C291" s="311">
        <f t="shared" ref="C291:D291" si="94">SUM(C281:C289)</f>
        <v>37.022622970439244</v>
      </c>
      <c r="D291" s="311">
        <f t="shared" si="94"/>
        <v>63.482000000000042</v>
      </c>
      <c r="E291" s="311"/>
      <c r="F291" s="311">
        <f t="shared" ref="F291:H291" si="95">SUM(F281:F289)</f>
        <v>31.868842607236033</v>
      </c>
      <c r="G291" s="311">
        <f t="shared" si="95"/>
        <v>31.827157392763912</v>
      </c>
      <c r="H291" s="311">
        <f t="shared" si="95"/>
        <v>63.695999999999941</v>
      </c>
      <c r="I291" s="311"/>
      <c r="J291" s="311">
        <f t="shared" ref="J291:L291" si="96">SUM(J281:J289)</f>
        <v>37.863142319911546</v>
      </c>
      <c r="K291" s="311">
        <f t="shared" si="96"/>
        <v>35.749857680088532</v>
      </c>
      <c r="L291" s="311">
        <f t="shared" si="96"/>
        <v>73.613000000000071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1.5052213483330947</v>
      </c>
      <c r="C298" s="302">
        <v>3.1618645437842359</v>
      </c>
      <c r="D298" s="302">
        <f>SUM(B298:C298)</f>
        <v>4.6670858921173304</v>
      </c>
      <c r="E298" s="303"/>
      <c r="F298" s="302">
        <v>2.0453518067741823</v>
      </c>
      <c r="G298" s="302">
        <v>3.5166997317574356</v>
      </c>
      <c r="H298" s="302">
        <f>SUM(F298:G298)</f>
        <v>5.5620515385316178</v>
      </c>
      <c r="I298" s="303"/>
      <c r="J298" s="302">
        <v>2.16506922245657</v>
      </c>
      <c r="K298" s="302">
        <v>4.1451466931484147</v>
      </c>
      <c r="L298" s="302">
        <f>SUM(J298:K298)</f>
        <v>6.3102159156049851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2.3106048913253092</v>
      </c>
      <c r="C299" s="302">
        <v>2.6910021516213471</v>
      </c>
      <c r="D299" s="302">
        <f t="shared" ref="D299:D306" si="97">SUM(B299:C299)</f>
        <v>5.0016070429466559</v>
      </c>
      <c r="E299" s="303"/>
      <c r="F299" s="302">
        <v>3.0891805852447649</v>
      </c>
      <c r="G299" s="302">
        <v>3.2335880847757639</v>
      </c>
      <c r="H299" s="302">
        <f t="shared" ref="H299:H306" si="98">SUM(F299:G299)</f>
        <v>6.3227686700205288</v>
      </c>
      <c r="I299" s="303"/>
      <c r="J299" s="302">
        <v>3.943012372488726</v>
      </c>
      <c r="K299" s="302">
        <v>4.6905700072034646</v>
      </c>
      <c r="L299" s="302">
        <f t="shared" ref="L299:L306" si="99">SUM(J299:K299)</f>
        <v>8.6335823796921911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3.0058830788874111</v>
      </c>
      <c r="C300" s="302">
        <v>3.8485029584859722</v>
      </c>
      <c r="D300" s="302">
        <f t="shared" si="97"/>
        <v>6.8543860373733834</v>
      </c>
      <c r="E300" s="303"/>
      <c r="F300" s="302">
        <v>3.7886899065678481</v>
      </c>
      <c r="G300" s="302">
        <v>4.2854470367564241</v>
      </c>
      <c r="H300" s="302">
        <f t="shared" si="98"/>
        <v>8.0741369433242731</v>
      </c>
      <c r="I300" s="303"/>
      <c r="J300" s="302">
        <v>4.8138010538437328</v>
      </c>
      <c r="K300" s="302">
        <v>4.7574485092818684</v>
      </c>
      <c r="L300" s="302">
        <f t="shared" si="99"/>
        <v>9.5712495631256012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4.6838511617775112</v>
      </c>
      <c r="C301" s="302">
        <v>1.1668650412139328</v>
      </c>
      <c r="D301" s="302">
        <f t="shared" si="97"/>
        <v>5.8507162029914443</v>
      </c>
      <c r="E301" s="303"/>
      <c r="F301" s="302">
        <v>4.7043410680349194</v>
      </c>
      <c r="G301" s="302">
        <v>1.1607320372387904</v>
      </c>
      <c r="H301" s="302">
        <f t="shared" si="98"/>
        <v>5.8650731052737095</v>
      </c>
      <c r="I301" s="303"/>
      <c r="J301" s="302">
        <v>5.1664472206378038</v>
      </c>
      <c r="K301" s="302">
        <v>1.5023538703380581</v>
      </c>
      <c r="L301" s="302">
        <f t="shared" si="99"/>
        <v>6.6688010909758617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0.31695233766594466</v>
      </c>
      <c r="C302" s="302">
        <v>2.0615898223822051</v>
      </c>
      <c r="D302" s="302">
        <f t="shared" si="97"/>
        <v>2.3785421600481498</v>
      </c>
      <c r="E302" s="303"/>
      <c r="F302" s="302">
        <v>0.39924695237622715</v>
      </c>
      <c r="G302" s="302">
        <v>1.6241591622936202</v>
      </c>
      <c r="H302" s="302">
        <f t="shared" si="98"/>
        <v>2.0234061146698474</v>
      </c>
      <c r="I302" s="303"/>
      <c r="J302" s="302">
        <v>0.63520660963494002</v>
      </c>
      <c r="K302" s="302">
        <v>1.7397267057321273</v>
      </c>
      <c r="L302" s="302">
        <f t="shared" si="99"/>
        <v>2.3749333153670671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3.2712159152833151</v>
      </c>
      <c r="C303" s="302">
        <v>1.1973602039976936</v>
      </c>
      <c r="D303" s="302">
        <f t="shared" si="97"/>
        <v>4.4685761192810087</v>
      </c>
      <c r="E303" s="303"/>
      <c r="F303" s="302">
        <v>3.3813946557043173</v>
      </c>
      <c r="G303" s="302">
        <v>1.2305320684253387</v>
      </c>
      <c r="H303" s="302">
        <f t="shared" si="98"/>
        <v>4.6119267241296562</v>
      </c>
      <c r="I303" s="303"/>
      <c r="J303" s="302">
        <v>3.8335748756283445</v>
      </c>
      <c r="K303" s="302">
        <v>1.6480069572959906</v>
      </c>
      <c r="L303" s="302">
        <f t="shared" si="99"/>
        <v>5.4815818329243351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1.6034406686186271</v>
      </c>
      <c r="C304" s="302">
        <v>1.5297213243936505</v>
      </c>
      <c r="D304" s="302">
        <f t="shared" si="97"/>
        <v>3.1331619930122776</v>
      </c>
      <c r="E304" s="303"/>
      <c r="F304" s="302">
        <v>1.6527713078687842</v>
      </c>
      <c r="G304" s="302">
        <v>1.3346422890069576</v>
      </c>
      <c r="H304" s="302">
        <f t="shared" si="98"/>
        <v>2.9874135968757418</v>
      </c>
      <c r="I304" s="303"/>
      <c r="J304" s="302">
        <v>2.061541645599561</v>
      </c>
      <c r="K304" s="302">
        <v>1.7048276895890948</v>
      </c>
      <c r="L304" s="302">
        <f t="shared" si="99"/>
        <v>3.7663693351886556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0.43114429854020131</v>
      </c>
      <c r="C305" s="302">
        <v>2.3470854092842495</v>
      </c>
      <c r="D305" s="302">
        <f t="shared" si="97"/>
        <v>2.7782297078244507</v>
      </c>
      <c r="E305" s="303"/>
      <c r="F305" s="302">
        <v>0.37089115004882328</v>
      </c>
      <c r="G305" s="302">
        <v>1.8991957170311264</v>
      </c>
      <c r="H305" s="302">
        <f t="shared" si="98"/>
        <v>2.2700868670799497</v>
      </c>
      <c r="I305" s="303"/>
      <c r="J305" s="302">
        <v>0.6003339020869749</v>
      </c>
      <c r="K305" s="302">
        <v>2.0698398289769755</v>
      </c>
      <c r="L305" s="302">
        <f t="shared" si="99"/>
        <v>2.6701737310639504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5.9695506859507255</v>
      </c>
      <c r="C306" s="302">
        <v>11.26914415845458</v>
      </c>
      <c r="D306" s="302">
        <f t="shared" si="97"/>
        <v>17.238694844405305</v>
      </c>
      <c r="E306" s="303"/>
      <c r="F306" s="302">
        <v>5.170028260131617</v>
      </c>
      <c r="G306" s="302">
        <v>8.7331081799631161</v>
      </c>
      <c r="H306" s="302">
        <f t="shared" si="98"/>
        <v>13.903136440094734</v>
      </c>
      <c r="I306" s="303"/>
      <c r="J306" s="302">
        <v>6.3180008445052263</v>
      </c>
      <c r="K306" s="302">
        <v>10.193091991552089</v>
      </c>
      <c r="L306" s="302">
        <f t="shared" si="99"/>
        <v>16.511092836057315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23.097864386382138</v>
      </c>
      <c r="C308" s="311">
        <f t="shared" ref="C308:D308" si="100">SUM(C298:C306)</f>
        <v>29.273135613617864</v>
      </c>
      <c r="D308" s="311">
        <f t="shared" si="100"/>
        <v>52.371000000000009</v>
      </c>
      <c r="E308" s="311"/>
      <c r="F308" s="311">
        <f t="shared" ref="F308:H308" si="101">SUM(F298:F306)</f>
        <v>24.60189569275148</v>
      </c>
      <c r="G308" s="311">
        <f t="shared" si="101"/>
        <v>27.018104307248578</v>
      </c>
      <c r="H308" s="311">
        <f t="shared" si="101"/>
        <v>51.620000000000047</v>
      </c>
      <c r="I308" s="311"/>
      <c r="J308" s="311">
        <f t="shared" ref="J308:L308" si="102">SUM(J298:J306)</f>
        <v>29.536987746881877</v>
      </c>
      <c r="K308" s="311">
        <f t="shared" si="102"/>
        <v>32.45101225311808</v>
      </c>
      <c r="L308" s="311">
        <f t="shared" si="102"/>
        <v>61.987999999999957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1.2468666625976821</v>
      </c>
      <c r="C315" s="302">
        <v>2.4663563649926168</v>
      </c>
      <c r="D315" s="302">
        <f>SUM(B315:C315)</f>
        <v>3.7132230275902991</v>
      </c>
      <c r="E315" s="303"/>
      <c r="F315" s="302">
        <v>1.509124583209952</v>
      </c>
      <c r="G315" s="302">
        <v>2.691607941774028</v>
      </c>
      <c r="H315" s="302">
        <f>SUM(F315:G315)</f>
        <v>4.2007325249839802</v>
      </c>
      <c r="I315" s="303"/>
      <c r="J315" s="302">
        <v>1.6646709152872763</v>
      </c>
      <c r="K315" s="302">
        <v>2.5945647987435114</v>
      </c>
      <c r="L315" s="302">
        <f>SUM(J315:K315)</f>
        <v>4.2592357140307877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5.1057806833701997</v>
      </c>
      <c r="C316" s="302">
        <v>4.4028541402686265</v>
      </c>
      <c r="D316" s="302">
        <f t="shared" ref="D316:D323" si="103">SUM(B316:C316)</f>
        <v>9.5086348236388254</v>
      </c>
      <c r="E316" s="303"/>
      <c r="F316" s="302">
        <v>6.2202936343564925</v>
      </c>
      <c r="G316" s="302">
        <v>5.3983778371763131</v>
      </c>
      <c r="H316" s="302">
        <f t="shared" ref="H316:H323" si="104">SUM(F316:G316)</f>
        <v>11.618671471532807</v>
      </c>
      <c r="I316" s="303"/>
      <c r="J316" s="302">
        <v>7.0823429226540977</v>
      </c>
      <c r="K316" s="302">
        <v>6.7053896998481921</v>
      </c>
      <c r="L316" s="302">
        <f t="shared" ref="L316:L323" si="105">SUM(J316:K316)</f>
        <v>13.78773262250229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4.586475547214155</v>
      </c>
      <c r="C317" s="302">
        <v>5.9018057673893409</v>
      </c>
      <c r="D317" s="302">
        <f t="shared" si="103"/>
        <v>10.488281314603496</v>
      </c>
      <c r="E317" s="303"/>
      <c r="F317" s="302">
        <v>5.0827480357481294</v>
      </c>
      <c r="G317" s="302">
        <v>6.1920576061081682</v>
      </c>
      <c r="H317" s="302">
        <f t="shared" si="104"/>
        <v>11.274805641856297</v>
      </c>
      <c r="I317" s="303"/>
      <c r="J317" s="302">
        <v>6.3021164394458902</v>
      </c>
      <c r="K317" s="302">
        <v>5.3508399525993733</v>
      </c>
      <c r="L317" s="302">
        <f t="shared" si="105"/>
        <v>11.652956392045263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7.9200324962412374</v>
      </c>
      <c r="C318" s="302">
        <v>2.3995041869815461</v>
      </c>
      <c r="D318" s="302">
        <f t="shared" si="103"/>
        <v>10.319536683222783</v>
      </c>
      <c r="E318" s="303"/>
      <c r="F318" s="302">
        <v>6.9412716554714686</v>
      </c>
      <c r="G318" s="302">
        <v>2.3624398935579021</v>
      </c>
      <c r="H318" s="302">
        <f t="shared" si="104"/>
        <v>9.3037115490293711</v>
      </c>
      <c r="I318" s="303"/>
      <c r="J318" s="302">
        <v>5.4965243327093471</v>
      </c>
      <c r="K318" s="302">
        <v>2.2013736690920855</v>
      </c>
      <c r="L318" s="302">
        <f t="shared" si="105"/>
        <v>7.6978980018014322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0.10247924680869305</v>
      </c>
      <c r="C319" s="302">
        <v>0.86172470069829132</v>
      </c>
      <c r="D319" s="302">
        <f t="shared" si="103"/>
        <v>0.96420394750698435</v>
      </c>
      <c r="E319" s="303"/>
      <c r="F319" s="302">
        <v>0.10485534022063862</v>
      </c>
      <c r="G319" s="302">
        <v>0.66321989584780594</v>
      </c>
      <c r="H319" s="302">
        <f t="shared" si="104"/>
        <v>0.76807523606844452</v>
      </c>
      <c r="I319" s="303"/>
      <c r="J319" s="302">
        <v>0.21942147610918203</v>
      </c>
      <c r="K319" s="302">
        <v>0.64202951905541894</v>
      </c>
      <c r="L319" s="302">
        <f t="shared" si="105"/>
        <v>0.861450995164601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2.0413179660179503</v>
      </c>
      <c r="C320" s="302">
        <v>0.4286388509807797</v>
      </c>
      <c r="D320" s="302">
        <f t="shared" si="103"/>
        <v>2.4699568169987298</v>
      </c>
      <c r="E320" s="303"/>
      <c r="F320" s="302">
        <v>1.8603534651352662</v>
      </c>
      <c r="G320" s="302">
        <v>0.42366119628871191</v>
      </c>
      <c r="H320" s="302">
        <f t="shared" si="104"/>
        <v>2.2840146614239782</v>
      </c>
      <c r="I320" s="303"/>
      <c r="J320" s="302">
        <v>1.8835901279703189</v>
      </c>
      <c r="K320" s="302">
        <v>0.53348897260106609</v>
      </c>
      <c r="L320" s="302">
        <f t="shared" si="105"/>
        <v>2.4170791005713852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0.70078591291037118</v>
      </c>
      <c r="C321" s="302">
        <v>0.36022786208889584</v>
      </c>
      <c r="D321" s="302">
        <f t="shared" si="103"/>
        <v>1.061013774999267</v>
      </c>
      <c r="E321" s="303"/>
      <c r="F321" s="302">
        <v>0.68209645739070657</v>
      </c>
      <c r="G321" s="302">
        <v>0.33300316840666677</v>
      </c>
      <c r="H321" s="302">
        <f t="shared" si="104"/>
        <v>1.0150996257973732</v>
      </c>
      <c r="I321" s="303"/>
      <c r="J321" s="302">
        <v>0.67928365664089596</v>
      </c>
      <c r="K321" s="302">
        <v>0.41919357945194458</v>
      </c>
      <c r="L321" s="302">
        <f t="shared" si="105"/>
        <v>1.0984772360928405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7.4779553486134409E-2</v>
      </c>
      <c r="C322" s="302">
        <v>0.64381859984108181</v>
      </c>
      <c r="D322" s="302">
        <f t="shared" si="103"/>
        <v>0.71859815332721622</v>
      </c>
      <c r="E322" s="303"/>
      <c r="F322" s="302">
        <v>6.0645076032026367E-2</v>
      </c>
      <c r="G322" s="302">
        <v>0.49399382425082178</v>
      </c>
      <c r="H322" s="302">
        <f t="shared" si="104"/>
        <v>0.55463890028284812</v>
      </c>
      <c r="I322" s="303"/>
      <c r="J322" s="302">
        <v>0.12743543119046336</v>
      </c>
      <c r="K322" s="302">
        <v>0.48720112467105092</v>
      </c>
      <c r="L322" s="302">
        <f t="shared" si="105"/>
        <v>0.61463655586151433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0.70883584859545001</v>
      </c>
      <c r="C323" s="302">
        <v>0.87971560951689387</v>
      </c>
      <c r="D323" s="302">
        <f t="shared" si="103"/>
        <v>1.5885514581123439</v>
      </c>
      <c r="E323" s="303"/>
      <c r="F323" s="302">
        <v>0.72245836760640414</v>
      </c>
      <c r="G323" s="302">
        <v>0.64079202141840341</v>
      </c>
      <c r="H323" s="302">
        <f t="shared" si="104"/>
        <v>1.3632503890248076</v>
      </c>
      <c r="I323" s="303"/>
      <c r="J323" s="302">
        <v>0.76388304684228936</v>
      </c>
      <c r="K323" s="302">
        <v>0.56965033508762075</v>
      </c>
      <c r="L323" s="302">
        <f t="shared" si="105"/>
        <v>1.33353338192991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22.487353917241872</v>
      </c>
      <c r="C325" s="311">
        <f t="shared" ref="C325:D325" si="106">SUM(C315:C323)</f>
        <v>18.344646082758072</v>
      </c>
      <c r="D325" s="311">
        <f t="shared" si="106"/>
        <v>40.831999999999951</v>
      </c>
      <c r="E325" s="311"/>
      <c r="F325" s="311">
        <f t="shared" ref="F325:H325" si="107">SUM(F315:F323)</f>
        <v>23.183846615171085</v>
      </c>
      <c r="G325" s="311">
        <f t="shared" si="107"/>
        <v>19.199153384828822</v>
      </c>
      <c r="H325" s="311">
        <f t="shared" si="107"/>
        <v>42.38299999999991</v>
      </c>
      <c r="I325" s="311"/>
      <c r="J325" s="311">
        <f t="shared" ref="J325:L325" si="108">SUM(J315:J323)</f>
        <v>24.219268348849759</v>
      </c>
      <c r="K325" s="311">
        <f t="shared" si="108"/>
        <v>19.503731651150261</v>
      </c>
      <c r="L325" s="311">
        <f t="shared" si="108"/>
        <v>43.723000000000027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0.88556522863702736</v>
      </c>
      <c r="C332" s="302">
        <v>1.0153055510393347</v>
      </c>
      <c r="D332" s="302">
        <f>SUM(B332:C332)</f>
        <v>1.900870779676362</v>
      </c>
      <c r="E332" s="303"/>
      <c r="F332" s="302">
        <v>1.1117113304567536</v>
      </c>
      <c r="G332" s="302">
        <v>0.85939930525448061</v>
      </c>
      <c r="H332" s="302">
        <f>SUM(F332:G332)</f>
        <v>1.9711106357112342</v>
      </c>
      <c r="I332" s="303"/>
      <c r="J332" s="302">
        <v>1.3342624799205813</v>
      </c>
      <c r="K332" s="302">
        <v>0.81417156958112058</v>
      </c>
      <c r="L332" s="302">
        <f>SUM(J332:K332)</f>
        <v>2.1484340495017018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23.220998473964297</v>
      </c>
      <c r="C333" s="302">
        <v>15.4923987476571</v>
      </c>
      <c r="D333" s="302">
        <f t="shared" ref="D333:D340" si="109">SUM(B333:C333)</f>
        <v>38.713397221621399</v>
      </c>
      <c r="E333" s="303"/>
      <c r="F333" s="302">
        <v>26.942413047853467</v>
      </c>
      <c r="G333" s="302">
        <v>14.429081300224253</v>
      </c>
      <c r="H333" s="302">
        <f t="shared" ref="H333:H340" si="110">SUM(F333:G333)</f>
        <v>41.371494348077718</v>
      </c>
      <c r="I333" s="303"/>
      <c r="J333" s="302">
        <v>30.576292907072361</v>
      </c>
      <c r="K333" s="302">
        <v>16.322129159275047</v>
      </c>
      <c r="L333" s="302">
        <f t="shared" ref="L333:L340" si="111">SUM(J333:K333)</f>
        <v>46.898422066347408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3.8479532021001188</v>
      </c>
      <c r="C334" s="302">
        <v>2.2958043892570199</v>
      </c>
      <c r="D334" s="302">
        <f t="shared" si="109"/>
        <v>6.1437575913571383</v>
      </c>
      <c r="E334" s="303"/>
      <c r="F334" s="302">
        <v>4.1436922135964016</v>
      </c>
      <c r="G334" s="302">
        <v>1.9192992979798487</v>
      </c>
      <c r="H334" s="302">
        <f t="shared" si="110"/>
        <v>6.06299151157625</v>
      </c>
      <c r="I334" s="303"/>
      <c r="J334" s="302">
        <v>5.9981437971439115</v>
      </c>
      <c r="K334" s="302">
        <v>1.6680518648724083</v>
      </c>
      <c r="L334" s="302">
        <f t="shared" si="111"/>
        <v>7.6661956620163201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3.3897337175016995</v>
      </c>
      <c r="C335" s="302">
        <v>0.54587540772885312</v>
      </c>
      <c r="D335" s="302">
        <f t="shared" si="109"/>
        <v>3.9356091252305525</v>
      </c>
      <c r="E335" s="303"/>
      <c r="F335" s="302">
        <v>3.0443880796480625</v>
      </c>
      <c r="G335" s="302">
        <v>0.41817970934953613</v>
      </c>
      <c r="H335" s="302">
        <f t="shared" si="110"/>
        <v>3.4625677889975988</v>
      </c>
      <c r="I335" s="303"/>
      <c r="J335" s="302">
        <v>1.5421102970028142</v>
      </c>
      <c r="K335" s="302">
        <v>0.34413213049792818</v>
      </c>
      <c r="L335" s="302">
        <f t="shared" si="111"/>
        <v>1.8862424275007423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0.51651979130257375</v>
      </c>
      <c r="C336" s="302">
        <v>0.56231163702491238</v>
      </c>
      <c r="D336" s="302">
        <f t="shared" si="109"/>
        <v>1.078831428327486</v>
      </c>
      <c r="E336" s="303"/>
      <c r="F336" s="302">
        <v>0.43611929848456638</v>
      </c>
      <c r="G336" s="302">
        <v>0.32479094691578425</v>
      </c>
      <c r="H336" s="302">
        <f t="shared" si="110"/>
        <v>0.76091024540035068</v>
      </c>
      <c r="I336" s="303"/>
      <c r="J336" s="302">
        <v>0.3476896432742077</v>
      </c>
      <c r="K336" s="302">
        <v>0.21766997172665126</v>
      </c>
      <c r="L336" s="302">
        <f t="shared" si="111"/>
        <v>0.56535961500085896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16.424726579690255</v>
      </c>
      <c r="C337" s="302">
        <v>1.1963677952176395</v>
      </c>
      <c r="D337" s="302">
        <f t="shared" si="109"/>
        <v>17.621094374907894</v>
      </c>
      <c r="E337" s="303"/>
      <c r="F337" s="302">
        <v>15.551838655165854</v>
      </c>
      <c r="G337" s="302">
        <v>1.012209737855261</v>
      </c>
      <c r="H337" s="302">
        <f t="shared" si="110"/>
        <v>16.564048393021114</v>
      </c>
      <c r="I337" s="303"/>
      <c r="J337" s="302">
        <v>16.651607435990051</v>
      </c>
      <c r="K337" s="302">
        <v>1.1566012276974404</v>
      </c>
      <c r="L337" s="302">
        <f t="shared" si="111"/>
        <v>17.808208663687491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0.2927043883010545</v>
      </c>
      <c r="C338" s="302">
        <v>0.12416291992992823</v>
      </c>
      <c r="D338" s="302">
        <f t="shared" si="109"/>
        <v>0.41686730823098272</v>
      </c>
      <c r="E338" s="303"/>
      <c r="F338" s="302">
        <v>0.26442523052638323</v>
      </c>
      <c r="G338" s="302">
        <v>8.1240613940982281E-2</v>
      </c>
      <c r="H338" s="302">
        <f t="shared" si="110"/>
        <v>0.34566584446736548</v>
      </c>
      <c r="I338" s="303"/>
      <c r="J338" s="302">
        <v>0.25781048223424907</v>
      </c>
      <c r="K338" s="302">
        <v>9.2390561810497956E-2</v>
      </c>
      <c r="L338" s="302">
        <f t="shared" si="111"/>
        <v>0.35020104404474706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0.37537108853259638</v>
      </c>
      <c r="C339" s="302">
        <v>0.96386463112503751</v>
      </c>
      <c r="D339" s="302">
        <f t="shared" si="109"/>
        <v>1.3392357196576339</v>
      </c>
      <c r="E339" s="303"/>
      <c r="F339" s="302">
        <v>0.39142286932659304</v>
      </c>
      <c r="G339" s="302">
        <v>0.52631000807596562</v>
      </c>
      <c r="H339" s="302">
        <f t="shared" si="110"/>
        <v>0.9177328774025586</v>
      </c>
      <c r="I339" s="303"/>
      <c r="J339" s="302">
        <v>0.39888876516559207</v>
      </c>
      <c r="K339" s="302">
        <v>0.50687377039074133</v>
      </c>
      <c r="L339" s="302">
        <f t="shared" si="111"/>
        <v>0.90576253555633346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3.9200020923755474</v>
      </c>
      <c r="C340" s="302">
        <v>1.0253343586150971</v>
      </c>
      <c r="D340" s="302">
        <f t="shared" si="109"/>
        <v>4.945336450990645</v>
      </c>
      <c r="E340" s="303"/>
      <c r="F340" s="302">
        <v>3.0747496781648356</v>
      </c>
      <c r="G340" s="302">
        <v>0.58972867718096544</v>
      </c>
      <c r="H340" s="302">
        <f t="shared" si="110"/>
        <v>3.6644783553458011</v>
      </c>
      <c r="I340" s="303"/>
      <c r="J340" s="302">
        <v>1.5557230470624088</v>
      </c>
      <c r="K340" s="302">
        <v>0.33845088928204226</v>
      </c>
      <c r="L340" s="302">
        <f t="shared" si="111"/>
        <v>1.8941739363444512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52.873574562405167</v>
      </c>
      <c r="C342" s="311">
        <f t="shared" ref="C342:D342" si="112">SUM(C332:C340)</f>
        <v>23.221425437594924</v>
      </c>
      <c r="D342" s="311">
        <f t="shared" si="112"/>
        <v>76.095000000000084</v>
      </c>
      <c r="E342" s="311"/>
      <c r="F342" s="311">
        <f t="shared" ref="F342:H342" si="113">SUM(F332:F340)</f>
        <v>54.960760403222913</v>
      </c>
      <c r="G342" s="311">
        <f t="shared" si="113"/>
        <v>20.160239596777078</v>
      </c>
      <c r="H342" s="311">
        <f t="shared" si="113"/>
        <v>75.120999999999995</v>
      </c>
      <c r="I342" s="311"/>
      <c r="J342" s="311">
        <f t="shared" ref="J342:L342" si="114">SUM(J332:J340)</f>
        <v>58.662528854866181</v>
      </c>
      <c r="K342" s="311">
        <f t="shared" si="114"/>
        <v>21.460471145133873</v>
      </c>
      <c r="L342" s="311">
        <f t="shared" si="114"/>
        <v>80.123000000000047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3.134497707012065</v>
      </c>
      <c r="C349" s="302">
        <v>2.5414499603284688</v>
      </c>
      <c r="D349" s="302">
        <f>SUM(B349:C349)</f>
        <v>5.6759476673405338</v>
      </c>
      <c r="E349" s="303"/>
      <c r="F349" s="302">
        <v>3.4531217795549747</v>
      </c>
      <c r="G349" s="302">
        <v>2.4724393646652616</v>
      </c>
      <c r="H349" s="302">
        <f>SUM(F349:G349)</f>
        <v>5.9255611442202358</v>
      </c>
      <c r="I349" s="303"/>
      <c r="J349" s="302">
        <v>4.4892582484976318</v>
      </c>
      <c r="K349" s="302">
        <v>2.8392308032641695</v>
      </c>
      <c r="L349" s="302">
        <f>SUM(J349:K349)</f>
        <v>7.3284890517618013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28.352024838239636</v>
      </c>
      <c r="C350" s="302">
        <v>11.956075189692491</v>
      </c>
      <c r="D350" s="302">
        <f t="shared" ref="D350:D357" si="115">SUM(B350:C350)</f>
        <v>40.308100027932127</v>
      </c>
      <c r="E350" s="303"/>
      <c r="F350" s="302">
        <v>28.764710701160585</v>
      </c>
      <c r="G350" s="302">
        <v>12.322571224716709</v>
      </c>
      <c r="H350" s="302">
        <f t="shared" ref="H350:H357" si="116">SUM(F350:G350)</f>
        <v>41.087281925877292</v>
      </c>
      <c r="I350" s="303"/>
      <c r="J350" s="302">
        <v>35.215044677616284</v>
      </c>
      <c r="K350" s="302">
        <v>15.337865106042164</v>
      </c>
      <c r="L350" s="302">
        <f t="shared" ref="L350:L357" si="117">SUM(J350:K350)</f>
        <v>50.55290978365845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12.927894216826054</v>
      </c>
      <c r="C351" s="302">
        <v>4.5729751253543487</v>
      </c>
      <c r="D351" s="302">
        <f t="shared" si="115"/>
        <v>17.500869342180401</v>
      </c>
      <c r="E351" s="303"/>
      <c r="F351" s="302">
        <v>12.741541716796663</v>
      </c>
      <c r="G351" s="302">
        <v>4.0613182436098167</v>
      </c>
      <c r="H351" s="302">
        <f t="shared" si="116"/>
        <v>16.802859960406479</v>
      </c>
      <c r="I351" s="303"/>
      <c r="J351" s="302">
        <v>24.287160685393165</v>
      </c>
      <c r="K351" s="302">
        <v>5.7016440527687964</v>
      </c>
      <c r="L351" s="302">
        <f t="shared" si="117"/>
        <v>29.98880473816196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9.4644324807736826</v>
      </c>
      <c r="C352" s="302">
        <v>1.5063066278686219</v>
      </c>
      <c r="D352" s="302">
        <f t="shared" si="115"/>
        <v>10.970739108642304</v>
      </c>
      <c r="E352" s="303"/>
      <c r="F352" s="302">
        <v>7.5772666969490938</v>
      </c>
      <c r="G352" s="302">
        <v>1.1716029228563021</v>
      </c>
      <c r="H352" s="302">
        <f t="shared" si="116"/>
        <v>8.7488696198053955</v>
      </c>
      <c r="I352" s="303"/>
      <c r="J352" s="302">
        <v>4.9937857834082324</v>
      </c>
      <c r="K352" s="302">
        <v>1.1441181975019186</v>
      </c>
      <c r="L352" s="302">
        <f t="shared" si="117"/>
        <v>6.137903980910151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0.66123197642740372</v>
      </c>
      <c r="C353" s="302">
        <v>1.0591698148646864</v>
      </c>
      <c r="D353" s="302">
        <f t="shared" si="115"/>
        <v>1.7204017912920901</v>
      </c>
      <c r="E353" s="303"/>
      <c r="F353" s="302">
        <v>0.49191509830077079</v>
      </c>
      <c r="G353" s="302">
        <v>0.74172563456466245</v>
      </c>
      <c r="H353" s="302">
        <f t="shared" si="116"/>
        <v>1.2336407328654333</v>
      </c>
      <c r="I353" s="303"/>
      <c r="J353" s="302">
        <v>0.40254441430631555</v>
      </c>
      <c r="K353" s="302">
        <v>0.73381513692308153</v>
      </c>
      <c r="L353" s="302">
        <f t="shared" si="117"/>
        <v>1.1363595512293971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42.690737757847486</v>
      </c>
      <c r="C354" s="302">
        <v>3.944536922805661</v>
      </c>
      <c r="D354" s="302">
        <f t="shared" si="115"/>
        <v>46.635274680653147</v>
      </c>
      <c r="E354" s="303"/>
      <c r="F354" s="302">
        <v>36.817044911923496</v>
      </c>
      <c r="G354" s="302">
        <v>3.3841380330564474</v>
      </c>
      <c r="H354" s="302">
        <f t="shared" si="116"/>
        <v>40.201182944979941</v>
      </c>
      <c r="I354" s="303"/>
      <c r="J354" s="302">
        <v>41.497101159195772</v>
      </c>
      <c r="K354" s="302">
        <v>4.8527008774932385</v>
      </c>
      <c r="L354" s="302">
        <f t="shared" si="117"/>
        <v>46.349802036689013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1.2495192424395716</v>
      </c>
      <c r="C355" s="302">
        <v>0.4402794531563593</v>
      </c>
      <c r="D355" s="302">
        <f t="shared" si="115"/>
        <v>1.6897986955959308</v>
      </c>
      <c r="E355" s="303"/>
      <c r="F355" s="302">
        <v>1.0150986676794063</v>
      </c>
      <c r="G355" s="302">
        <v>0.31273309476890426</v>
      </c>
      <c r="H355" s="302">
        <f t="shared" si="116"/>
        <v>1.3278317624483105</v>
      </c>
      <c r="I355" s="303"/>
      <c r="J355" s="302">
        <v>1.2271028115892595</v>
      </c>
      <c r="K355" s="302">
        <v>0.35805429245564913</v>
      </c>
      <c r="L355" s="302">
        <f t="shared" si="117"/>
        <v>1.5851571040449086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0.18824973473391959</v>
      </c>
      <c r="C356" s="302">
        <v>0.78245374774104581</v>
      </c>
      <c r="D356" s="302">
        <f t="shared" si="115"/>
        <v>0.97070348247496541</v>
      </c>
      <c r="E356" s="303"/>
      <c r="F356" s="302">
        <v>0.13061622415372182</v>
      </c>
      <c r="G356" s="302">
        <v>0.55333875953452927</v>
      </c>
      <c r="H356" s="302">
        <f t="shared" si="116"/>
        <v>0.68395498368825103</v>
      </c>
      <c r="I356" s="303"/>
      <c r="J356" s="302">
        <v>0.12371425806335062</v>
      </c>
      <c r="K356" s="302">
        <v>0.47095065393020413</v>
      </c>
      <c r="L356" s="302">
        <f t="shared" si="117"/>
        <v>0.59466491199355476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2.754108623377463</v>
      </c>
      <c r="C357" s="302">
        <v>1.6550565805108957</v>
      </c>
      <c r="D357" s="302">
        <f t="shared" si="115"/>
        <v>4.4091652038883584</v>
      </c>
      <c r="E357" s="303"/>
      <c r="F357" s="302">
        <v>1.860894783401337</v>
      </c>
      <c r="G357" s="302">
        <v>0.95892214230735406</v>
      </c>
      <c r="H357" s="302">
        <f t="shared" si="116"/>
        <v>2.8198169257086909</v>
      </c>
      <c r="I357" s="303"/>
      <c r="J357" s="302">
        <v>1.5216835850577484</v>
      </c>
      <c r="K357" s="302">
        <v>0.65822525649310437</v>
      </c>
      <c r="L357" s="302">
        <f t="shared" si="117"/>
        <v>2.1799088415508527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101.42269657767727</v>
      </c>
      <c r="C359" s="311">
        <f t="shared" ref="C359:D359" si="118">SUM(C349:C357)</f>
        <v>28.458303422322576</v>
      </c>
      <c r="D359" s="311">
        <f t="shared" si="118"/>
        <v>129.88099999999986</v>
      </c>
      <c r="E359" s="311"/>
      <c r="F359" s="311">
        <f t="shared" ref="F359:H359" si="119">SUM(F349:F357)</f>
        <v>92.852210579920055</v>
      </c>
      <c r="G359" s="311">
        <f t="shared" si="119"/>
        <v>25.978789420079988</v>
      </c>
      <c r="H359" s="311">
        <f t="shared" si="119"/>
        <v>118.83100000000003</v>
      </c>
      <c r="I359" s="311"/>
      <c r="J359" s="311">
        <f t="shared" ref="J359:L359" si="120">SUM(J349:J357)</f>
        <v>113.75739562312775</v>
      </c>
      <c r="K359" s="311">
        <f t="shared" si="120"/>
        <v>32.096604376872321</v>
      </c>
      <c r="L359" s="311">
        <f t="shared" si="120"/>
        <v>145.8540000000001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0.89782193181130221</v>
      </c>
      <c r="C366" s="302">
        <v>1.2806062422044056</v>
      </c>
      <c r="D366" s="302">
        <f>SUM(B366:C366)</f>
        <v>2.1784281740157079</v>
      </c>
      <c r="E366" s="303"/>
      <c r="F366" s="302">
        <v>0.99016103895572372</v>
      </c>
      <c r="G366" s="302">
        <v>1.2976541853892118</v>
      </c>
      <c r="H366" s="302">
        <f>SUM(F366:G366)</f>
        <v>2.2878152243449357</v>
      </c>
      <c r="I366" s="303"/>
      <c r="J366" s="302">
        <v>1.4148246422260811</v>
      </c>
      <c r="K366" s="302">
        <v>1.8271658691227877</v>
      </c>
      <c r="L366" s="302">
        <f>SUM(J366:K366)</f>
        <v>3.2419905113488685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2.0789435048769911</v>
      </c>
      <c r="C367" s="302">
        <v>1.8622170992379765</v>
      </c>
      <c r="D367" s="302">
        <f t="shared" ref="D367:D374" si="121">SUM(B367:C367)</f>
        <v>3.9411606041149678</v>
      </c>
      <c r="E367" s="303"/>
      <c r="F367" s="302">
        <v>2.2236411405359213</v>
      </c>
      <c r="G367" s="302">
        <v>1.8956480859361045</v>
      </c>
      <c r="H367" s="302">
        <f t="shared" ref="H367:H374" si="122">SUM(F367:G367)</f>
        <v>4.1192892264720253</v>
      </c>
      <c r="I367" s="303"/>
      <c r="J367" s="302">
        <v>3.250172914312321</v>
      </c>
      <c r="K367" s="302">
        <v>3.1758272355546486</v>
      </c>
      <c r="L367" s="302">
        <f t="shared" ref="L367:L374" si="123">SUM(J367:K367)</f>
        <v>6.4260001498669697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4.069193881320647</v>
      </c>
      <c r="C368" s="302">
        <v>4.5629588892967154</v>
      </c>
      <c r="D368" s="302">
        <f t="shared" si="121"/>
        <v>8.6321527706173633</v>
      </c>
      <c r="E368" s="303"/>
      <c r="F368" s="302">
        <v>4.321932215647184</v>
      </c>
      <c r="G368" s="302">
        <v>3.860446760321075</v>
      </c>
      <c r="H368" s="302">
        <f t="shared" si="122"/>
        <v>8.182378975968259</v>
      </c>
      <c r="I368" s="303"/>
      <c r="J368" s="302">
        <v>5.6872589561634346</v>
      </c>
      <c r="K368" s="302">
        <v>4.9584785618930827</v>
      </c>
      <c r="L368" s="302">
        <f t="shared" si="123"/>
        <v>10.645737518056517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2.3588192039810627</v>
      </c>
      <c r="C369" s="302">
        <v>0.32934930676444896</v>
      </c>
      <c r="D369" s="302">
        <f t="shared" si="121"/>
        <v>2.6881685107455118</v>
      </c>
      <c r="E369" s="303"/>
      <c r="F369" s="302">
        <v>1.9419656964028613</v>
      </c>
      <c r="G369" s="302">
        <v>0.31452801582868112</v>
      </c>
      <c r="H369" s="302">
        <f t="shared" si="122"/>
        <v>2.2564937122315425</v>
      </c>
      <c r="I369" s="303"/>
      <c r="J369" s="302">
        <v>2.0871738823805148</v>
      </c>
      <c r="K369" s="302">
        <v>0.49199091956046176</v>
      </c>
      <c r="L369" s="302">
        <f t="shared" si="123"/>
        <v>2.5791648019409767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0.4532568091305117</v>
      </c>
      <c r="C370" s="302">
        <v>1.7933504445956403</v>
      </c>
      <c r="D370" s="302">
        <f t="shared" si="121"/>
        <v>2.2466072537261521</v>
      </c>
      <c r="E370" s="303"/>
      <c r="F370" s="302">
        <v>0.4646128373338172</v>
      </c>
      <c r="G370" s="302">
        <v>1.3890245323876502</v>
      </c>
      <c r="H370" s="302">
        <f t="shared" si="122"/>
        <v>1.8536373697214674</v>
      </c>
      <c r="I370" s="303"/>
      <c r="J370" s="302">
        <v>0.68913236735700134</v>
      </c>
      <c r="K370" s="302">
        <v>1.7201983514720847</v>
      </c>
      <c r="L370" s="302">
        <f t="shared" si="123"/>
        <v>2.4093307188290858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2.1123393432194728</v>
      </c>
      <c r="C371" s="302">
        <v>0.95733977713651108</v>
      </c>
      <c r="D371" s="302">
        <f t="shared" si="121"/>
        <v>3.0696791203559837</v>
      </c>
      <c r="E371" s="303"/>
      <c r="F371" s="302">
        <v>1.6271941537906556</v>
      </c>
      <c r="G371" s="302">
        <v>1.011103727665311</v>
      </c>
      <c r="H371" s="302">
        <f t="shared" si="122"/>
        <v>2.6382978814559666</v>
      </c>
      <c r="I371" s="303"/>
      <c r="J371" s="302">
        <v>1.7297930222695936</v>
      </c>
      <c r="K371" s="302">
        <v>1.5130724461089762</v>
      </c>
      <c r="L371" s="302">
        <f t="shared" si="123"/>
        <v>3.2428654683785698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0.63974245633165405</v>
      </c>
      <c r="C372" s="302">
        <v>0.56870970589360814</v>
      </c>
      <c r="D372" s="302">
        <f t="shared" si="121"/>
        <v>1.2084521622252622</v>
      </c>
      <c r="E372" s="303"/>
      <c r="F372" s="302">
        <v>0.49836167852682012</v>
      </c>
      <c r="G372" s="302">
        <v>0.55841986846738245</v>
      </c>
      <c r="H372" s="302">
        <f t="shared" si="122"/>
        <v>1.0567815469942026</v>
      </c>
      <c r="I372" s="303"/>
      <c r="J372" s="302">
        <v>0.62769132707412589</v>
      </c>
      <c r="K372" s="302">
        <v>0.7579322952456029</v>
      </c>
      <c r="L372" s="302">
        <f t="shared" si="123"/>
        <v>1.3856236223197289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6.3655447082869451E-2</v>
      </c>
      <c r="C373" s="302">
        <v>0.27117939859351192</v>
      </c>
      <c r="D373" s="302">
        <f t="shared" si="121"/>
        <v>0.33483484567638139</v>
      </c>
      <c r="E373" s="303"/>
      <c r="F373" s="302">
        <v>4.9625492200736677E-2</v>
      </c>
      <c r="G373" s="302">
        <v>0.25418671759939665</v>
      </c>
      <c r="H373" s="302">
        <f t="shared" si="122"/>
        <v>0.30381220980013335</v>
      </c>
      <c r="I373" s="303"/>
      <c r="J373" s="302">
        <v>0.11426760351157787</v>
      </c>
      <c r="K373" s="302">
        <v>0.30421100090244257</v>
      </c>
      <c r="L373" s="302">
        <f t="shared" si="123"/>
        <v>0.41847860441402046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1.5882838561221808</v>
      </c>
      <c r="C374" s="302">
        <v>1.5522327024005038</v>
      </c>
      <c r="D374" s="302">
        <f t="shared" si="121"/>
        <v>3.1405165585226849</v>
      </c>
      <c r="E374" s="303"/>
      <c r="F374" s="302">
        <v>1.1803780051627206</v>
      </c>
      <c r="G374" s="302">
        <v>1.3281158478487691</v>
      </c>
      <c r="H374" s="302">
        <f t="shared" si="122"/>
        <v>2.5084938530114895</v>
      </c>
      <c r="I374" s="303"/>
      <c r="J374" s="302">
        <v>1.29687644394866</v>
      </c>
      <c r="K374" s="302">
        <v>1.3779321608965946</v>
      </c>
      <c r="L374" s="302">
        <f t="shared" si="123"/>
        <v>2.6748086048452544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14.26205643387669</v>
      </c>
      <c r="C376" s="311">
        <f t="shared" ref="C376:D376" si="124">SUM(C366:C374)</f>
        <v>13.177943566123322</v>
      </c>
      <c r="D376" s="311">
        <f t="shared" si="124"/>
        <v>27.440000000000019</v>
      </c>
      <c r="E376" s="311"/>
      <c r="F376" s="311">
        <f t="shared" ref="F376:H376" si="125">SUM(F366:F374)</f>
        <v>13.29787225855644</v>
      </c>
      <c r="G376" s="311">
        <f t="shared" si="125"/>
        <v>11.909127741443582</v>
      </c>
      <c r="H376" s="311">
        <f t="shared" si="125"/>
        <v>25.207000000000022</v>
      </c>
      <c r="I376" s="311"/>
      <c r="J376" s="311">
        <f t="shared" ref="J376:L376" si="126">SUM(J366:J374)</f>
        <v>16.897191159243309</v>
      </c>
      <c r="K376" s="311">
        <f t="shared" si="126"/>
        <v>16.126808840756681</v>
      </c>
      <c r="L376" s="311">
        <f t="shared" si="126"/>
        <v>33.023999999999987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1.0829729495118217</v>
      </c>
      <c r="C383" s="302">
        <v>0.98189544543336049</v>
      </c>
      <c r="D383" s="302">
        <f>SUM(B383:C383)</f>
        <v>2.064868394945182</v>
      </c>
      <c r="E383" s="303"/>
      <c r="F383" s="302">
        <v>1.3994734098159547</v>
      </c>
      <c r="G383" s="302">
        <v>1.3868170401666831</v>
      </c>
      <c r="H383" s="302">
        <f>SUM(F383:G383)</f>
        <v>2.786290449982638</v>
      </c>
      <c r="I383" s="303"/>
      <c r="J383" s="302">
        <v>1.5087878540891857</v>
      </c>
      <c r="K383" s="302">
        <v>1.613837704533607</v>
      </c>
      <c r="L383" s="302">
        <f>SUM(J383:K383)</f>
        <v>3.1226255586227927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2.4510155115485404</v>
      </c>
      <c r="C384" s="302">
        <v>1.6303360724486007</v>
      </c>
      <c r="D384" s="302">
        <f t="shared" ref="D384:D391" si="127">SUM(B384:C384)</f>
        <v>4.081351583997141</v>
      </c>
      <c r="E384" s="303"/>
      <c r="F384" s="302">
        <v>2.7834234839261285</v>
      </c>
      <c r="G384" s="302">
        <v>2.1617720944773109</v>
      </c>
      <c r="H384" s="302">
        <f t="shared" ref="H384:H391" si="128">SUM(F384:G384)</f>
        <v>4.9451955784034389</v>
      </c>
      <c r="I384" s="303"/>
      <c r="J384" s="302">
        <v>3.019967095080105</v>
      </c>
      <c r="K384" s="302">
        <v>2.6563308366670726</v>
      </c>
      <c r="L384" s="302">
        <f t="shared" ref="L384:L391" si="129">SUM(J384:K384)</f>
        <v>5.6762979317471771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2.0792747998973171</v>
      </c>
      <c r="C385" s="302">
        <v>0.76938933645469965</v>
      </c>
      <c r="D385" s="302">
        <f t="shared" si="127"/>
        <v>2.8486641363520167</v>
      </c>
      <c r="E385" s="303"/>
      <c r="F385" s="302">
        <v>2.0946017543433193</v>
      </c>
      <c r="G385" s="302">
        <v>1.0746072040378103</v>
      </c>
      <c r="H385" s="302">
        <f t="shared" si="128"/>
        <v>3.1692089583811294</v>
      </c>
      <c r="I385" s="303"/>
      <c r="J385" s="302">
        <v>2.3567184504191183</v>
      </c>
      <c r="K385" s="302">
        <v>1.1205718798877136</v>
      </c>
      <c r="L385" s="302">
        <f t="shared" si="129"/>
        <v>3.4772903303068317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1.9645651574729242</v>
      </c>
      <c r="C386" s="302">
        <v>0.2227478816141864</v>
      </c>
      <c r="D386" s="302">
        <f t="shared" si="127"/>
        <v>2.1873130390871105</v>
      </c>
      <c r="E386" s="303"/>
      <c r="F386" s="302">
        <v>1.5920122787991891</v>
      </c>
      <c r="G386" s="302">
        <v>0.24237762796771009</v>
      </c>
      <c r="H386" s="302">
        <f t="shared" si="128"/>
        <v>1.8343899067668992</v>
      </c>
      <c r="I386" s="303"/>
      <c r="J386" s="302">
        <v>1.4259035174067434</v>
      </c>
      <c r="K386" s="302">
        <v>0.30411157294718832</v>
      </c>
      <c r="L386" s="302">
        <f t="shared" si="129"/>
        <v>1.7300150903539318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0.29147774356911837</v>
      </c>
      <c r="C387" s="302">
        <v>0.71925876302942371</v>
      </c>
      <c r="D387" s="302">
        <f t="shared" si="127"/>
        <v>1.0107365065985421</v>
      </c>
      <c r="E387" s="303"/>
      <c r="F387" s="302">
        <v>0.33123805652361049</v>
      </c>
      <c r="G387" s="302">
        <v>0.78466370515802564</v>
      </c>
      <c r="H387" s="302">
        <f t="shared" si="128"/>
        <v>1.115901761681636</v>
      </c>
      <c r="I387" s="303"/>
      <c r="J387" s="302">
        <v>0.50750401147949331</v>
      </c>
      <c r="K387" s="302">
        <v>0.95623562551759089</v>
      </c>
      <c r="L387" s="302">
        <f t="shared" si="129"/>
        <v>1.4637396369970843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5.9044434656414282</v>
      </c>
      <c r="C388" s="302">
        <v>1.3070863090884004</v>
      </c>
      <c r="D388" s="302">
        <f t="shared" si="127"/>
        <v>7.2115297747298284</v>
      </c>
      <c r="E388" s="303"/>
      <c r="F388" s="302">
        <v>5.3325579958141534</v>
      </c>
      <c r="G388" s="302">
        <v>1.7620944431502916</v>
      </c>
      <c r="H388" s="302">
        <f t="shared" si="128"/>
        <v>7.0946524389644452</v>
      </c>
      <c r="I388" s="303"/>
      <c r="J388" s="302">
        <v>4.9843397452423099</v>
      </c>
      <c r="K388" s="302">
        <v>2.0004925937777371</v>
      </c>
      <c r="L388" s="302">
        <f t="shared" si="129"/>
        <v>6.9848323390200466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0.56948520450579121</v>
      </c>
      <c r="C389" s="302">
        <v>0.36645027051591617</v>
      </c>
      <c r="D389" s="302">
        <f t="shared" si="127"/>
        <v>0.93593547502170737</v>
      </c>
      <c r="E389" s="303"/>
      <c r="F389" s="302">
        <v>0.59445191780439632</v>
      </c>
      <c r="G389" s="302">
        <v>0.59342751375830016</v>
      </c>
      <c r="H389" s="302">
        <f t="shared" si="128"/>
        <v>1.1878794315626964</v>
      </c>
      <c r="I389" s="303"/>
      <c r="J389" s="302">
        <v>0.51760970206694579</v>
      </c>
      <c r="K389" s="302">
        <v>0.59033254949074976</v>
      </c>
      <c r="L389" s="302">
        <f t="shared" si="129"/>
        <v>1.1079422515576955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0.27528580672112779</v>
      </c>
      <c r="C390" s="302">
        <v>0.40289791192995766</v>
      </c>
      <c r="D390" s="302">
        <f t="shared" si="127"/>
        <v>0.67818371865108551</v>
      </c>
      <c r="E390" s="303"/>
      <c r="F390" s="302">
        <v>0.21326986559288041</v>
      </c>
      <c r="G390" s="302">
        <v>0.51196466037559096</v>
      </c>
      <c r="H390" s="302">
        <f t="shared" si="128"/>
        <v>0.72523452596847138</v>
      </c>
      <c r="I390" s="303"/>
      <c r="J390" s="302">
        <v>0.43671016296692783</v>
      </c>
      <c r="K390" s="302">
        <v>0.46986588725326145</v>
      </c>
      <c r="L390" s="302">
        <f t="shared" si="129"/>
        <v>0.90657605022018928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1.3272147730480963</v>
      </c>
      <c r="C391" s="302">
        <v>0.78720259756926425</v>
      </c>
      <c r="D391" s="302">
        <f t="shared" si="127"/>
        <v>2.1144173706173603</v>
      </c>
      <c r="E391" s="303"/>
      <c r="F391" s="302">
        <v>0.8732763620225803</v>
      </c>
      <c r="G391" s="302">
        <v>0.95897058626610543</v>
      </c>
      <c r="H391" s="302">
        <f t="shared" si="128"/>
        <v>1.8322469482886858</v>
      </c>
      <c r="I391" s="303"/>
      <c r="J391" s="302">
        <v>0.623598856641427</v>
      </c>
      <c r="K391" s="302">
        <v>0.90508195453281159</v>
      </c>
      <c r="L391" s="302">
        <f t="shared" si="129"/>
        <v>1.5286808111742385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15.945735411916164</v>
      </c>
      <c r="C393" s="311">
        <f t="shared" ref="C393:D393" si="130">SUM(C383:C391)</f>
        <v>7.1872645880838091</v>
      </c>
      <c r="D393" s="311">
        <f t="shared" si="130"/>
        <v>23.132999999999974</v>
      </c>
      <c r="E393" s="311"/>
      <c r="F393" s="311">
        <f t="shared" ref="F393:H393" si="131">SUM(F383:F391)</f>
        <v>15.214305124642213</v>
      </c>
      <c r="G393" s="311">
        <f t="shared" si="131"/>
        <v>9.4766948753578291</v>
      </c>
      <c r="H393" s="311">
        <f t="shared" si="131"/>
        <v>24.691000000000038</v>
      </c>
      <c r="I393" s="311"/>
      <c r="J393" s="311">
        <f t="shared" ref="J393:L393" si="132">SUM(J383:J391)</f>
        <v>15.381139395392259</v>
      </c>
      <c r="K393" s="311">
        <f t="shared" si="132"/>
        <v>10.616860604607732</v>
      </c>
      <c r="L393" s="311">
        <f t="shared" si="132"/>
        <v>25.99799999999999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Heart of the South West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55.340814125940184</v>
      </c>
      <c r="C9" s="249">
        <f t="shared" ref="C9:D9" si="0">SUM(C26,C43,C60,C77,C94,C111,C128,C145,C162,C179,C196,C213,C230,C247,C264,C281,C298,C315,C332,C349,C366,C383)</f>
        <v>8.1766901642172236</v>
      </c>
      <c r="D9" s="249">
        <f t="shared" si="0"/>
        <v>20.351798593621169</v>
      </c>
      <c r="E9" s="249">
        <f>SUM(B9:D9)</f>
        <v>83.869302883778573</v>
      </c>
      <c r="F9" s="238"/>
      <c r="G9" s="249">
        <f>SUM(G26,G43,G60,G77,G94,G111,G128,G145,G162,G179,G196,G213,G230,G247,G264,G281,G298,G315,G332,G349,G366,G383)</f>
        <v>62.66295882828296</v>
      </c>
      <c r="H9" s="249">
        <f t="shared" ref="H9:I9" si="1">SUM(H26,H43,H60,H77,H94,H111,H128,H145,H162,H179,H196,H213,H230,H247,H264,H281,H298,H315,H332,H349,H366,H383)</f>
        <v>12.306877769850477</v>
      </c>
      <c r="I9" s="249">
        <f t="shared" si="1"/>
        <v>23.224846692215991</v>
      </c>
      <c r="J9" s="249">
        <f>SUM(G9:I9)</f>
        <v>98.194683290349431</v>
      </c>
      <c r="K9" s="238"/>
      <c r="L9" s="249">
        <f>SUM(L26,L43,L60,L77,L94,L111,L128,L145,L162,L179,L196,L213,L230,L247,L264,L281,L298,L315,L332,L349,L366,L383)</f>
        <v>63.78113136362176</v>
      </c>
      <c r="M9" s="249">
        <f t="shared" ref="M9:N9" si="2">SUM(M26,M43,M60,M77,M94,M111,M128,M145,M162,M179,M196,M213,M230,M247,M264,M281,M298,M315,M332,M349,M366,M383)</f>
        <v>15.170812660767679</v>
      </c>
      <c r="N9" s="249">
        <f t="shared" si="2"/>
        <v>26.414748554021514</v>
      </c>
      <c r="O9" s="249">
        <f>SUM(L9:N9)</f>
        <v>105.36669257841095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106.78459765596409</v>
      </c>
      <c r="C10" s="249">
        <f t="shared" si="3"/>
        <v>37.631784808666765</v>
      </c>
      <c r="D10" s="249">
        <f t="shared" si="3"/>
        <v>24.560321134148598</v>
      </c>
      <c r="E10" s="249">
        <f t="shared" ref="E10:E17" si="4">SUM(B10:D10)</f>
        <v>168.97670359877947</v>
      </c>
      <c r="F10" s="238"/>
      <c r="G10" s="249">
        <f t="shared" ref="G10:I10" si="5">SUM(G27,G44,G61,G78,G95,G112,G129,G146,G163,G180,G197,G214,G231,G248,G265,G282,G299,G316,G333,G350,G367,G384)</f>
        <v>125.53596104352832</v>
      </c>
      <c r="H10" s="249">
        <f t="shared" si="5"/>
        <v>43.886113703148304</v>
      </c>
      <c r="I10" s="249">
        <f t="shared" si="5"/>
        <v>22.790833154774475</v>
      </c>
      <c r="J10" s="249">
        <f t="shared" ref="J10:J17" si="6">SUM(G10:I10)</f>
        <v>192.2129079014511</v>
      </c>
      <c r="K10" s="238"/>
      <c r="L10" s="249">
        <f t="shared" ref="L10:N10" si="7">SUM(L27,L44,L61,L78,L95,L112,L129,L146,L163,L180,L197,L214,L231,L248,L265,L282,L299,L316,L333,L350,L367,L384)</f>
        <v>156.19693099728639</v>
      </c>
      <c r="M10" s="249">
        <f t="shared" si="7"/>
        <v>55.11068113136615</v>
      </c>
      <c r="N10" s="249">
        <f t="shared" si="7"/>
        <v>24.205184100052293</v>
      </c>
      <c r="O10" s="249">
        <f t="shared" ref="O10:O17" si="8">SUM(L10:N10)</f>
        <v>235.51279622870481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59.346073927373055</v>
      </c>
      <c r="C11" s="249">
        <f t="shared" si="3"/>
        <v>21.332574342094251</v>
      </c>
      <c r="D11" s="249">
        <f t="shared" si="3"/>
        <v>19.491518301516958</v>
      </c>
      <c r="E11" s="249">
        <f t="shared" si="4"/>
        <v>100.17016657098426</v>
      </c>
      <c r="F11" s="238"/>
      <c r="G11" s="249">
        <f t="shared" ref="G11:I11" si="9">SUM(G28,G45,G62,G79,G96,G113,G130,G147,G164,G181,G198,G215,G232,G249,G266,G283,G300,G317,G334,G351,G368,G385)</f>
        <v>67.900893240316393</v>
      </c>
      <c r="H11" s="249">
        <f t="shared" si="9"/>
        <v>24.084715750939136</v>
      </c>
      <c r="I11" s="249">
        <f t="shared" si="9"/>
        <v>17.754290454843876</v>
      </c>
      <c r="J11" s="249">
        <f t="shared" si="6"/>
        <v>109.7398994460994</v>
      </c>
      <c r="K11" s="238"/>
      <c r="L11" s="249">
        <f t="shared" ref="L11:N11" si="10">SUM(L28,L45,L62,L79,L96,L113,L130,L147,L164,L181,L198,L215,L232,L249,L266,L283,L300,L317,L334,L351,L368,L385)</f>
        <v>79.616669774661034</v>
      </c>
      <c r="M11" s="249">
        <f t="shared" si="10"/>
        <v>32.896078141955527</v>
      </c>
      <c r="N11" s="249">
        <f t="shared" si="10"/>
        <v>20.827790877494465</v>
      </c>
      <c r="O11" s="249">
        <f t="shared" si="8"/>
        <v>133.34053879411101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44.629886913113872</v>
      </c>
      <c r="C12" s="249">
        <f t="shared" si="3"/>
        <v>36.769696651976169</v>
      </c>
      <c r="D12" s="249">
        <f t="shared" si="3"/>
        <v>5.1187657009442944</v>
      </c>
      <c r="E12" s="249">
        <f t="shared" si="4"/>
        <v>86.518349266034335</v>
      </c>
      <c r="F12" s="238"/>
      <c r="G12" s="249">
        <f t="shared" ref="G12:I12" si="11">SUM(G29,G46,G63,G80,G97,G114,G131,G148,G165,G182,G199,G216,G233,G250,G267,G284,G301,G318,G335,G352,G369,G386)</f>
        <v>45.35224808948302</v>
      </c>
      <c r="H12" s="249">
        <f t="shared" si="11"/>
        <v>34.421201245316624</v>
      </c>
      <c r="I12" s="249">
        <f t="shared" si="11"/>
        <v>5.5118689675204822</v>
      </c>
      <c r="J12" s="249">
        <f t="shared" si="6"/>
        <v>85.285318302320121</v>
      </c>
      <c r="K12" s="238"/>
      <c r="L12" s="249">
        <f t="shared" ref="L12:N12" si="12">SUM(L29,L46,L63,L80,L97,L114,L131,L148,L165,L182,L199,L216,L233,L250,L267,L284,L301,L318,L335,L352,L369,L386)</f>
        <v>45.361457636348128</v>
      </c>
      <c r="M12" s="249">
        <f t="shared" si="12"/>
        <v>31.032475270568497</v>
      </c>
      <c r="N12" s="249">
        <f t="shared" si="12"/>
        <v>6.0759924219617112</v>
      </c>
      <c r="O12" s="249">
        <f t="shared" si="8"/>
        <v>82.469925328878347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57.569066732391505</v>
      </c>
      <c r="C13" s="249">
        <f t="shared" si="3"/>
        <v>8.7316221288833198</v>
      </c>
      <c r="D13" s="249">
        <f t="shared" si="3"/>
        <v>39.543698903515406</v>
      </c>
      <c r="E13" s="249">
        <f t="shared" si="4"/>
        <v>105.84438776479023</v>
      </c>
      <c r="F13" s="238"/>
      <c r="G13" s="249">
        <f t="shared" ref="G13:I13" si="13">SUM(G30,G47,G64,G81,G98,G115,G132,G149,G166,G183,G200,G217,G234,G251,G268,G285,G302,G319,G336,G353,G370,G387)</f>
        <v>48.031170462760791</v>
      </c>
      <c r="H13" s="249">
        <f t="shared" si="13"/>
        <v>7.9940988012134477</v>
      </c>
      <c r="I13" s="249">
        <f t="shared" si="13"/>
        <v>35.264386202207461</v>
      </c>
      <c r="J13" s="249">
        <f t="shared" si="6"/>
        <v>91.289655466181699</v>
      </c>
      <c r="K13" s="238"/>
      <c r="L13" s="249">
        <f t="shared" ref="L13:N13" si="14">SUM(L30,L47,L64,L81,L98,L115,L132,L149,L166,L183,L200,L217,L234,L251,L268,L285,L302,L319,L336,L353,L370,L387)</f>
        <v>42.522121060510678</v>
      </c>
      <c r="M13" s="249">
        <f t="shared" si="14"/>
        <v>9.9757716481096939</v>
      </c>
      <c r="N13" s="249">
        <f t="shared" si="14"/>
        <v>40.001629471421538</v>
      </c>
      <c r="O13" s="249">
        <f t="shared" si="8"/>
        <v>92.499522180041907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36.952195533391247</v>
      </c>
      <c r="C14" s="249">
        <f t="shared" si="3"/>
        <v>45.182166197541036</v>
      </c>
      <c r="D14" s="249">
        <f t="shared" si="3"/>
        <v>10.736472327221072</v>
      </c>
      <c r="E14" s="249">
        <f t="shared" si="4"/>
        <v>92.870834058153349</v>
      </c>
      <c r="F14" s="238"/>
      <c r="G14" s="249">
        <f t="shared" ref="G14:I14" si="15">SUM(G31,G48,G65,G82,G99,G116,G133,G150,G167,G184,G201,G218,G235,G252,G269,G286,G303,G320,G337,G354,G371,G388)</f>
        <v>34.386177719474972</v>
      </c>
      <c r="H14" s="249">
        <f t="shared" si="15"/>
        <v>40.361969250737204</v>
      </c>
      <c r="I14" s="249">
        <f t="shared" si="15"/>
        <v>11.049856324261638</v>
      </c>
      <c r="J14" s="249">
        <f t="shared" si="6"/>
        <v>85.798003294473816</v>
      </c>
      <c r="K14" s="238"/>
      <c r="L14" s="249">
        <f t="shared" ref="L14:N14" si="16">SUM(L31,L48,L65,L82,L99,L116,L133,L150,L167,L184,L201,L218,L235,L252,L269,L286,L303,L320,L337,L354,L371,L388)</f>
        <v>40.723060329610185</v>
      </c>
      <c r="M14" s="249">
        <f t="shared" si="16"/>
        <v>41.551539144568814</v>
      </c>
      <c r="N14" s="249">
        <f t="shared" si="16"/>
        <v>14.168297970971821</v>
      </c>
      <c r="O14" s="249">
        <f t="shared" si="8"/>
        <v>96.44289744515082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26.337016690633671</v>
      </c>
      <c r="C15" s="249">
        <f t="shared" si="3"/>
        <v>45.718175589901101</v>
      </c>
      <c r="D15" s="249">
        <f t="shared" si="3"/>
        <v>6.1011281097377879</v>
      </c>
      <c r="E15" s="249">
        <f t="shared" si="4"/>
        <v>78.156320390272555</v>
      </c>
      <c r="F15" s="238"/>
      <c r="G15" s="249">
        <f t="shared" ref="G15:I15" si="17">SUM(G32,G49,G66,G83,G100,G117,G134,G151,G168,G185,G202,G219,G236,G253,G270,G287,G304,G321,G338,G355,G372,G389)</f>
        <v>26.615992862127541</v>
      </c>
      <c r="H15" s="249">
        <f t="shared" si="17"/>
        <v>44.932557356298503</v>
      </c>
      <c r="I15" s="249">
        <f t="shared" si="17"/>
        <v>4.9786448063029178</v>
      </c>
      <c r="J15" s="249">
        <f t="shared" si="6"/>
        <v>76.527195024728968</v>
      </c>
      <c r="K15" s="238"/>
      <c r="L15" s="249">
        <f t="shared" ref="L15:N15" si="18">SUM(L32,L49,L66,L83,L100,L117,L134,L151,L168,L185,L202,L219,L236,L253,L270,L287,L304,L321,L338,L355,L372,L389)</f>
        <v>26.146324546216221</v>
      </c>
      <c r="M15" s="249">
        <f t="shared" si="18"/>
        <v>47.595868961191805</v>
      </c>
      <c r="N15" s="249">
        <f t="shared" si="18"/>
        <v>4.0840909909649428</v>
      </c>
      <c r="O15" s="249">
        <f t="shared" si="8"/>
        <v>77.826284498372956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37.057826508054724</v>
      </c>
      <c r="C16" s="249">
        <f t="shared" si="3"/>
        <v>6.9969041814941919</v>
      </c>
      <c r="D16" s="249">
        <f t="shared" si="3"/>
        <v>6.0381140668814099</v>
      </c>
      <c r="E16" s="249">
        <f t="shared" si="4"/>
        <v>50.092844756430331</v>
      </c>
      <c r="F16" s="238"/>
      <c r="G16" s="249">
        <f t="shared" ref="G16:I16" si="19">SUM(G33,G50,G67,G84,G101,G118,G135,G152,G169,G186,G203,G220,G237,G254,G271,G288,G305,G322,G339,G356,G373,G390)</f>
        <v>31.015586685315455</v>
      </c>
      <c r="H16" s="249">
        <f t="shared" si="19"/>
        <v>7.2582314009610123</v>
      </c>
      <c r="I16" s="249">
        <f t="shared" si="19"/>
        <v>6.6058419649862934</v>
      </c>
      <c r="J16" s="249">
        <f t="shared" si="6"/>
        <v>44.879660051262761</v>
      </c>
      <c r="K16" s="238"/>
      <c r="L16" s="249">
        <f t="shared" ref="L16:N16" si="20">SUM(L33,L50,L67,L84,L101,L118,L135,L152,L169,L186,L203,L220,L237,L254,L271,L288,L305,L322,L339,L356,L373,L390)</f>
        <v>27.095900958992367</v>
      </c>
      <c r="M16" s="249">
        <f t="shared" si="20"/>
        <v>10.105082856750265</v>
      </c>
      <c r="N16" s="249">
        <f t="shared" si="20"/>
        <v>8.0377406981825281</v>
      </c>
      <c r="O16" s="249">
        <f t="shared" si="8"/>
        <v>45.238724513925163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39.7821699541825</v>
      </c>
      <c r="C17" s="249">
        <f t="shared" si="3"/>
        <v>49.847052671082466</v>
      </c>
      <c r="D17" s="249">
        <f t="shared" si="3"/>
        <v>8.1958680855115738</v>
      </c>
      <c r="E17" s="249">
        <f t="shared" si="4"/>
        <v>97.825090710776536</v>
      </c>
      <c r="F17" s="238"/>
      <c r="G17" s="249">
        <f t="shared" ref="G17:I17" si="21">SUM(G34,G51,G68,G85,G102,G119,G136,G153,G170,G187,G204,G221,G238,G255,G272,G289,G306,G323,G340,G357,G374,G391)</f>
        <v>32.565439537973099</v>
      </c>
      <c r="H17" s="249">
        <f t="shared" si="21"/>
        <v>48.643840740896664</v>
      </c>
      <c r="I17" s="249">
        <f t="shared" si="21"/>
        <v>8.0703969442625443</v>
      </c>
      <c r="J17" s="249">
        <f t="shared" si="6"/>
        <v>89.279677223132296</v>
      </c>
      <c r="K17" s="238"/>
      <c r="L17" s="249">
        <f t="shared" ref="L17:N17" si="22">SUM(L34,L51,L68,L85,L102,L119,L136,L153,L170,L187,L204,L221,L238,L255,L272,L289,L306,L323,L340,L357,L374,L391)</f>
        <v>36.467679846451745</v>
      </c>
      <c r="M17" s="249">
        <f t="shared" si="22"/>
        <v>44.439616212830188</v>
      </c>
      <c r="N17" s="249">
        <f t="shared" si="22"/>
        <v>12.518322373121991</v>
      </c>
      <c r="O17" s="249">
        <f t="shared" si="8"/>
        <v>93.425618432403922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463.79964804104492</v>
      </c>
      <c r="C19" s="247">
        <f t="shared" ref="C19:O19" si="23">SUM(C9:C17)</f>
        <v>260.38666673585652</v>
      </c>
      <c r="D19" s="247">
        <f t="shared" si="23"/>
        <v>140.13768522309826</v>
      </c>
      <c r="E19" s="247">
        <f t="shared" si="23"/>
        <v>864.3239999999995</v>
      </c>
      <c r="F19" s="247"/>
      <c r="G19" s="247">
        <f t="shared" si="23"/>
        <v>474.06642846926246</v>
      </c>
      <c r="H19" s="247">
        <f t="shared" si="23"/>
        <v>263.88960601936139</v>
      </c>
      <c r="I19" s="247">
        <f t="shared" si="23"/>
        <v>135.25096551137568</v>
      </c>
      <c r="J19" s="247">
        <f t="shared" si="23"/>
        <v>873.20699999999943</v>
      </c>
      <c r="K19" s="247"/>
      <c r="L19" s="247">
        <f t="shared" si="23"/>
        <v>517.91127651369857</v>
      </c>
      <c r="M19" s="247">
        <f t="shared" si="23"/>
        <v>287.87792602810862</v>
      </c>
      <c r="N19" s="247">
        <f t="shared" si="23"/>
        <v>156.33379745819281</v>
      </c>
      <c r="O19" s="247">
        <f t="shared" si="23"/>
        <v>962.12299999999993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0.76673579812696835</v>
      </c>
      <c r="C26" s="302">
        <v>6.5154457694346579E-2</v>
      </c>
      <c r="D26" s="302">
        <v>0.13985427492637925</v>
      </c>
      <c r="E26" s="302">
        <f>SUM(B26:D26)</f>
        <v>0.97174453074769418</v>
      </c>
      <c r="F26" s="303"/>
      <c r="G26" s="302">
        <v>0.73779369401522665</v>
      </c>
      <c r="H26" s="302">
        <v>0.36910492969039849</v>
      </c>
      <c r="I26" s="302">
        <v>0.1984130387326013</v>
      </c>
      <c r="J26" s="302">
        <f>SUM(G26:I26)</f>
        <v>1.3053116624382264</v>
      </c>
      <c r="K26" s="303"/>
      <c r="L26" s="302">
        <v>1.0274722127197755</v>
      </c>
      <c r="M26" s="302">
        <v>0.3410751077189077</v>
      </c>
      <c r="N26" s="302">
        <v>0.13617305880425778</v>
      </c>
      <c r="O26" s="302">
        <f>SUM(L26:N26)</f>
        <v>1.5047203792429409</v>
      </c>
    </row>
    <row r="27" spans="1:15" s="236" customFormat="1" x14ac:dyDescent="0.2">
      <c r="A27" s="237" t="str">
        <f>name!E$5</f>
        <v>Professional occupations</v>
      </c>
      <c r="B27" s="302">
        <v>0.59250489398573181</v>
      </c>
      <c r="C27" s="302">
        <v>4.9030135015981774E-2</v>
      </c>
      <c r="D27" s="302">
        <v>0.10028215095847103</v>
      </c>
      <c r="E27" s="302">
        <f t="shared" ref="E27:E34" si="24">SUM(B27:D27)</f>
        <v>0.74181717996018459</v>
      </c>
      <c r="F27" s="303"/>
      <c r="G27" s="302">
        <v>0.675510410108495</v>
      </c>
      <c r="H27" s="302">
        <v>0.43022473080254714</v>
      </c>
      <c r="I27" s="302">
        <v>0.1727016058115641</v>
      </c>
      <c r="J27" s="302">
        <f t="shared" ref="J27:J34" si="25">SUM(G27:I27)</f>
        <v>1.2784367467226061</v>
      </c>
      <c r="K27" s="303"/>
      <c r="L27" s="302">
        <v>0.96860531173384579</v>
      </c>
      <c r="M27" s="302">
        <v>0.58370168153682822</v>
      </c>
      <c r="N27" s="302">
        <v>0.11415494995710468</v>
      </c>
      <c r="O27" s="302">
        <f t="shared" ref="O27:O34" si="26">SUM(L27:N27)</f>
        <v>1.6664619432277785</v>
      </c>
    </row>
    <row r="28" spans="1:15" s="236" customFormat="1" x14ac:dyDescent="0.2">
      <c r="A28" s="237" t="str">
        <f>name!E$6</f>
        <v>Associate professional occupations</v>
      </c>
      <c r="B28" s="302">
        <v>0.35431788696066063</v>
      </c>
      <c r="C28" s="302">
        <v>4.5496616464671749E-2</v>
      </c>
      <c r="D28" s="302">
        <v>9.530609071787402E-2</v>
      </c>
      <c r="E28" s="302">
        <f t="shared" si="24"/>
        <v>0.49512059414320642</v>
      </c>
      <c r="F28" s="303"/>
      <c r="G28" s="302">
        <v>0.37167140923218778</v>
      </c>
      <c r="H28" s="302">
        <v>0.34685377099311598</v>
      </c>
      <c r="I28" s="302">
        <v>0.18502021614052258</v>
      </c>
      <c r="J28" s="302">
        <f t="shared" si="25"/>
        <v>0.90354539636582631</v>
      </c>
      <c r="K28" s="303"/>
      <c r="L28" s="302">
        <v>0.44464521372067328</v>
      </c>
      <c r="M28" s="302">
        <v>0.33585470135128703</v>
      </c>
      <c r="N28" s="302">
        <v>0.16761224553741361</v>
      </c>
      <c r="O28" s="302">
        <f t="shared" si="26"/>
        <v>0.94811216060937387</v>
      </c>
    </row>
    <row r="29" spans="1:15" s="236" customFormat="1" x14ac:dyDescent="0.2">
      <c r="A29" s="237" t="str">
        <f>name!E$7</f>
        <v>Administrative and secretarial occupations</v>
      </c>
      <c r="B29" s="302">
        <v>0.28033207346363659</v>
      </c>
      <c r="C29" s="302">
        <v>0.1471273993394889</v>
      </c>
      <c r="D29" s="302">
        <v>0.10979822661776308</v>
      </c>
      <c r="E29" s="302">
        <f t="shared" si="24"/>
        <v>0.53725769942088852</v>
      </c>
      <c r="F29" s="303"/>
      <c r="G29" s="302">
        <v>0.257630654759198</v>
      </c>
      <c r="H29" s="302">
        <v>0.41984143827547782</v>
      </c>
      <c r="I29" s="302">
        <v>0.21111054967532486</v>
      </c>
      <c r="J29" s="302">
        <f t="shared" si="25"/>
        <v>0.88858264271000065</v>
      </c>
      <c r="K29" s="303"/>
      <c r="L29" s="302">
        <v>0.2010543947536822</v>
      </c>
      <c r="M29" s="302">
        <v>0.31108084432960081</v>
      </c>
      <c r="N29" s="302">
        <v>5.2502864807284388E-2</v>
      </c>
      <c r="O29" s="302">
        <f t="shared" si="26"/>
        <v>0.56463810389056734</v>
      </c>
    </row>
    <row r="30" spans="1:15" s="236" customFormat="1" x14ac:dyDescent="0.2">
      <c r="A30" s="237" t="str">
        <f>name!E$8</f>
        <v>Skilled trades occupations</v>
      </c>
      <c r="B30" s="302">
        <v>3.6742863015255813</v>
      </c>
      <c r="C30" s="302">
        <v>0.39201653769420708</v>
      </c>
      <c r="D30" s="302">
        <v>5.2875664517234124</v>
      </c>
      <c r="E30" s="302">
        <f t="shared" si="24"/>
        <v>9.3538692909432015</v>
      </c>
      <c r="F30" s="303"/>
      <c r="G30" s="302">
        <v>2.8895412843576525</v>
      </c>
      <c r="H30" s="302">
        <v>0.4307400151132314</v>
      </c>
      <c r="I30" s="302">
        <v>6.4242127919614243</v>
      </c>
      <c r="J30" s="302">
        <f>SUM(G30:I30)</f>
        <v>9.7444940914323084</v>
      </c>
      <c r="K30" s="303"/>
      <c r="L30" s="302">
        <v>3.556919032320967</v>
      </c>
      <c r="M30" s="302">
        <v>0.48267906968192575</v>
      </c>
      <c r="N30" s="302">
        <v>4.9016159811167253</v>
      </c>
      <c r="O30" s="302">
        <f t="shared" si="26"/>
        <v>8.9412140831196183</v>
      </c>
    </row>
    <row r="31" spans="1:15" s="236" customFormat="1" x14ac:dyDescent="0.2">
      <c r="A31" s="237" t="str">
        <f>name!E$9</f>
        <v>Caring, leisure and other service occupations</v>
      </c>
      <c r="B31" s="302">
        <v>0.4969904357812564</v>
      </c>
      <c r="C31" s="302">
        <v>0.15188492104885762</v>
      </c>
      <c r="D31" s="302">
        <v>0.34769238934621338</v>
      </c>
      <c r="E31" s="302">
        <f t="shared" si="24"/>
        <v>0.99656774617632737</v>
      </c>
      <c r="F31" s="303"/>
      <c r="G31" s="302">
        <v>0.41649252621549637</v>
      </c>
      <c r="H31" s="302">
        <v>0.19263501361847971</v>
      </c>
      <c r="I31" s="302">
        <v>0.78717322445485127</v>
      </c>
      <c r="J31" s="302">
        <f t="shared" si="25"/>
        <v>1.3963007642888274</v>
      </c>
      <c r="K31" s="303"/>
      <c r="L31" s="302">
        <v>0.4630193397975581</v>
      </c>
      <c r="M31" s="302">
        <v>8.5869161704680577E-2</v>
      </c>
      <c r="N31" s="302">
        <v>0.60554371331258372</v>
      </c>
      <c r="O31" s="302">
        <f t="shared" si="26"/>
        <v>1.1544322148148223</v>
      </c>
    </row>
    <row r="32" spans="1:15" s="236" customFormat="1" x14ac:dyDescent="0.2">
      <c r="A32" s="237" t="str">
        <f>name!E$10</f>
        <v>Sales and customer service occupations</v>
      </c>
      <c r="B32" s="302">
        <v>0.15736435176394681</v>
      </c>
      <c r="C32" s="302">
        <v>4.6079753025183509E-2</v>
      </c>
      <c r="D32" s="302">
        <v>6.3017021582962837E-2</v>
      </c>
      <c r="E32" s="302">
        <f t="shared" si="24"/>
        <v>0.26646112637209318</v>
      </c>
      <c r="F32" s="303"/>
      <c r="G32" s="302">
        <v>0.13163486280541431</v>
      </c>
      <c r="H32" s="302">
        <v>0.17605687839900852</v>
      </c>
      <c r="I32" s="302">
        <v>7.7595160641576427E-2</v>
      </c>
      <c r="J32" s="302">
        <f t="shared" si="25"/>
        <v>0.38528690184599923</v>
      </c>
      <c r="K32" s="303"/>
      <c r="L32" s="302">
        <v>0.15930289686329507</v>
      </c>
      <c r="M32" s="302">
        <v>0.20957259165618564</v>
      </c>
      <c r="N32" s="302">
        <v>4.4015926114620567E-2</v>
      </c>
      <c r="O32" s="302">
        <f t="shared" si="26"/>
        <v>0.41289141463410128</v>
      </c>
    </row>
    <row r="33" spans="1:15" s="236" customFormat="1" x14ac:dyDescent="0.2">
      <c r="A33" s="237" t="str">
        <f>name!E$11</f>
        <v>Process, plant and machine operatives</v>
      </c>
      <c r="B33" s="302">
        <v>0.73397145404682895</v>
      </c>
      <c r="C33" s="302">
        <v>2.3922766440691474E-2</v>
      </c>
      <c r="D33" s="302">
        <v>0.16875158042559726</v>
      </c>
      <c r="E33" s="302">
        <f t="shared" si="24"/>
        <v>0.92664580091311766</v>
      </c>
      <c r="F33" s="303"/>
      <c r="G33" s="302">
        <v>0.49011042290337503</v>
      </c>
      <c r="H33" s="302">
        <v>0.1099650181501778</v>
      </c>
      <c r="I33" s="302">
        <v>0.33893592798699163</v>
      </c>
      <c r="J33" s="302">
        <f t="shared" si="25"/>
        <v>0.93901136904054439</v>
      </c>
      <c r="K33" s="303"/>
      <c r="L33" s="302">
        <v>0.3911699467959695</v>
      </c>
      <c r="M33" s="302">
        <v>8.8458596652600543E-2</v>
      </c>
      <c r="N33" s="302">
        <v>0.62767956041031148</v>
      </c>
      <c r="O33" s="302">
        <f t="shared" si="26"/>
        <v>1.1073081038588815</v>
      </c>
    </row>
    <row r="34" spans="1:15" s="236" customFormat="1" x14ac:dyDescent="0.2">
      <c r="A34" s="237" t="str">
        <f>name!E$12</f>
        <v>Elementary occupations</v>
      </c>
      <c r="B34" s="302">
        <v>1.7108924805660168</v>
      </c>
      <c r="C34" s="302">
        <v>0.3021285394703383</v>
      </c>
      <c r="D34" s="302">
        <v>1.973495011286956</v>
      </c>
      <c r="E34" s="302">
        <f t="shared" si="24"/>
        <v>3.986516031323311</v>
      </c>
      <c r="F34" s="303"/>
      <c r="G34" s="302">
        <v>1.0954965136135824</v>
      </c>
      <c r="H34" s="302">
        <v>0.43985467375514897</v>
      </c>
      <c r="I34" s="302">
        <v>2.3656792377869547</v>
      </c>
      <c r="J34" s="302">
        <f t="shared" si="25"/>
        <v>3.9010304251556862</v>
      </c>
      <c r="K34" s="303"/>
      <c r="L34" s="302">
        <v>1.0167690015955124</v>
      </c>
      <c r="M34" s="302">
        <v>0.53540805201420782</v>
      </c>
      <c r="N34" s="302">
        <v>4.0900445429921977</v>
      </c>
      <c r="O34" s="302">
        <f t="shared" si="26"/>
        <v>5.6422215966019174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8.7673956762206284</v>
      </c>
      <c r="C36" s="311">
        <f t="shared" ref="C36:O36" si="27">SUM(C26:C34)</f>
        <v>1.2228411261937671</v>
      </c>
      <c r="D36" s="311">
        <f t="shared" si="27"/>
        <v>8.285763197585629</v>
      </c>
      <c r="E36" s="311">
        <f t="shared" si="27"/>
        <v>18.276000000000025</v>
      </c>
      <c r="F36" s="311"/>
      <c r="G36" s="311">
        <f t="shared" si="27"/>
        <v>7.0658817780106284</v>
      </c>
      <c r="H36" s="311">
        <f t="shared" si="27"/>
        <v>2.9152764687975861</v>
      </c>
      <c r="I36" s="311">
        <f t="shared" si="27"/>
        <v>10.76084175319181</v>
      </c>
      <c r="J36" s="311">
        <f t="shared" si="27"/>
        <v>20.742000000000026</v>
      </c>
      <c r="K36" s="311"/>
      <c r="L36" s="311">
        <f t="shared" si="27"/>
        <v>8.228957350301279</v>
      </c>
      <c r="M36" s="311">
        <f t="shared" si="27"/>
        <v>2.9736998066462239</v>
      </c>
      <c r="N36" s="311">
        <f t="shared" si="27"/>
        <v>10.7393428430525</v>
      </c>
      <c r="O36" s="311">
        <f t="shared" si="27"/>
        <v>21.942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0.11868650732900612</v>
      </c>
      <c r="C43" s="302">
        <v>1.3751147845746275E-3</v>
      </c>
      <c r="D43" s="302">
        <v>5.7069386090114721E-2</v>
      </c>
      <c r="E43" s="302">
        <f>SUM(B43:D43)</f>
        <v>0.17713100820369548</v>
      </c>
      <c r="F43" s="303"/>
      <c r="G43" s="302">
        <v>0.1888196541549346</v>
      </c>
      <c r="H43" s="302">
        <v>1.5641443461391379E-3</v>
      </c>
      <c r="I43" s="302">
        <v>0</v>
      </c>
      <c r="J43" s="302">
        <f>SUM(G43:I43)</f>
        <v>0.19038379850107373</v>
      </c>
      <c r="K43" s="303"/>
      <c r="L43" s="302">
        <v>0.11157976438523098</v>
      </c>
      <c r="M43" s="302">
        <v>1.2400288360729407E-3</v>
      </c>
      <c r="N43" s="302">
        <v>0</v>
      </c>
      <c r="O43" s="302">
        <f>SUM(L43:N43)</f>
        <v>0.11281979322130392</v>
      </c>
    </row>
    <row r="44" spans="1:15" s="236" customFormat="1" x14ac:dyDescent="0.2">
      <c r="A44" s="237" t="str">
        <f>name!E$5</f>
        <v>Professional occupations</v>
      </c>
      <c r="B44" s="302">
        <v>0.14396218994130128</v>
      </c>
      <c r="C44" s="302">
        <v>3.5545739281137292E-3</v>
      </c>
      <c r="D44" s="302">
        <v>4.3824949081442258E-2</v>
      </c>
      <c r="E44" s="302">
        <f t="shared" ref="E44:E51" si="28">SUM(B44:D44)</f>
        <v>0.19134171295085728</v>
      </c>
      <c r="F44" s="303"/>
      <c r="G44" s="302">
        <v>0.24030221500266175</v>
      </c>
      <c r="H44" s="302">
        <v>5.9968513125279307E-3</v>
      </c>
      <c r="I44" s="302">
        <v>0</v>
      </c>
      <c r="J44" s="302">
        <f t="shared" ref="J44:J46" si="29">SUM(G44:I44)</f>
        <v>0.24629906631518966</v>
      </c>
      <c r="K44" s="303"/>
      <c r="L44" s="302">
        <v>0.17774231156904699</v>
      </c>
      <c r="M44" s="302">
        <v>4.1393392952731476E-3</v>
      </c>
      <c r="N44" s="302">
        <v>0</v>
      </c>
      <c r="O44" s="302">
        <f t="shared" ref="O44:O51" si="30">SUM(L44:N44)</f>
        <v>0.18188165086432015</v>
      </c>
    </row>
    <row r="45" spans="1:15" s="236" customFormat="1" x14ac:dyDescent="0.2">
      <c r="A45" s="237" t="str">
        <f>name!E$6</f>
        <v>Associate professional occupations</v>
      </c>
      <c r="B45" s="302">
        <v>0.10979613198518662</v>
      </c>
      <c r="C45" s="302">
        <v>3.1252959492061496E-3</v>
      </c>
      <c r="D45" s="302">
        <v>2.484616636862123E-2</v>
      </c>
      <c r="E45" s="302">
        <f t="shared" si="28"/>
        <v>0.137767594303014</v>
      </c>
      <c r="F45" s="303"/>
      <c r="G45" s="302">
        <v>0.17467442480063147</v>
      </c>
      <c r="H45" s="302">
        <v>5.0191622241035185E-3</v>
      </c>
      <c r="I45" s="302">
        <v>0</v>
      </c>
      <c r="J45" s="302">
        <f t="shared" si="29"/>
        <v>0.17969358702473498</v>
      </c>
      <c r="K45" s="303"/>
      <c r="L45" s="302">
        <v>0.10052766213249364</v>
      </c>
      <c r="M45" s="302">
        <v>4.7117145074763167E-3</v>
      </c>
      <c r="N45" s="302">
        <v>0</v>
      </c>
      <c r="O45" s="302">
        <f t="shared" si="30"/>
        <v>0.10523937663996996</v>
      </c>
    </row>
    <row r="46" spans="1:15" s="236" customFormat="1" x14ac:dyDescent="0.2">
      <c r="A46" s="237" t="str">
        <f>name!E$7</f>
        <v>Administrative and secretarial occupations</v>
      </c>
      <c r="B46" s="302">
        <v>4.8714528778564664E-2</v>
      </c>
      <c r="C46" s="302">
        <v>4.2434554992720717E-3</v>
      </c>
      <c r="D46" s="302">
        <v>1.1434574106288928E-2</v>
      </c>
      <c r="E46" s="302">
        <f t="shared" si="28"/>
        <v>6.4392558384125664E-2</v>
      </c>
      <c r="F46" s="303"/>
      <c r="G46" s="302">
        <v>6.4387803514357619E-2</v>
      </c>
      <c r="H46" s="302">
        <v>6.5785469525553985E-3</v>
      </c>
      <c r="I46" s="302">
        <v>0</v>
      </c>
      <c r="J46" s="302">
        <f t="shared" si="29"/>
        <v>7.096635046691302E-2</v>
      </c>
      <c r="K46" s="303"/>
      <c r="L46" s="302">
        <v>3.5230953528063179E-2</v>
      </c>
      <c r="M46" s="302">
        <v>2.7835395712630454E-3</v>
      </c>
      <c r="N46" s="302">
        <v>0</v>
      </c>
      <c r="O46" s="302">
        <f t="shared" si="30"/>
        <v>3.8014493099326224E-2</v>
      </c>
    </row>
    <row r="47" spans="1:15" s="236" customFormat="1" x14ac:dyDescent="0.2">
      <c r="A47" s="237" t="str">
        <f>name!E$8</f>
        <v>Skilled trades occupations</v>
      </c>
      <c r="B47" s="302">
        <v>0.18656421557313657</v>
      </c>
      <c r="C47" s="302">
        <v>3.6305258143554901E-3</v>
      </c>
      <c r="D47" s="302">
        <v>0.10820555159544985</v>
      </c>
      <c r="E47" s="302">
        <f t="shared" si="28"/>
        <v>0.29840029298294191</v>
      </c>
      <c r="F47" s="303"/>
      <c r="G47" s="302">
        <v>0.21969217698489638</v>
      </c>
      <c r="H47" s="302">
        <v>3.6390750662065614E-3</v>
      </c>
      <c r="I47" s="302">
        <v>0</v>
      </c>
      <c r="J47" s="302">
        <f>SUM(G47:I47)</f>
        <v>0.22333125205110294</v>
      </c>
      <c r="K47" s="303"/>
      <c r="L47" s="302">
        <v>9.9919579338743028E-2</v>
      </c>
      <c r="M47" s="302">
        <v>1.1383633228800477E-3</v>
      </c>
      <c r="N47" s="302">
        <v>0</v>
      </c>
      <c r="O47" s="302">
        <f t="shared" si="30"/>
        <v>0.10105794266162307</v>
      </c>
    </row>
    <row r="48" spans="1:15" s="236" customFormat="1" x14ac:dyDescent="0.2">
      <c r="A48" s="237" t="str">
        <f>name!E$9</f>
        <v>Caring, leisure and other service occupations</v>
      </c>
      <c r="B48" s="302">
        <v>2.4512228927548698E-2</v>
      </c>
      <c r="C48" s="302">
        <v>1.1774235568847893E-2</v>
      </c>
      <c r="D48" s="302">
        <v>3.4275209167769017E-3</v>
      </c>
      <c r="E48" s="302">
        <f t="shared" si="28"/>
        <v>3.9713985413173496E-2</v>
      </c>
      <c r="F48" s="303"/>
      <c r="G48" s="302">
        <v>3.1060792256165533E-2</v>
      </c>
      <c r="H48" s="302">
        <v>2.5871389482425927E-2</v>
      </c>
      <c r="I48" s="302">
        <v>0</v>
      </c>
      <c r="J48" s="302">
        <f t="shared" ref="J48:J51" si="31">SUM(G48:I48)</f>
        <v>5.6932181738591464E-2</v>
      </c>
      <c r="K48" s="303"/>
      <c r="L48" s="302">
        <v>1.6466900524940979E-2</v>
      </c>
      <c r="M48" s="302">
        <v>1.7789883955238835E-2</v>
      </c>
      <c r="N48" s="302">
        <v>0</v>
      </c>
      <c r="O48" s="302">
        <f t="shared" si="30"/>
        <v>3.4256784480179811E-2</v>
      </c>
    </row>
    <row r="49" spans="1:15" s="236" customFormat="1" x14ac:dyDescent="0.2">
      <c r="A49" s="237" t="str">
        <f>name!E$10</f>
        <v>Sales and customer service occupations</v>
      </c>
      <c r="B49" s="302">
        <v>1.7999025848332614E-2</v>
      </c>
      <c r="C49" s="302">
        <v>7.1313774569506496E-3</v>
      </c>
      <c r="D49" s="302">
        <v>8.1917438521192949E-3</v>
      </c>
      <c r="E49" s="302">
        <f t="shared" si="28"/>
        <v>3.332214715740256E-2</v>
      </c>
      <c r="F49" s="303"/>
      <c r="G49" s="302">
        <v>2.3337235659612886E-2</v>
      </c>
      <c r="H49" s="302">
        <v>5.9524919798615737E-3</v>
      </c>
      <c r="I49" s="302">
        <v>0</v>
      </c>
      <c r="J49" s="302">
        <f t="shared" si="31"/>
        <v>2.9289727639474461E-2</v>
      </c>
      <c r="K49" s="303"/>
      <c r="L49" s="302">
        <v>1.3975374381507916E-2</v>
      </c>
      <c r="M49" s="302">
        <v>3.2458074271465936E-3</v>
      </c>
      <c r="N49" s="302">
        <v>0</v>
      </c>
      <c r="O49" s="302">
        <f t="shared" si="30"/>
        <v>1.722118180865451E-2</v>
      </c>
    </row>
    <row r="50" spans="1:15" s="236" customFormat="1" x14ac:dyDescent="0.2">
      <c r="A50" s="237" t="str">
        <f>name!E$11</f>
        <v>Process, plant and machine operatives</v>
      </c>
      <c r="B50" s="302">
        <v>0.37934194117336972</v>
      </c>
      <c r="C50" s="302">
        <v>2.1569878154246297E-3</v>
      </c>
      <c r="D50" s="302">
        <v>6.7121908860606108E-2</v>
      </c>
      <c r="E50" s="302">
        <f t="shared" si="28"/>
        <v>0.44862083784940043</v>
      </c>
      <c r="F50" s="303"/>
      <c r="G50" s="302">
        <v>0.45767851759241635</v>
      </c>
      <c r="H50" s="302">
        <v>1.1692539697799606E-3</v>
      </c>
      <c r="I50" s="302">
        <v>0</v>
      </c>
      <c r="J50" s="302">
        <f t="shared" si="31"/>
        <v>0.4588477715621963</v>
      </c>
      <c r="K50" s="303"/>
      <c r="L50" s="302">
        <v>0.24104563524455522</v>
      </c>
      <c r="M50" s="302">
        <v>7.015722348389518E-4</v>
      </c>
      <c r="N50" s="302">
        <v>0</v>
      </c>
      <c r="O50" s="302">
        <f t="shared" si="30"/>
        <v>0.24174720747939418</v>
      </c>
    </row>
    <row r="51" spans="1:15" s="236" customFormat="1" x14ac:dyDescent="0.2">
      <c r="A51" s="237" t="str">
        <f>name!E$12</f>
        <v>Elementary occupations</v>
      </c>
      <c r="B51" s="302">
        <v>1.8767601307512465E-2</v>
      </c>
      <c r="C51" s="302">
        <v>1.0014842070256411E-2</v>
      </c>
      <c r="D51" s="302">
        <v>0.16352741937761803</v>
      </c>
      <c r="E51" s="302">
        <f t="shared" si="28"/>
        <v>0.19230986275538692</v>
      </c>
      <c r="F51" s="303"/>
      <c r="G51" s="302">
        <v>1.9350416831883238E-2</v>
      </c>
      <c r="H51" s="302">
        <v>6.9058478688407378E-3</v>
      </c>
      <c r="I51" s="302">
        <v>0</v>
      </c>
      <c r="J51" s="302">
        <f t="shared" si="31"/>
        <v>2.6256264700723977E-2</v>
      </c>
      <c r="K51" s="303"/>
      <c r="L51" s="302">
        <v>8.254299108272101E-3</v>
      </c>
      <c r="M51" s="302">
        <v>2.5072706369560667E-3</v>
      </c>
      <c r="N51" s="302">
        <v>0</v>
      </c>
      <c r="O51" s="302">
        <f t="shared" si="30"/>
        <v>1.0761569745228168E-2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1.0483443708639586</v>
      </c>
      <c r="C53" s="311">
        <f t="shared" ref="C53:E53" si="32">SUM(C43:C51)</f>
        <v>4.7006408887001652E-2</v>
      </c>
      <c r="D53" s="311">
        <f t="shared" si="32"/>
        <v>0.48764922024903734</v>
      </c>
      <c r="E53" s="311">
        <f t="shared" si="32"/>
        <v>1.5829999999999977</v>
      </c>
      <c r="F53" s="311"/>
      <c r="G53" s="311">
        <f t="shared" ref="G53:J53" si="33">SUM(G43:G51)</f>
        <v>1.4193032367975598</v>
      </c>
      <c r="H53" s="311">
        <f t="shared" si="33"/>
        <v>6.2696763202440747E-2</v>
      </c>
      <c r="I53" s="311">
        <f t="shared" si="33"/>
        <v>0</v>
      </c>
      <c r="J53" s="311">
        <f t="shared" si="33"/>
        <v>1.4820000000000007</v>
      </c>
      <c r="K53" s="311"/>
      <c r="L53" s="311">
        <f t="shared" ref="L53:O53" si="34">SUM(L43:L51)</f>
        <v>0.80474248021285399</v>
      </c>
      <c r="M53" s="311">
        <f t="shared" si="34"/>
        <v>3.8257519787145949E-2</v>
      </c>
      <c r="N53" s="311">
        <f t="shared" si="34"/>
        <v>0</v>
      </c>
      <c r="O53" s="311">
        <f t="shared" si="34"/>
        <v>0.84299999999999986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0.84562445317844281</v>
      </c>
      <c r="C60" s="302">
        <v>0.10860182626888917</v>
      </c>
      <c r="D60" s="302">
        <v>0.16376047266007862</v>
      </c>
      <c r="E60" s="302">
        <f>SUM(B60:D60)</f>
        <v>1.1179867521074105</v>
      </c>
      <c r="F60" s="303"/>
      <c r="G60" s="302">
        <v>1.0880217523740641</v>
      </c>
      <c r="H60" s="302">
        <v>0.17102019281535821</v>
      </c>
      <c r="I60" s="302">
        <v>0.20910838842064894</v>
      </c>
      <c r="J60" s="302">
        <f>SUM(G60:I60)</f>
        <v>1.4681503336100712</v>
      </c>
      <c r="K60" s="303"/>
      <c r="L60" s="302">
        <v>0.80118622910243009</v>
      </c>
      <c r="M60" s="302">
        <v>0.12667102293538118</v>
      </c>
      <c r="N60" s="302">
        <v>0.17442957878712678</v>
      </c>
      <c r="O60" s="302">
        <f>SUM(L60:N60)</f>
        <v>1.1022868308249381</v>
      </c>
    </row>
    <row r="61" spans="1:15" s="236" customFormat="1" x14ac:dyDescent="0.2">
      <c r="A61" s="237" t="str">
        <f>name!E$5</f>
        <v>Professional occupations</v>
      </c>
      <c r="B61" s="302">
        <v>0.77593346204739355</v>
      </c>
      <c r="C61" s="302">
        <v>6.4198847779801158E-2</v>
      </c>
      <c r="D61" s="302">
        <v>5.1156173000934842E-2</v>
      </c>
      <c r="E61" s="302">
        <f t="shared" ref="E61:E68" si="35">SUM(B61:D61)</f>
        <v>0.89128848282812956</v>
      </c>
      <c r="F61" s="303"/>
      <c r="G61" s="302">
        <v>1.137972057029538</v>
      </c>
      <c r="H61" s="302">
        <v>0.11335091227491746</v>
      </c>
      <c r="I61" s="302">
        <v>0.11017103867369026</v>
      </c>
      <c r="J61" s="302">
        <f t="shared" ref="J61:J63" si="36">SUM(G61:I61)</f>
        <v>1.3614940079781457</v>
      </c>
      <c r="K61" s="303"/>
      <c r="L61" s="302">
        <v>1.1922567080483677</v>
      </c>
      <c r="M61" s="302">
        <v>8.054061661168023E-2</v>
      </c>
      <c r="N61" s="302">
        <v>5.7423038698045221E-2</v>
      </c>
      <c r="O61" s="302">
        <f t="shared" ref="O61:O68" si="37">SUM(L61:N61)</f>
        <v>1.3302203633580931</v>
      </c>
    </row>
    <row r="62" spans="1:15" s="236" customFormat="1" x14ac:dyDescent="0.2">
      <c r="A62" s="237" t="str">
        <f>name!E$6</f>
        <v>Associate professional occupations</v>
      </c>
      <c r="B62" s="302">
        <v>1.0508118429543336</v>
      </c>
      <c r="C62" s="302">
        <v>0.13465514930190137</v>
      </c>
      <c r="D62" s="302">
        <v>3.9728735327803397E-2</v>
      </c>
      <c r="E62" s="302">
        <f t="shared" si="35"/>
        <v>1.2251957275840382</v>
      </c>
      <c r="F62" s="303"/>
      <c r="G62" s="302">
        <v>1.3911810502773019</v>
      </c>
      <c r="H62" s="302">
        <v>0.19459823562294828</v>
      </c>
      <c r="I62" s="302">
        <v>6.6985832234435411E-2</v>
      </c>
      <c r="J62" s="302">
        <f t="shared" si="36"/>
        <v>1.6527651181346856</v>
      </c>
      <c r="K62" s="303"/>
      <c r="L62" s="302">
        <v>1.1868505271574128</v>
      </c>
      <c r="M62" s="302">
        <v>0.11914575257230922</v>
      </c>
      <c r="N62" s="302">
        <v>3.9484288988215273E-2</v>
      </c>
      <c r="O62" s="302">
        <f t="shared" si="37"/>
        <v>1.3454805687179372</v>
      </c>
    </row>
    <row r="63" spans="1:15" s="236" customFormat="1" x14ac:dyDescent="0.2">
      <c r="A63" s="237" t="str">
        <f>name!E$7</f>
        <v>Administrative and secretarial occupations</v>
      </c>
      <c r="B63" s="302">
        <v>0.86732747480385441</v>
      </c>
      <c r="C63" s="302">
        <v>0.33813905427871566</v>
      </c>
      <c r="D63" s="302">
        <v>2.0122400343804036E-2</v>
      </c>
      <c r="E63" s="302">
        <f t="shared" si="35"/>
        <v>1.2255889294263742</v>
      </c>
      <c r="F63" s="303"/>
      <c r="G63" s="302">
        <v>1.0008801800312681</v>
      </c>
      <c r="H63" s="302">
        <v>0.35226218031274187</v>
      </c>
      <c r="I63" s="302">
        <v>5.7354736616917833E-2</v>
      </c>
      <c r="J63" s="302">
        <f t="shared" si="36"/>
        <v>1.4104970969609278</v>
      </c>
      <c r="K63" s="303"/>
      <c r="L63" s="302">
        <v>0.7981960604913263</v>
      </c>
      <c r="M63" s="302">
        <v>0.18025855897976717</v>
      </c>
      <c r="N63" s="302">
        <v>2.7983151836605311E-2</v>
      </c>
      <c r="O63" s="302">
        <f t="shared" si="37"/>
        <v>1.0064377713076988</v>
      </c>
    </row>
    <row r="64" spans="1:15" s="236" customFormat="1" x14ac:dyDescent="0.2">
      <c r="A64" s="237" t="str">
        <f>name!E$8</f>
        <v>Skilled trades occupations</v>
      </c>
      <c r="B64" s="302">
        <v>1.3039530443504919</v>
      </c>
      <c r="C64" s="302">
        <v>8.3632856862170368E-2</v>
      </c>
      <c r="D64" s="302">
        <v>0.29076812093546378</v>
      </c>
      <c r="E64" s="302">
        <f t="shared" si="35"/>
        <v>1.6783540221481261</v>
      </c>
      <c r="F64" s="303"/>
      <c r="G64" s="302">
        <v>1.1322407164176433</v>
      </c>
      <c r="H64" s="302">
        <v>5.9964310735880336E-2</v>
      </c>
      <c r="I64" s="302">
        <v>0.51237012741050347</v>
      </c>
      <c r="J64" s="302">
        <f>SUM(G64:I64)</f>
        <v>1.7045751545640271</v>
      </c>
      <c r="K64" s="303"/>
      <c r="L64" s="302">
        <v>0.75195293096309945</v>
      </c>
      <c r="M64" s="302">
        <v>3.3242894647324224E-2</v>
      </c>
      <c r="N64" s="302">
        <v>0.30617347507198556</v>
      </c>
      <c r="O64" s="302">
        <f t="shared" si="37"/>
        <v>1.0913693006824092</v>
      </c>
    </row>
    <row r="65" spans="1:15" s="236" customFormat="1" x14ac:dyDescent="0.2">
      <c r="A65" s="237" t="str">
        <f>name!E$9</f>
        <v>Caring, leisure and other service occupations</v>
      </c>
      <c r="B65" s="302">
        <v>0.11273057282633338</v>
      </c>
      <c r="C65" s="302">
        <v>2.8571358813102479E-2</v>
      </c>
      <c r="D65" s="302">
        <v>9.3284394459422441E-3</v>
      </c>
      <c r="E65" s="302">
        <f t="shared" si="35"/>
        <v>0.15063037108537811</v>
      </c>
      <c r="F65" s="303"/>
      <c r="G65" s="302">
        <v>0.13178956261248653</v>
      </c>
      <c r="H65" s="302">
        <v>3.7292212093231199E-2</v>
      </c>
      <c r="I65" s="302">
        <v>4.4745381219411899E-2</v>
      </c>
      <c r="J65" s="302">
        <f t="shared" ref="J65:J68" si="38">SUM(G65:I65)</f>
        <v>0.21382715592512963</v>
      </c>
      <c r="K65" s="303"/>
      <c r="L65" s="302">
        <v>0.10086344388006582</v>
      </c>
      <c r="M65" s="302">
        <v>1.7556303420606986E-2</v>
      </c>
      <c r="N65" s="302">
        <v>3.5639819689103069E-2</v>
      </c>
      <c r="O65" s="302">
        <f t="shared" si="37"/>
        <v>0.15405956698977588</v>
      </c>
    </row>
    <row r="66" spans="1:15" s="236" customFormat="1" x14ac:dyDescent="0.2">
      <c r="A66" s="237" t="str">
        <f>name!E$10</f>
        <v>Sales and customer service occupations</v>
      </c>
      <c r="B66" s="302">
        <v>0.65628540354880072</v>
      </c>
      <c r="C66" s="302">
        <v>0.44080252122818669</v>
      </c>
      <c r="D66" s="302">
        <v>4.0380630017993177E-2</v>
      </c>
      <c r="E66" s="302">
        <f t="shared" si="35"/>
        <v>1.1374685547949805</v>
      </c>
      <c r="F66" s="303"/>
      <c r="G66" s="302">
        <v>0.69666328020358437</v>
      </c>
      <c r="H66" s="302">
        <v>0.40037539360311919</v>
      </c>
      <c r="I66" s="302">
        <v>5.0985056685836985E-2</v>
      </c>
      <c r="J66" s="302">
        <f t="shared" si="38"/>
        <v>1.1480237304925405</v>
      </c>
      <c r="K66" s="303"/>
      <c r="L66" s="302">
        <v>0.62578908398347688</v>
      </c>
      <c r="M66" s="302">
        <v>0.27263609876908806</v>
      </c>
      <c r="N66" s="302">
        <v>3.061696026061057E-2</v>
      </c>
      <c r="O66" s="302">
        <f t="shared" si="37"/>
        <v>0.92904214301317545</v>
      </c>
    </row>
    <row r="67" spans="1:15" s="236" customFormat="1" x14ac:dyDescent="0.2">
      <c r="A67" s="237" t="str">
        <f>name!E$11</f>
        <v>Process, plant and machine operatives</v>
      </c>
      <c r="B67" s="302">
        <v>3.8187323127130157</v>
      </c>
      <c r="C67" s="302">
        <v>0.29854899143470398</v>
      </c>
      <c r="D67" s="302">
        <v>6.9262320053701046E-2</v>
      </c>
      <c r="E67" s="302">
        <f t="shared" si="35"/>
        <v>4.1865436242014207</v>
      </c>
      <c r="F67" s="303"/>
      <c r="G67" s="302">
        <v>3.3201046791222715</v>
      </c>
      <c r="H67" s="302">
        <v>0.2623345685891259</v>
      </c>
      <c r="I67" s="302">
        <v>0.16391168984199994</v>
      </c>
      <c r="J67" s="302">
        <f t="shared" si="38"/>
        <v>3.7463509375533977</v>
      </c>
      <c r="K67" s="303"/>
      <c r="L67" s="302">
        <v>2.2115804632967442</v>
      </c>
      <c r="M67" s="302">
        <v>0.24236970157895088</v>
      </c>
      <c r="N67" s="302">
        <v>0.24030747524240115</v>
      </c>
      <c r="O67" s="302">
        <f t="shared" si="37"/>
        <v>2.6942576401180962</v>
      </c>
    </row>
    <row r="68" spans="1:15" s="236" customFormat="1" x14ac:dyDescent="0.2">
      <c r="A68" s="237" t="str">
        <f>name!E$12</f>
        <v>Elementary occupations</v>
      </c>
      <c r="B68" s="302">
        <v>1.660719150872586</v>
      </c>
      <c r="C68" s="302">
        <v>0.34145475672111392</v>
      </c>
      <c r="D68" s="302">
        <v>2.0769628230428799E-2</v>
      </c>
      <c r="E68" s="302">
        <f t="shared" si="35"/>
        <v>2.0229435358241283</v>
      </c>
      <c r="F68" s="303"/>
      <c r="G68" s="302">
        <v>1.4360170259312501</v>
      </c>
      <c r="H68" s="302">
        <v>0.27563537904553287</v>
      </c>
      <c r="I68" s="302">
        <v>4.2664059804289861E-2</v>
      </c>
      <c r="J68" s="302">
        <f t="shared" si="38"/>
        <v>1.7543164647810727</v>
      </c>
      <c r="K68" s="303"/>
      <c r="L68" s="302">
        <v>1.2091275641139176</v>
      </c>
      <c r="M68" s="302">
        <v>0.36230464050913391</v>
      </c>
      <c r="N68" s="302">
        <v>0.12241361036482988</v>
      </c>
      <c r="O68" s="302">
        <f t="shared" si="37"/>
        <v>1.6938458149878814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11.092117717295253</v>
      </c>
      <c r="C70" s="311">
        <f t="shared" ref="C70:E70" si="39">SUM(C60:C68)</f>
        <v>1.8386053626885848</v>
      </c>
      <c r="D70" s="311">
        <f t="shared" si="39"/>
        <v>0.70527692001614983</v>
      </c>
      <c r="E70" s="311">
        <f t="shared" si="39"/>
        <v>13.635999999999987</v>
      </c>
      <c r="F70" s="311"/>
      <c r="G70" s="311">
        <f t="shared" ref="G70:J70" si="40">SUM(G60:G68)</f>
        <v>11.334870303999407</v>
      </c>
      <c r="H70" s="311">
        <f t="shared" si="40"/>
        <v>1.8668333850928551</v>
      </c>
      <c r="I70" s="311">
        <f t="shared" si="40"/>
        <v>1.2582963109077345</v>
      </c>
      <c r="J70" s="311">
        <f t="shared" si="40"/>
        <v>14.459999999999999</v>
      </c>
      <c r="K70" s="311"/>
      <c r="L70" s="311">
        <f t="shared" ref="L70:O70" si="41">SUM(L60:L68)</f>
        <v>8.8778030110368409</v>
      </c>
      <c r="M70" s="311">
        <f t="shared" si="41"/>
        <v>1.4347255900242419</v>
      </c>
      <c r="N70" s="311">
        <f t="shared" si="41"/>
        <v>1.0344713989389227</v>
      </c>
      <c r="O70" s="311">
        <f t="shared" si="41"/>
        <v>11.347000000000005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1.6075789796092643</v>
      </c>
      <c r="C77" s="302">
        <v>8.4481500691268266E-2</v>
      </c>
      <c r="D77" s="302">
        <v>0.14953548760845281</v>
      </c>
      <c r="E77" s="302">
        <f>SUM(B77:D77)</f>
        <v>1.8415959679089853</v>
      </c>
      <c r="F77" s="303"/>
      <c r="G77" s="302">
        <v>1.7730795797307302</v>
      </c>
      <c r="H77" s="302">
        <v>0.11361688320555692</v>
      </c>
      <c r="I77" s="302">
        <v>0.29732086425614507</v>
      </c>
      <c r="J77" s="302">
        <f>SUM(G77:I77)</f>
        <v>2.1840173271924321</v>
      </c>
      <c r="K77" s="303"/>
      <c r="L77" s="302">
        <v>1.2991185150250437</v>
      </c>
      <c r="M77" s="302">
        <v>0.11167286428739877</v>
      </c>
      <c r="N77" s="302">
        <v>0.23074252043059809</v>
      </c>
      <c r="O77" s="302">
        <f>SUM(L77:N77)</f>
        <v>1.6415338997430406</v>
      </c>
    </row>
    <row r="78" spans="1:15" s="236" customFormat="1" x14ac:dyDescent="0.2">
      <c r="A78" s="237" t="str">
        <f>name!E$5</f>
        <v>Professional occupations</v>
      </c>
      <c r="B78" s="302">
        <v>1.9197533295108657</v>
      </c>
      <c r="C78" s="302">
        <v>6.2740256805169023E-2</v>
      </c>
      <c r="D78" s="302">
        <v>0.16857419588016409</v>
      </c>
      <c r="E78" s="302">
        <f t="shared" ref="E78:E85" si="42">SUM(B78:D78)</f>
        <v>2.1510677821961988</v>
      </c>
      <c r="F78" s="303"/>
      <c r="G78" s="302">
        <v>2.3987873220676277</v>
      </c>
      <c r="H78" s="302">
        <v>9.0474730782399232E-2</v>
      </c>
      <c r="I78" s="302">
        <v>0.20784654012951667</v>
      </c>
      <c r="J78" s="302">
        <f t="shared" ref="J78:J80" si="43">SUM(G78:I78)</f>
        <v>2.6971085929795438</v>
      </c>
      <c r="K78" s="303"/>
      <c r="L78" s="302">
        <v>2.3122080256184172</v>
      </c>
      <c r="M78" s="302">
        <v>9.9694537603572039E-2</v>
      </c>
      <c r="N78" s="302">
        <v>0.15983131749837226</v>
      </c>
      <c r="O78" s="302">
        <f t="shared" ref="O78:O85" si="44">SUM(L78:N78)</f>
        <v>2.5717338807203611</v>
      </c>
    </row>
    <row r="79" spans="1:15" s="236" customFormat="1" x14ac:dyDescent="0.2">
      <c r="A79" s="237" t="str">
        <f>name!E$6</f>
        <v>Associate professional occupations</v>
      </c>
      <c r="B79" s="302">
        <v>1.234536344799654</v>
      </c>
      <c r="C79" s="302">
        <v>9.5827156659130941E-2</v>
      </c>
      <c r="D79" s="302">
        <v>6.5958631698659093E-2</v>
      </c>
      <c r="E79" s="302">
        <f t="shared" si="42"/>
        <v>1.396322133157444</v>
      </c>
      <c r="F79" s="303"/>
      <c r="G79" s="302">
        <v>1.4236040051286978</v>
      </c>
      <c r="H79" s="302">
        <v>0.12104061959591565</v>
      </c>
      <c r="I79" s="302">
        <v>0.10837868173335326</v>
      </c>
      <c r="J79" s="302">
        <f t="shared" si="43"/>
        <v>1.6530233064579667</v>
      </c>
      <c r="K79" s="303"/>
      <c r="L79" s="302">
        <v>1.0904074794808127</v>
      </c>
      <c r="M79" s="302">
        <v>0.11085755440221075</v>
      </c>
      <c r="N79" s="302">
        <v>5.6448463509777849E-2</v>
      </c>
      <c r="O79" s="302">
        <f t="shared" si="44"/>
        <v>1.2577134973928015</v>
      </c>
    </row>
    <row r="80" spans="1:15" s="236" customFormat="1" x14ac:dyDescent="0.2">
      <c r="A80" s="237" t="str">
        <f>name!E$7</f>
        <v>Administrative and secretarial occupations</v>
      </c>
      <c r="B80" s="302">
        <v>0.70534748657575519</v>
      </c>
      <c r="C80" s="302">
        <v>0.19914676475882795</v>
      </c>
      <c r="D80" s="302">
        <v>2.3195031345425107E-2</v>
      </c>
      <c r="E80" s="302">
        <f t="shared" si="42"/>
        <v>0.92768928268000828</v>
      </c>
      <c r="F80" s="303"/>
      <c r="G80" s="302">
        <v>0.74487852116320963</v>
      </c>
      <c r="H80" s="302">
        <v>0.19671513899450491</v>
      </c>
      <c r="I80" s="302">
        <v>9.7187298807855094E-2</v>
      </c>
      <c r="J80" s="302">
        <f t="shared" si="43"/>
        <v>1.0387809589655697</v>
      </c>
      <c r="K80" s="303"/>
      <c r="L80" s="302">
        <v>0.60620110759679646</v>
      </c>
      <c r="M80" s="302">
        <v>0.12125257604651961</v>
      </c>
      <c r="N80" s="302">
        <v>5.6112857244916173E-2</v>
      </c>
      <c r="O80" s="302">
        <f t="shared" si="44"/>
        <v>0.7835665408882323</v>
      </c>
    </row>
    <row r="81" spans="1:15" s="236" customFormat="1" x14ac:dyDescent="0.2">
      <c r="A81" s="237" t="str">
        <f>name!E$8</f>
        <v>Skilled trades occupations</v>
      </c>
      <c r="B81" s="302">
        <v>2.5031583906624184</v>
      </c>
      <c r="C81" s="302">
        <v>9.089085151666923E-2</v>
      </c>
      <c r="D81" s="302">
        <v>0.22740929687270775</v>
      </c>
      <c r="E81" s="302">
        <f t="shared" si="42"/>
        <v>2.8214585390517954</v>
      </c>
      <c r="F81" s="303"/>
      <c r="G81" s="302">
        <v>1.9665826405861058</v>
      </c>
      <c r="H81" s="302">
        <v>5.7447388178247225E-2</v>
      </c>
      <c r="I81" s="302">
        <v>0.17057780483809737</v>
      </c>
      <c r="J81" s="302">
        <f>SUM(G81:I81)</f>
        <v>2.1946078336024502</v>
      </c>
      <c r="K81" s="303"/>
      <c r="L81" s="302">
        <v>1.3135127369557824</v>
      </c>
      <c r="M81" s="302">
        <v>4.6033251046932164E-2</v>
      </c>
      <c r="N81" s="302">
        <v>0.17307373439234111</v>
      </c>
      <c r="O81" s="302">
        <f t="shared" si="44"/>
        <v>1.5326197223950557</v>
      </c>
    </row>
    <row r="82" spans="1:15" s="236" customFormat="1" x14ac:dyDescent="0.2">
      <c r="A82" s="237" t="str">
        <f>name!E$9</f>
        <v>Caring, leisure and other service occupations</v>
      </c>
      <c r="B82" s="302">
        <v>8.6578227830887061E-2</v>
      </c>
      <c r="C82" s="302">
        <v>2.1242869259970869E-2</v>
      </c>
      <c r="D82" s="302">
        <v>1.2806998697125406E-2</v>
      </c>
      <c r="E82" s="302">
        <f t="shared" si="42"/>
        <v>0.12062809578798334</v>
      </c>
      <c r="F82" s="303"/>
      <c r="G82" s="302">
        <v>7.8334928431416234E-2</v>
      </c>
      <c r="H82" s="302">
        <v>1.9336319454208301E-2</v>
      </c>
      <c r="I82" s="302">
        <v>4.8690525650086351E-2</v>
      </c>
      <c r="J82" s="302">
        <f t="shared" ref="J82:J85" si="45">SUM(G82:I82)</f>
        <v>0.14636177353571089</v>
      </c>
      <c r="K82" s="303"/>
      <c r="L82" s="302">
        <v>5.2210042965596899E-2</v>
      </c>
      <c r="M82" s="302">
        <v>9.9755208897647722E-3</v>
      </c>
      <c r="N82" s="302">
        <v>6.3589128062900749E-2</v>
      </c>
      <c r="O82" s="302">
        <f t="shared" si="44"/>
        <v>0.1257746919182624</v>
      </c>
    </row>
    <row r="83" spans="1:15" s="236" customFormat="1" x14ac:dyDescent="0.2">
      <c r="A83" s="237" t="str">
        <f>name!E$10</f>
        <v>Sales and customer service occupations</v>
      </c>
      <c r="B83" s="302">
        <v>0.33514924544594898</v>
      </c>
      <c r="C83" s="302">
        <v>6.6071892375106661E-2</v>
      </c>
      <c r="D83" s="302">
        <v>1.7223324487114999E-2</v>
      </c>
      <c r="E83" s="302">
        <f t="shared" si="42"/>
        <v>0.41844446230817062</v>
      </c>
      <c r="F83" s="303"/>
      <c r="G83" s="302">
        <v>0.327746301833576</v>
      </c>
      <c r="H83" s="302">
        <v>6.1203063445128561E-2</v>
      </c>
      <c r="I83" s="302">
        <v>3.6792817794037126E-2</v>
      </c>
      <c r="J83" s="302">
        <f t="shared" si="45"/>
        <v>0.4257421830727417</v>
      </c>
      <c r="K83" s="303"/>
      <c r="L83" s="302">
        <v>0.27354211318904353</v>
      </c>
      <c r="M83" s="302">
        <v>5.7786613328795727E-2</v>
      </c>
      <c r="N83" s="302">
        <v>2.3064889943664263E-2</v>
      </c>
      <c r="O83" s="302">
        <f t="shared" si="44"/>
        <v>0.35439361646150358</v>
      </c>
    </row>
    <row r="84" spans="1:15" s="236" customFormat="1" x14ac:dyDescent="0.2">
      <c r="A84" s="237" t="str">
        <f>name!E$11</f>
        <v>Process, plant and machine operatives</v>
      </c>
      <c r="B84" s="302">
        <v>1.7151852266080487</v>
      </c>
      <c r="C84" s="302">
        <v>0.13147552429138279</v>
      </c>
      <c r="D84" s="302">
        <v>4.3051452419062011E-2</v>
      </c>
      <c r="E84" s="302">
        <f t="shared" si="42"/>
        <v>1.8897122033184934</v>
      </c>
      <c r="F84" s="303"/>
      <c r="G84" s="302">
        <v>1.2529529250699001</v>
      </c>
      <c r="H84" s="302">
        <v>9.635006526079315E-2</v>
      </c>
      <c r="I84" s="302">
        <v>6.8327941211135765E-2</v>
      </c>
      <c r="J84" s="302">
        <f t="shared" si="45"/>
        <v>1.417630931541829</v>
      </c>
      <c r="K84" s="303"/>
      <c r="L84" s="302">
        <v>0.89910001768282366</v>
      </c>
      <c r="M84" s="302">
        <v>8.7943525028137126E-2</v>
      </c>
      <c r="N84" s="302">
        <v>8.0785847766350199E-2</v>
      </c>
      <c r="O84" s="302">
        <f t="shared" si="44"/>
        <v>1.0678293904773108</v>
      </c>
    </row>
    <row r="85" spans="1:15" s="236" customFormat="1" x14ac:dyDescent="0.2">
      <c r="A85" s="237" t="str">
        <f>name!E$12</f>
        <v>Elementary occupations</v>
      </c>
      <c r="B85" s="302">
        <v>0.48677116711838697</v>
      </c>
      <c r="C85" s="302">
        <v>4.9004693938772673E-2</v>
      </c>
      <c r="D85" s="302">
        <v>2.4305672533782918E-2</v>
      </c>
      <c r="E85" s="302">
        <f t="shared" si="42"/>
        <v>0.56008153359094259</v>
      </c>
      <c r="F85" s="303"/>
      <c r="G85" s="302">
        <v>0.34867344536648659</v>
      </c>
      <c r="H85" s="302">
        <v>4.1063018128060569E-2</v>
      </c>
      <c r="I85" s="302">
        <v>5.8990629157198084E-2</v>
      </c>
      <c r="J85" s="302">
        <f t="shared" si="45"/>
        <v>0.44872709265174526</v>
      </c>
      <c r="K85" s="303"/>
      <c r="L85" s="302">
        <v>0.29331766868219949</v>
      </c>
      <c r="M85" s="302">
        <v>7.3704503166631616E-2</v>
      </c>
      <c r="N85" s="302">
        <v>0.12481258815459217</v>
      </c>
      <c r="O85" s="302">
        <f t="shared" si="44"/>
        <v>0.4918347600034233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10.594058398161231</v>
      </c>
      <c r="C87" s="311">
        <f t="shared" ref="C87:E87" si="46">SUM(C77:C85)</f>
        <v>0.80088151029629839</v>
      </c>
      <c r="D87" s="311">
        <f t="shared" si="46"/>
        <v>0.7320600915424943</v>
      </c>
      <c r="E87" s="311">
        <f t="shared" si="46"/>
        <v>12.127000000000024</v>
      </c>
      <c r="F87" s="311"/>
      <c r="G87" s="311">
        <f t="shared" ref="G87:J87" si="47">SUM(G77:G85)</f>
        <v>10.314639669377751</v>
      </c>
      <c r="H87" s="311">
        <f t="shared" si="47"/>
        <v>0.79724722704481465</v>
      </c>
      <c r="I87" s="311">
        <f t="shared" si="47"/>
        <v>1.0941131035774248</v>
      </c>
      <c r="J87" s="311">
        <f t="shared" si="47"/>
        <v>12.205999999999991</v>
      </c>
      <c r="K87" s="311"/>
      <c r="L87" s="311">
        <f t="shared" ref="L87:O87" si="48">SUM(L77:L85)</f>
        <v>8.1396177071965177</v>
      </c>
      <c r="M87" s="311">
        <f t="shared" si="48"/>
        <v>0.71892094579996246</v>
      </c>
      <c r="N87" s="311">
        <f t="shared" si="48"/>
        <v>0.96846134700351294</v>
      </c>
      <c r="O87" s="311">
        <f t="shared" si="48"/>
        <v>9.8269999999999893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4.5110934564889824</v>
      </c>
      <c r="C94" s="302">
        <v>0.27516588841843731</v>
      </c>
      <c r="D94" s="302">
        <v>0.76866300446743918</v>
      </c>
      <c r="E94" s="302">
        <f>SUM(B94:D94)</f>
        <v>5.5549223493748583</v>
      </c>
      <c r="F94" s="303"/>
      <c r="G94" s="302">
        <v>5.4475440678624159</v>
      </c>
      <c r="H94" s="302">
        <v>0.44280371413026348</v>
      </c>
      <c r="I94" s="302">
        <v>0.84021927367375526</v>
      </c>
      <c r="J94" s="302">
        <f>SUM(G94:I94)</f>
        <v>6.7305670556664348</v>
      </c>
      <c r="K94" s="303"/>
      <c r="L94" s="302">
        <v>4.7211314116009566</v>
      </c>
      <c r="M94" s="302">
        <v>0.45038616839282597</v>
      </c>
      <c r="N94" s="302">
        <v>0.77656106781962964</v>
      </c>
      <c r="O94" s="302">
        <f>SUM(L94:N94)</f>
        <v>5.9480786478134124</v>
      </c>
    </row>
    <row r="95" spans="1:15" s="236" customFormat="1" x14ac:dyDescent="0.2">
      <c r="A95" s="237" t="str">
        <f>name!E$5</f>
        <v>Professional occupations</v>
      </c>
      <c r="B95" s="302">
        <v>6.1121705422172194</v>
      </c>
      <c r="C95" s="302">
        <v>0.21569572162454517</v>
      </c>
      <c r="D95" s="302">
        <v>0.42628865099306179</v>
      </c>
      <c r="E95" s="302">
        <f t="shared" ref="E95:E102" si="49">SUM(B95:D95)</f>
        <v>6.7541549148348263</v>
      </c>
      <c r="F95" s="303"/>
      <c r="G95" s="302">
        <v>8.2429394560921896</v>
      </c>
      <c r="H95" s="302">
        <v>0.41629484782496595</v>
      </c>
      <c r="I95" s="302">
        <v>0.50408069678103229</v>
      </c>
      <c r="J95" s="302">
        <f t="shared" ref="J95:J97" si="50">SUM(G95:I95)</f>
        <v>9.1633150006981889</v>
      </c>
      <c r="K95" s="303"/>
      <c r="L95" s="302">
        <v>10.031575059046753</v>
      </c>
      <c r="M95" s="302">
        <v>0.44372367743661634</v>
      </c>
      <c r="N95" s="302">
        <v>0.40362630310395564</v>
      </c>
      <c r="O95" s="302">
        <f t="shared" ref="O95:O102" si="51">SUM(L95:N95)</f>
        <v>10.878925039587324</v>
      </c>
    </row>
    <row r="96" spans="1:15" s="236" customFormat="1" x14ac:dyDescent="0.2">
      <c r="A96" s="237" t="str">
        <f>name!E$6</f>
        <v>Associate professional occupations</v>
      </c>
      <c r="B96" s="302">
        <v>4.1070972609051717</v>
      </c>
      <c r="C96" s="302">
        <v>0.32288776205574576</v>
      </c>
      <c r="D96" s="302">
        <v>0.35735078724079189</v>
      </c>
      <c r="E96" s="302">
        <f t="shared" si="49"/>
        <v>4.787335810201709</v>
      </c>
      <c r="F96" s="303"/>
      <c r="G96" s="302">
        <v>5.2112342116015533</v>
      </c>
      <c r="H96" s="302">
        <v>0.4264793933993658</v>
      </c>
      <c r="I96" s="302">
        <v>0.50189844728661825</v>
      </c>
      <c r="J96" s="302">
        <f t="shared" si="50"/>
        <v>6.1396120522875375</v>
      </c>
      <c r="K96" s="303"/>
      <c r="L96" s="302">
        <v>4.9493564387303506</v>
      </c>
      <c r="M96" s="302">
        <v>0.3443172600474127</v>
      </c>
      <c r="N96" s="302">
        <v>0.44473017338621551</v>
      </c>
      <c r="O96" s="302">
        <f t="shared" si="51"/>
        <v>5.7384038721639783</v>
      </c>
    </row>
    <row r="97" spans="1:15" s="236" customFormat="1" x14ac:dyDescent="0.2">
      <c r="A97" s="237" t="str">
        <f>name!E$7</f>
        <v>Administrative and secretarial occupations</v>
      </c>
      <c r="B97" s="302">
        <v>3.0492266349813333</v>
      </c>
      <c r="C97" s="302">
        <v>0.84237951450488535</v>
      </c>
      <c r="D97" s="302">
        <v>9.8351879729157932E-2</v>
      </c>
      <c r="E97" s="302">
        <f t="shared" si="49"/>
        <v>3.9899580292153765</v>
      </c>
      <c r="F97" s="303"/>
      <c r="G97" s="302">
        <v>3.5075286095923404</v>
      </c>
      <c r="H97" s="302">
        <v>0.7820228699792976</v>
      </c>
      <c r="I97" s="302">
        <v>0.19376346251564178</v>
      </c>
      <c r="J97" s="302">
        <f t="shared" si="50"/>
        <v>4.4833149420872793</v>
      </c>
      <c r="K97" s="303"/>
      <c r="L97" s="302">
        <v>3.6774228139844798</v>
      </c>
      <c r="M97" s="302">
        <v>0.54338501551422547</v>
      </c>
      <c r="N97" s="302">
        <v>0.1190858285398366</v>
      </c>
      <c r="O97" s="302">
        <f t="shared" si="51"/>
        <v>4.3398936580385419</v>
      </c>
    </row>
    <row r="98" spans="1:15" s="236" customFormat="1" x14ac:dyDescent="0.2">
      <c r="A98" s="237" t="str">
        <f>name!E$8</f>
        <v>Skilled trades occupations</v>
      </c>
      <c r="B98" s="302">
        <v>12.657568304457193</v>
      </c>
      <c r="C98" s="302">
        <v>0.48620731494336639</v>
      </c>
      <c r="D98" s="302">
        <v>1.7800263899895483</v>
      </c>
      <c r="E98" s="302">
        <f t="shared" si="49"/>
        <v>14.923802009390107</v>
      </c>
      <c r="F98" s="303"/>
      <c r="G98" s="302">
        <v>10.742709761088433</v>
      </c>
      <c r="H98" s="302">
        <v>0.33184443280195003</v>
      </c>
      <c r="I98" s="302">
        <v>1.6546681964745187</v>
      </c>
      <c r="J98" s="302">
        <f>SUM(G98:I98)</f>
        <v>12.729222390364901</v>
      </c>
      <c r="K98" s="303"/>
      <c r="L98" s="302">
        <v>8.4952581118330013</v>
      </c>
      <c r="M98" s="302">
        <v>0.3382412154320949</v>
      </c>
      <c r="N98" s="302">
        <v>1.56139655717096</v>
      </c>
      <c r="O98" s="302">
        <f t="shared" si="51"/>
        <v>10.394895884436057</v>
      </c>
    </row>
    <row r="99" spans="1:15" s="236" customFormat="1" x14ac:dyDescent="0.2">
      <c r="A99" s="237" t="str">
        <f>name!E$9</f>
        <v>Caring, leisure and other service occupations</v>
      </c>
      <c r="B99" s="302">
        <v>0.32150993561220892</v>
      </c>
      <c r="C99" s="302">
        <v>6.3563383980724947E-2</v>
      </c>
      <c r="D99" s="302">
        <v>5.4385166743894021E-2</v>
      </c>
      <c r="E99" s="302">
        <f t="shared" si="49"/>
        <v>0.43945848633682794</v>
      </c>
      <c r="F99" s="303"/>
      <c r="G99" s="302">
        <v>0.38010926838491899</v>
      </c>
      <c r="H99" s="302">
        <v>9.0157154792110589E-2</v>
      </c>
      <c r="I99" s="302">
        <v>0.2028125056111702</v>
      </c>
      <c r="J99" s="302">
        <f t="shared" ref="J99:J102" si="52">SUM(G99:I99)</f>
        <v>0.67307892878819975</v>
      </c>
      <c r="K99" s="303"/>
      <c r="L99" s="302">
        <v>0.41360894985269653</v>
      </c>
      <c r="M99" s="302">
        <v>7.3226689690223695E-2</v>
      </c>
      <c r="N99" s="302">
        <v>0.20133713115940302</v>
      </c>
      <c r="O99" s="302">
        <f t="shared" si="51"/>
        <v>0.68817277070232319</v>
      </c>
    </row>
    <row r="100" spans="1:15" s="236" customFormat="1" x14ac:dyDescent="0.2">
      <c r="A100" s="237" t="str">
        <f>name!E$10</f>
        <v>Sales and customer service occupations</v>
      </c>
      <c r="B100" s="302">
        <v>1.0167492210282476</v>
      </c>
      <c r="C100" s="302">
        <v>0.30619814286120844</v>
      </c>
      <c r="D100" s="302">
        <v>0.14836737237568848</v>
      </c>
      <c r="E100" s="302">
        <f t="shared" si="49"/>
        <v>1.4713147362651444</v>
      </c>
      <c r="F100" s="303"/>
      <c r="G100" s="302">
        <v>1.0621688390710902</v>
      </c>
      <c r="H100" s="302">
        <v>0.29843841075930494</v>
      </c>
      <c r="I100" s="302">
        <v>0.14192687210485602</v>
      </c>
      <c r="J100" s="302">
        <f t="shared" si="52"/>
        <v>1.5025341219352513</v>
      </c>
      <c r="K100" s="303"/>
      <c r="L100" s="302">
        <v>1.0650638465425013</v>
      </c>
      <c r="M100" s="302">
        <v>0.29426517917380979</v>
      </c>
      <c r="N100" s="302">
        <v>0.10675222635295677</v>
      </c>
      <c r="O100" s="302">
        <f t="shared" si="51"/>
        <v>1.4660812520692679</v>
      </c>
    </row>
    <row r="101" spans="1:15" s="236" customFormat="1" x14ac:dyDescent="0.2">
      <c r="A101" s="237" t="str">
        <f>name!E$11</f>
        <v>Process, plant and machine operatives</v>
      </c>
      <c r="B101" s="302">
        <v>6.355370169312974</v>
      </c>
      <c r="C101" s="302">
        <v>0.50200694806113155</v>
      </c>
      <c r="D101" s="302">
        <v>0.32768703423147644</v>
      </c>
      <c r="E101" s="302">
        <f t="shared" si="49"/>
        <v>7.185064151605582</v>
      </c>
      <c r="F101" s="303"/>
      <c r="G101" s="302">
        <v>5.1044534578776677</v>
      </c>
      <c r="H101" s="302">
        <v>0.42636769878706376</v>
      </c>
      <c r="I101" s="302">
        <v>0.78056914630842233</v>
      </c>
      <c r="J101" s="302">
        <f t="shared" si="52"/>
        <v>6.3113903029731535</v>
      </c>
      <c r="K101" s="303"/>
      <c r="L101" s="302">
        <v>3.9254899796113749</v>
      </c>
      <c r="M101" s="302">
        <v>0.40690870635891624</v>
      </c>
      <c r="N101" s="302">
        <v>0.72550346361427853</v>
      </c>
      <c r="O101" s="302">
        <f t="shared" si="51"/>
        <v>5.0579021495845691</v>
      </c>
    </row>
    <row r="102" spans="1:15" s="236" customFormat="1" x14ac:dyDescent="0.2">
      <c r="A102" s="237" t="str">
        <f>name!E$12</f>
        <v>Elementary occupations</v>
      </c>
      <c r="B102" s="302">
        <v>2.2823630009936058</v>
      </c>
      <c r="C102" s="302">
        <v>0.36504289645166738</v>
      </c>
      <c r="D102" s="302">
        <v>0.25258361533026841</v>
      </c>
      <c r="E102" s="302">
        <f t="shared" si="49"/>
        <v>2.8999895127755417</v>
      </c>
      <c r="F102" s="303"/>
      <c r="G102" s="302">
        <v>1.8245671465469695</v>
      </c>
      <c r="H102" s="302">
        <v>0.3111804979365615</v>
      </c>
      <c r="I102" s="302">
        <v>0.4062175607154801</v>
      </c>
      <c r="J102" s="302">
        <f t="shared" si="52"/>
        <v>2.5419652051990109</v>
      </c>
      <c r="K102" s="303"/>
      <c r="L102" s="302">
        <v>1.631352023598128</v>
      </c>
      <c r="M102" s="302">
        <v>0.45626087196904058</v>
      </c>
      <c r="N102" s="302">
        <v>0.56203383003730611</v>
      </c>
      <c r="O102" s="302">
        <f t="shared" si="51"/>
        <v>2.6496467256044745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40.413148525996938</v>
      </c>
      <c r="C104" s="311">
        <f t="shared" ref="C104:E104" si="53">SUM(C94:C102)</f>
        <v>3.379147572901712</v>
      </c>
      <c r="D104" s="311">
        <f t="shared" si="53"/>
        <v>4.2137039011013266</v>
      </c>
      <c r="E104" s="311">
        <f t="shared" si="53"/>
        <v>48.005999999999965</v>
      </c>
      <c r="F104" s="311"/>
      <c r="G104" s="311">
        <f t="shared" ref="G104:J104" si="54">SUM(G94:G102)</f>
        <v>41.523254818117579</v>
      </c>
      <c r="H104" s="311">
        <f t="shared" si="54"/>
        <v>3.5255890204108837</v>
      </c>
      <c r="I104" s="311">
        <f t="shared" si="54"/>
        <v>5.2261561614714944</v>
      </c>
      <c r="J104" s="311">
        <f t="shared" si="54"/>
        <v>50.274999999999956</v>
      </c>
      <c r="K104" s="311"/>
      <c r="L104" s="311">
        <f t="shared" ref="L104:O104" si="55">SUM(L94:L102)</f>
        <v>38.910258634800243</v>
      </c>
      <c r="M104" s="311">
        <f t="shared" si="55"/>
        <v>3.3507147840151656</v>
      </c>
      <c r="N104" s="311">
        <f t="shared" si="55"/>
        <v>4.9010265811845413</v>
      </c>
      <c r="O104" s="311">
        <f t="shared" si="55"/>
        <v>47.161999999999949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0.11894619120672516</v>
      </c>
      <c r="C111" s="302">
        <v>4.4670260647547864E-3</v>
      </c>
      <c r="D111" s="302">
        <v>1.1477686660120614E-2</v>
      </c>
      <c r="E111" s="302">
        <f>SUM(B111:D111)</f>
        <v>0.13489090393160055</v>
      </c>
      <c r="F111" s="303"/>
      <c r="G111" s="302">
        <v>0.43561582546085881</v>
      </c>
      <c r="H111" s="302">
        <v>3.7597314570633505E-2</v>
      </c>
      <c r="I111" s="302">
        <v>0</v>
      </c>
      <c r="J111" s="302">
        <f>SUM(G111:I111)</f>
        <v>0.47321314003149229</v>
      </c>
      <c r="K111" s="303"/>
      <c r="L111" s="302">
        <v>0.34562593929130264</v>
      </c>
      <c r="M111" s="302">
        <v>3.8824907903125455E-2</v>
      </c>
      <c r="N111" s="302">
        <v>0</v>
      </c>
      <c r="O111" s="302">
        <f>SUM(L111:N111)</f>
        <v>0.38445084719442812</v>
      </c>
    </row>
    <row r="112" spans="1:15" s="236" customFormat="1" x14ac:dyDescent="0.2">
      <c r="A112" s="237" t="str">
        <f>name!E$5</f>
        <v>Professional occupations</v>
      </c>
      <c r="B112" s="302">
        <v>0.33358412308561641</v>
      </c>
      <c r="C112" s="302">
        <v>5.7308723004536287E-3</v>
      </c>
      <c r="D112" s="302">
        <v>1.4611505559450138E-2</v>
      </c>
      <c r="E112" s="302">
        <f t="shared" ref="E112:E119" si="56">SUM(B112:D112)</f>
        <v>0.35392650094552014</v>
      </c>
      <c r="F112" s="303"/>
      <c r="G112" s="302">
        <v>1.3658289530514063</v>
      </c>
      <c r="H112" s="302">
        <v>4.9956027415214745E-2</v>
      </c>
      <c r="I112" s="302">
        <v>0</v>
      </c>
      <c r="J112" s="302">
        <f t="shared" ref="J112:J114" si="57">SUM(G112:I112)</f>
        <v>1.4157849804666209</v>
      </c>
      <c r="K112" s="303"/>
      <c r="L112" s="302">
        <v>1.427421430122898</v>
      </c>
      <c r="M112" s="302">
        <v>5.0845855774729602E-2</v>
      </c>
      <c r="N112" s="302">
        <v>0</v>
      </c>
      <c r="O112" s="302">
        <f t="shared" ref="O112:O119" si="58">SUM(L112:N112)</f>
        <v>1.4782672858976276</v>
      </c>
    </row>
    <row r="113" spans="1:15" s="236" customFormat="1" x14ac:dyDescent="0.2">
      <c r="A113" s="237" t="str">
        <f>name!E$6</f>
        <v>Associate professional occupations</v>
      </c>
      <c r="B113" s="302">
        <v>0.22398666794204042</v>
      </c>
      <c r="C113" s="302">
        <v>8.6001531128950155E-3</v>
      </c>
      <c r="D113" s="302">
        <v>6.9464049893294766E-3</v>
      </c>
      <c r="E113" s="302">
        <f t="shared" si="56"/>
        <v>0.23953322604426491</v>
      </c>
      <c r="F113" s="303"/>
      <c r="G113" s="302">
        <v>0.87608676691622367</v>
      </c>
      <c r="H113" s="302">
        <v>5.6859428096889202E-2</v>
      </c>
      <c r="I113" s="302">
        <v>0</v>
      </c>
      <c r="J113" s="302">
        <f t="shared" si="57"/>
        <v>0.93294619501311282</v>
      </c>
      <c r="K113" s="303"/>
      <c r="L113" s="302">
        <v>0.70279584069550782</v>
      </c>
      <c r="M113" s="302">
        <v>5.0520860974141775E-2</v>
      </c>
      <c r="N113" s="302">
        <v>0</v>
      </c>
      <c r="O113" s="302">
        <f t="shared" si="58"/>
        <v>0.75331670166964959</v>
      </c>
    </row>
    <row r="114" spans="1:15" s="236" customFormat="1" x14ac:dyDescent="0.2">
      <c r="A114" s="237" t="str">
        <f>name!E$7</f>
        <v>Administrative and secretarial occupations</v>
      </c>
      <c r="B114" s="302">
        <v>0.3593213396066654</v>
      </c>
      <c r="C114" s="302">
        <v>2.5542911573611694E-2</v>
      </c>
      <c r="D114" s="302">
        <v>4.6958816267903573E-3</v>
      </c>
      <c r="E114" s="302">
        <f t="shared" si="56"/>
        <v>0.38956013280706747</v>
      </c>
      <c r="F114" s="303"/>
      <c r="G114" s="302">
        <v>1.1423721813471464</v>
      </c>
      <c r="H114" s="302">
        <v>0.14808740250856589</v>
      </c>
      <c r="I114" s="302">
        <v>0</v>
      </c>
      <c r="J114" s="302">
        <f t="shared" si="57"/>
        <v>1.2904595838557122</v>
      </c>
      <c r="K114" s="303"/>
      <c r="L114" s="302">
        <v>1.0088770765791975</v>
      </c>
      <c r="M114" s="302">
        <v>0.11257717074528809</v>
      </c>
      <c r="N114" s="302">
        <v>0</v>
      </c>
      <c r="O114" s="302">
        <f t="shared" si="58"/>
        <v>1.1214542473244855</v>
      </c>
    </row>
    <row r="115" spans="1:15" s="236" customFormat="1" x14ac:dyDescent="0.2">
      <c r="A115" s="237" t="str">
        <f>name!E$8</f>
        <v>Skilled trades occupations</v>
      </c>
      <c r="B115" s="302">
        <v>0.23734767593081396</v>
      </c>
      <c r="C115" s="302">
        <v>3.6281079200067398E-3</v>
      </c>
      <c r="D115" s="302">
        <v>1.3276758083630021E-2</v>
      </c>
      <c r="E115" s="302">
        <f t="shared" si="56"/>
        <v>0.25425254193445074</v>
      </c>
      <c r="F115" s="303"/>
      <c r="G115" s="302">
        <v>0.63767553726967341</v>
      </c>
      <c r="H115" s="302">
        <v>2.4647421371255897E-2</v>
      </c>
      <c r="I115" s="302">
        <v>0</v>
      </c>
      <c r="J115" s="302">
        <f>SUM(G115:I115)</f>
        <v>0.66232295864092927</v>
      </c>
      <c r="K115" s="303"/>
      <c r="L115" s="302">
        <v>0.42466113743396888</v>
      </c>
      <c r="M115" s="302">
        <v>1.9767628305846417E-2</v>
      </c>
      <c r="N115" s="302">
        <v>0</v>
      </c>
      <c r="O115" s="302">
        <f t="shared" si="58"/>
        <v>0.44442876573981532</v>
      </c>
    </row>
    <row r="116" spans="1:15" s="236" customFormat="1" x14ac:dyDescent="0.2">
      <c r="A116" s="237" t="str">
        <f>name!E$9</f>
        <v>Caring, leisure and other service occupations</v>
      </c>
      <c r="B116" s="302">
        <v>4.3616936108571119E-2</v>
      </c>
      <c r="C116" s="302">
        <v>4.800786042879695E-3</v>
      </c>
      <c r="D116" s="302">
        <v>1.2450401596333701E-3</v>
      </c>
      <c r="E116" s="302">
        <f t="shared" si="56"/>
        <v>4.9662762311084185E-2</v>
      </c>
      <c r="F116" s="303"/>
      <c r="G116" s="302">
        <v>0.14505132684441202</v>
      </c>
      <c r="H116" s="302">
        <v>3.2351490305893169E-2</v>
      </c>
      <c r="I116" s="302">
        <v>0</v>
      </c>
      <c r="J116" s="302">
        <f t="shared" ref="J116:J119" si="59">SUM(G116:I116)</f>
        <v>0.1774028171503052</v>
      </c>
      <c r="K116" s="303"/>
      <c r="L116" s="302">
        <v>0.13290022959512582</v>
      </c>
      <c r="M116" s="302">
        <v>2.4930041326922659E-2</v>
      </c>
      <c r="N116" s="302">
        <v>0</v>
      </c>
      <c r="O116" s="302">
        <f t="shared" si="58"/>
        <v>0.15783027092204849</v>
      </c>
    </row>
    <row r="117" spans="1:15" s="236" customFormat="1" x14ac:dyDescent="0.2">
      <c r="A117" s="237" t="str">
        <f>name!E$10</f>
        <v>Sales and customer service occupations</v>
      </c>
      <c r="B117" s="302">
        <v>0.30072469452559969</v>
      </c>
      <c r="C117" s="302">
        <v>4.076246088096646E-2</v>
      </c>
      <c r="D117" s="302">
        <v>2.1252931657752983E-2</v>
      </c>
      <c r="E117" s="302">
        <f t="shared" si="56"/>
        <v>0.36274008706431915</v>
      </c>
      <c r="F117" s="303"/>
      <c r="G117" s="302">
        <v>0.97056852711266572</v>
      </c>
      <c r="H117" s="302">
        <v>0.3299844126274839</v>
      </c>
      <c r="I117" s="302">
        <v>0</v>
      </c>
      <c r="J117" s="302">
        <f t="shared" si="59"/>
        <v>1.3005529397401496</v>
      </c>
      <c r="K117" s="303"/>
      <c r="L117" s="302">
        <v>0.98296352306575996</v>
      </c>
      <c r="M117" s="302">
        <v>0.33496988998550087</v>
      </c>
      <c r="N117" s="302">
        <v>0</v>
      </c>
      <c r="O117" s="302">
        <f t="shared" si="58"/>
        <v>1.3179334130512608</v>
      </c>
    </row>
    <row r="118" spans="1:15" s="236" customFormat="1" x14ac:dyDescent="0.2">
      <c r="A118" s="237" t="str">
        <f>name!E$11</f>
        <v>Process, plant and machine operatives</v>
      </c>
      <c r="B118" s="302">
        <v>0.11415420156952939</v>
      </c>
      <c r="C118" s="302">
        <v>1.6557181330041507E-3</v>
      </c>
      <c r="D118" s="302">
        <v>7.2051521288291412E-3</v>
      </c>
      <c r="E118" s="302">
        <f t="shared" si="56"/>
        <v>0.12301507183136268</v>
      </c>
      <c r="F118" s="303"/>
      <c r="G118" s="302">
        <v>0.30702486352203728</v>
      </c>
      <c r="H118" s="302">
        <v>1.843768052272796E-2</v>
      </c>
      <c r="I118" s="302">
        <v>0</v>
      </c>
      <c r="J118" s="302">
        <f t="shared" si="59"/>
        <v>0.32546254404476527</v>
      </c>
      <c r="K118" s="303"/>
      <c r="L118" s="302">
        <v>0.28129499634226451</v>
      </c>
      <c r="M118" s="302">
        <v>1.964575165978636E-2</v>
      </c>
      <c r="N118" s="302">
        <v>0</v>
      </c>
      <c r="O118" s="302">
        <f t="shared" si="58"/>
        <v>0.3009407480020509</v>
      </c>
    </row>
    <row r="119" spans="1:15" s="236" customFormat="1" x14ac:dyDescent="0.2">
      <c r="A119" s="237" t="str">
        <f>name!E$12</f>
        <v>Elementary occupations</v>
      </c>
      <c r="B119" s="302">
        <v>3.9188940566189483E-2</v>
      </c>
      <c r="C119" s="302">
        <v>8.5880515467142305E-3</v>
      </c>
      <c r="D119" s="302">
        <v>1.6417810174272271E-3</v>
      </c>
      <c r="E119" s="302">
        <f t="shared" si="56"/>
        <v>4.941877313033094E-2</v>
      </c>
      <c r="F119" s="303"/>
      <c r="G119" s="302">
        <v>0.10969225087644785</v>
      </c>
      <c r="H119" s="302">
        <v>3.5162590180478986E-2</v>
      </c>
      <c r="I119" s="302">
        <v>0</v>
      </c>
      <c r="J119" s="302">
        <f t="shared" si="59"/>
        <v>0.14485484105692684</v>
      </c>
      <c r="K119" s="303"/>
      <c r="L119" s="302">
        <v>8.7768897100223189E-2</v>
      </c>
      <c r="M119" s="302">
        <v>2.3608823098407845E-2</v>
      </c>
      <c r="N119" s="302">
        <v>0</v>
      </c>
      <c r="O119" s="302">
        <f t="shared" si="58"/>
        <v>0.11137772019863104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1.770870770541751</v>
      </c>
      <c r="C121" s="311">
        <f t="shared" ref="C121:E121" si="60">SUM(C111:C119)</f>
        <v>0.1037760875752864</v>
      </c>
      <c r="D121" s="311">
        <f t="shared" si="60"/>
        <v>8.2353141882963318E-2</v>
      </c>
      <c r="E121" s="311">
        <f t="shared" si="60"/>
        <v>1.9570000000000007</v>
      </c>
      <c r="F121" s="311"/>
      <c r="G121" s="311">
        <f t="shared" ref="G121:J121" si="61">SUM(G111:G119)</f>
        <v>5.989916232400871</v>
      </c>
      <c r="H121" s="311">
        <f t="shared" si="61"/>
        <v>0.73308376759914329</v>
      </c>
      <c r="I121" s="311">
        <f t="shared" si="61"/>
        <v>0</v>
      </c>
      <c r="J121" s="311">
        <f t="shared" si="61"/>
        <v>6.723000000000015</v>
      </c>
      <c r="K121" s="311"/>
      <c r="L121" s="311">
        <f t="shared" ref="L121:O121" si="62">SUM(L111:L119)</f>
        <v>5.3943090702262486</v>
      </c>
      <c r="M121" s="311">
        <f t="shared" si="62"/>
        <v>0.67569092977374912</v>
      </c>
      <c r="N121" s="311">
        <f t="shared" si="62"/>
        <v>0</v>
      </c>
      <c r="O121" s="311">
        <f t="shared" si="62"/>
        <v>6.0699999999999967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0.47193167430522853</v>
      </c>
      <c r="C128" s="302">
        <v>3.4450017321939683E-2</v>
      </c>
      <c r="D128" s="302">
        <v>0.20804642322051284</v>
      </c>
      <c r="E128" s="302">
        <f>SUM(B128:D128)</f>
        <v>0.71442811484768098</v>
      </c>
      <c r="F128" s="303"/>
      <c r="G128" s="302">
        <v>0.60931222726214385</v>
      </c>
      <c r="H128" s="302">
        <v>4.2523152681537252E-2</v>
      </c>
      <c r="I128" s="302">
        <v>2.3510177291241842E-3</v>
      </c>
      <c r="J128" s="302">
        <f>SUM(G128:I128)</f>
        <v>0.65418639767280529</v>
      </c>
      <c r="K128" s="303"/>
      <c r="L128" s="302">
        <v>0.67132998394178722</v>
      </c>
      <c r="M128" s="302">
        <v>4.9593974362037108E-2</v>
      </c>
      <c r="N128" s="302">
        <v>2.0142480578119485E-3</v>
      </c>
      <c r="O128" s="302">
        <f>SUM(L128:N128)</f>
        <v>0.72293820636163619</v>
      </c>
    </row>
    <row r="129" spans="1:15" s="236" customFormat="1" x14ac:dyDescent="0.2">
      <c r="A129" s="237" t="str">
        <f>name!E$5</f>
        <v>Professional occupations</v>
      </c>
      <c r="B129" s="302">
        <v>0.43942842781655483</v>
      </c>
      <c r="C129" s="302">
        <v>6.2396508695162736E-2</v>
      </c>
      <c r="D129" s="302">
        <v>9.8878812015785994E-2</v>
      </c>
      <c r="E129" s="302">
        <f t="shared" ref="E129:E136" si="63">SUM(B129:D129)</f>
        <v>0.60070374852750352</v>
      </c>
      <c r="F129" s="303"/>
      <c r="G129" s="302">
        <v>0.64670144227022863</v>
      </c>
      <c r="H129" s="302">
        <v>6.5874400445802825E-2</v>
      </c>
      <c r="I129" s="302">
        <v>3.1159588383496157E-3</v>
      </c>
      <c r="J129" s="302">
        <f t="shared" ref="J129:J131" si="64">SUM(G129:I129)</f>
        <v>0.71569180155438106</v>
      </c>
      <c r="K129" s="303"/>
      <c r="L129" s="302">
        <v>0.89616631343731479</v>
      </c>
      <c r="M129" s="302">
        <v>7.7590254276025172E-2</v>
      </c>
      <c r="N129" s="302">
        <v>2.5921475949451846E-3</v>
      </c>
      <c r="O129" s="302">
        <f t="shared" ref="O129:O136" si="65">SUM(L129:N129)</f>
        <v>0.97634871530828515</v>
      </c>
    </row>
    <row r="130" spans="1:15" s="236" customFormat="1" x14ac:dyDescent="0.2">
      <c r="A130" s="237" t="str">
        <f>name!E$6</f>
        <v>Associate professional occupations</v>
      </c>
      <c r="B130" s="302">
        <v>0.43324906290552667</v>
      </c>
      <c r="C130" s="302">
        <v>6.5745694034580832E-2</v>
      </c>
      <c r="D130" s="302">
        <v>7.5588755389545362E-2</v>
      </c>
      <c r="E130" s="302">
        <f t="shared" si="63"/>
        <v>0.57458351232965288</v>
      </c>
      <c r="F130" s="303"/>
      <c r="G130" s="302">
        <v>0.55048143858805287</v>
      </c>
      <c r="H130" s="302">
        <v>7.2852540718761419E-2</v>
      </c>
      <c r="I130" s="302">
        <v>3.3680296542212052E-3</v>
      </c>
      <c r="J130" s="302">
        <f t="shared" si="64"/>
        <v>0.62670200896103556</v>
      </c>
      <c r="K130" s="303"/>
      <c r="L130" s="302">
        <v>0.58146434055526874</v>
      </c>
      <c r="M130" s="302">
        <v>7.3912880968485598E-2</v>
      </c>
      <c r="N130" s="302">
        <v>3.5543180347753982E-3</v>
      </c>
      <c r="O130" s="302">
        <f t="shared" si="65"/>
        <v>0.65893153955852968</v>
      </c>
    </row>
    <row r="131" spans="1:15" s="236" customFormat="1" x14ac:dyDescent="0.2">
      <c r="A131" s="237" t="str">
        <f>name!E$7</f>
        <v>Administrative and secretarial occupations</v>
      </c>
      <c r="B131" s="302">
        <v>0.30347009211412984</v>
      </c>
      <c r="C131" s="302">
        <v>0.1727516156515749</v>
      </c>
      <c r="D131" s="302">
        <v>1.9793973502859209E-2</v>
      </c>
      <c r="E131" s="302">
        <f t="shared" si="63"/>
        <v>0.49601568126856393</v>
      </c>
      <c r="F131" s="303"/>
      <c r="G131" s="302">
        <v>0.31348495478325766</v>
      </c>
      <c r="H131" s="302">
        <v>0.13807467723486833</v>
      </c>
      <c r="I131" s="302">
        <v>1.0494494863911793E-3</v>
      </c>
      <c r="J131" s="302">
        <f t="shared" si="64"/>
        <v>0.45260908150451717</v>
      </c>
      <c r="K131" s="303"/>
      <c r="L131" s="302">
        <v>0.36217896650682885</v>
      </c>
      <c r="M131" s="302">
        <v>0.14992924348832851</v>
      </c>
      <c r="N131" s="302">
        <v>1.9218113709312541E-3</v>
      </c>
      <c r="O131" s="302">
        <f t="shared" si="65"/>
        <v>0.51403002136608866</v>
      </c>
    </row>
    <row r="132" spans="1:15" s="236" customFormat="1" x14ac:dyDescent="0.2">
      <c r="A132" s="237" t="str">
        <f>name!E$8</f>
        <v>Skilled trades occupations</v>
      </c>
      <c r="B132" s="302">
        <v>0.47477310562888148</v>
      </c>
      <c r="C132" s="302">
        <v>5.0813274209104246E-2</v>
      </c>
      <c r="D132" s="302">
        <v>0.40686459024572791</v>
      </c>
      <c r="E132" s="302">
        <f t="shared" si="63"/>
        <v>0.93245097008371358</v>
      </c>
      <c r="F132" s="303"/>
      <c r="G132" s="302">
        <v>0.48003401105661986</v>
      </c>
      <c r="H132" s="302">
        <v>3.4539519901724665E-2</v>
      </c>
      <c r="I132" s="302">
        <v>5.2176708465963137E-3</v>
      </c>
      <c r="J132" s="302">
        <f>SUM(G132:I132)</f>
        <v>0.51979120180494087</v>
      </c>
      <c r="K132" s="303"/>
      <c r="L132" s="302">
        <v>0.51815692511838329</v>
      </c>
      <c r="M132" s="302">
        <v>5.0584296104737587E-2</v>
      </c>
      <c r="N132" s="302">
        <v>5.0374099452511877E-3</v>
      </c>
      <c r="O132" s="302">
        <f t="shared" si="65"/>
        <v>0.57377863116837202</v>
      </c>
    </row>
    <row r="133" spans="1:15" s="236" customFormat="1" x14ac:dyDescent="0.2">
      <c r="A133" s="237" t="str">
        <f>name!E$9</f>
        <v>Caring, leisure and other service occupations</v>
      </c>
      <c r="B133" s="302">
        <v>7.9786738145245645E-2</v>
      </c>
      <c r="C133" s="302">
        <v>2.5298184911001886E-2</v>
      </c>
      <c r="D133" s="302">
        <v>2.3795992262953241E-2</v>
      </c>
      <c r="E133" s="302">
        <f t="shared" si="63"/>
        <v>0.12888091531920076</v>
      </c>
      <c r="F133" s="303"/>
      <c r="G133" s="302">
        <v>8.0768845315933813E-2</v>
      </c>
      <c r="H133" s="302">
        <v>1.561299046021733E-2</v>
      </c>
      <c r="I133" s="302">
        <v>1.8945592338097134E-3</v>
      </c>
      <c r="J133" s="302">
        <f t="shared" ref="J133:J136" si="66">SUM(G133:I133)</f>
        <v>9.8276395009960854E-2</v>
      </c>
      <c r="K133" s="303"/>
      <c r="L133" s="302">
        <v>8.3023736965279968E-2</v>
      </c>
      <c r="M133" s="302">
        <v>1.3331676159821799E-2</v>
      </c>
      <c r="N133" s="302">
        <v>2.0274691577976682E-3</v>
      </c>
      <c r="O133" s="302">
        <f t="shared" si="65"/>
        <v>9.8382882282899431E-2</v>
      </c>
    </row>
    <row r="134" spans="1:15" s="236" customFormat="1" x14ac:dyDescent="0.2">
      <c r="A134" s="237" t="str">
        <f>name!E$10</f>
        <v>Sales and customer service occupations</v>
      </c>
      <c r="B134" s="302">
        <v>0.16034938591615511</v>
      </c>
      <c r="C134" s="302">
        <v>7.5818826691824479E-2</v>
      </c>
      <c r="D134" s="302">
        <v>4.8088869238447678E-2</v>
      </c>
      <c r="E134" s="302">
        <f t="shared" si="63"/>
        <v>0.28425708184642728</v>
      </c>
      <c r="F134" s="303"/>
      <c r="G134" s="302">
        <v>0.18591424818576219</v>
      </c>
      <c r="H134" s="302">
        <v>8.5112230179047663E-2</v>
      </c>
      <c r="I134" s="302">
        <v>5.5284734872336234E-4</v>
      </c>
      <c r="J134" s="302">
        <f t="shared" si="66"/>
        <v>0.27157932571353322</v>
      </c>
      <c r="K134" s="303"/>
      <c r="L134" s="302">
        <v>0.24938938703000149</v>
      </c>
      <c r="M134" s="302">
        <v>9.7120225667519544E-2</v>
      </c>
      <c r="N134" s="302">
        <v>3.2101914930167462E-4</v>
      </c>
      <c r="O134" s="302">
        <f t="shared" si="65"/>
        <v>0.34683063184682267</v>
      </c>
    </row>
    <row r="135" spans="1:15" s="236" customFormat="1" x14ac:dyDescent="0.2">
      <c r="A135" s="237" t="str">
        <f>name!E$11</f>
        <v>Process, plant and machine operatives</v>
      </c>
      <c r="B135" s="302">
        <v>1.2741181201389467</v>
      </c>
      <c r="C135" s="302">
        <v>4.5385461382088509E-2</v>
      </c>
      <c r="D135" s="302">
        <v>6.8836318116926198E-2</v>
      </c>
      <c r="E135" s="302">
        <f t="shared" si="63"/>
        <v>1.3883398996379614</v>
      </c>
      <c r="F135" s="303"/>
      <c r="G135" s="302">
        <v>1.2784145921389309</v>
      </c>
      <c r="H135" s="302">
        <v>5.1104420840969951E-2</v>
      </c>
      <c r="I135" s="302">
        <v>9.8841806217686849E-4</v>
      </c>
      <c r="J135" s="302">
        <f t="shared" si="66"/>
        <v>1.3305074310420777</v>
      </c>
      <c r="K135" s="303"/>
      <c r="L135" s="302">
        <v>1.4696368994168654</v>
      </c>
      <c r="M135" s="302">
        <v>5.5946477649477674E-2</v>
      </c>
      <c r="N135" s="302">
        <v>5.169931048401937E-4</v>
      </c>
      <c r="O135" s="302">
        <f t="shared" si="65"/>
        <v>1.5261003701711831</v>
      </c>
    </row>
    <row r="136" spans="1:15" s="236" customFormat="1" x14ac:dyDescent="0.2">
      <c r="A136" s="237" t="str">
        <f>name!E$12</f>
        <v>Elementary occupations</v>
      </c>
      <c r="B136" s="302">
        <v>0.75761021555515462</v>
      </c>
      <c r="C136" s="302">
        <v>6.9820172377851583E-2</v>
      </c>
      <c r="D136" s="302">
        <v>7.5909688206295206E-2</v>
      </c>
      <c r="E136" s="302">
        <f t="shared" si="63"/>
        <v>0.90334007613930134</v>
      </c>
      <c r="F136" s="303"/>
      <c r="G136" s="302">
        <v>0.79200998318242744</v>
      </c>
      <c r="H136" s="302">
        <v>4.161833988429136E-2</v>
      </c>
      <c r="I136" s="302">
        <v>2.0280336700259226E-3</v>
      </c>
      <c r="J136" s="302">
        <f t="shared" si="66"/>
        <v>0.83565635673674465</v>
      </c>
      <c r="K136" s="303"/>
      <c r="L136" s="302">
        <v>0.86376146547794297</v>
      </c>
      <c r="M136" s="302">
        <v>7.7968639418331764E-2</v>
      </c>
      <c r="N136" s="302">
        <v>4.9288970399119104E-3</v>
      </c>
      <c r="O136" s="302">
        <f t="shared" si="65"/>
        <v>0.94665900193618668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4.3947168225258233</v>
      </c>
      <c r="C138" s="311">
        <f t="shared" ref="C138:E138" si="67">SUM(C128:C136)</f>
        <v>0.60247975527512887</v>
      </c>
      <c r="D138" s="311">
        <f t="shared" si="67"/>
        <v>1.0258034221990537</v>
      </c>
      <c r="E138" s="311">
        <f t="shared" si="67"/>
        <v>6.023000000000005</v>
      </c>
      <c r="F138" s="311"/>
      <c r="G138" s="311">
        <f t="shared" ref="G138:J138" si="68">SUM(G128:G136)</f>
        <v>4.9371217427833569</v>
      </c>
      <c r="H138" s="311">
        <f t="shared" si="68"/>
        <v>0.5473122723472208</v>
      </c>
      <c r="I138" s="311">
        <f t="shared" si="68"/>
        <v>2.0565984869418366E-2</v>
      </c>
      <c r="J138" s="311">
        <f t="shared" si="68"/>
        <v>5.5049999999999955</v>
      </c>
      <c r="K138" s="311"/>
      <c r="L138" s="311">
        <f t="shared" ref="L138:O138" si="69">SUM(L128:L136)</f>
        <v>5.6951080184496732</v>
      </c>
      <c r="M138" s="311">
        <f t="shared" si="69"/>
        <v>0.64597766809476476</v>
      </c>
      <c r="N138" s="311">
        <f t="shared" si="69"/>
        <v>2.2914313455566417E-2</v>
      </c>
      <c r="O138" s="311">
        <f t="shared" si="69"/>
        <v>6.3640000000000034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4.038284032297236</v>
      </c>
      <c r="C145" s="302">
        <v>0.38426280401696056</v>
      </c>
      <c r="D145" s="302">
        <v>1.0721627058904404</v>
      </c>
      <c r="E145" s="302">
        <f>SUM(B145:D145)</f>
        <v>5.494709542204637</v>
      </c>
      <c r="F145" s="303"/>
      <c r="G145" s="302">
        <v>5.1479595622202581</v>
      </c>
      <c r="H145" s="302">
        <v>0.74360149516292673</v>
      </c>
      <c r="I145" s="302">
        <v>1.9950308951188334</v>
      </c>
      <c r="J145" s="302">
        <f>SUM(G145:I145)</f>
        <v>7.8865919525020178</v>
      </c>
      <c r="K145" s="303"/>
      <c r="L145" s="302">
        <v>5.6901213441290075</v>
      </c>
      <c r="M145" s="302">
        <v>0.9222678095683623</v>
      </c>
      <c r="N145" s="302">
        <v>2.579991782945446</v>
      </c>
      <c r="O145" s="302">
        <f>SUM(L145:N145)</f>
        <v>9.1923809366428166</v>
      </c>
    </row>
    <row r="146" spans="1:15" s="236" customFormat="1" x14ac:dyDescent="0.2">
      <c r="A146" s="237" t="str">
        <f>name!E$5</f>
        <v>Professional occupations</v>
      </c>
      <c r="B146" s="302">
        <v>5.8026807938267568</v>
      </c>
      <c r="C146" s="302">
        <v>0.27196509916370387</v>
      </c>
      <c r="D146" s="302">
        <v>0.54753990229744498</v>
      </c>
      <c r="E146" s="302">
        <f t="shared" ref="E146:E153" si="70">SUM(B146:D146)</f>
        <v>6.6221857952879057</v>
      </c>
      <c r="F146" s="303"/>
      <c r="G146" s="302">
        <v>8.2582958051504374</v>
      </c>
      <c r="H146" s="302">
        <v>0.46894441726864305</v>
      </c>
      <c r="I146" s="302">
        <v>0.79438858878117624</v>
      </c>
      <c r="J146" s="302">
        <f t="shared" ref="J146:J148" si="71">SUM(G146:I146)</f>
        <v>9.5216288112002569</v>
      </c>
      <c r="K146" s="303"/>
      <c r="L146" s="302">
        <v>13.353023654611713</v>
      </c>
      <c r="M146" s="302">
        <v>0.58980823223825174</v>
      </c>
      <c r="N146" s="302">
        <v>0.72527929835647231</v>
      </c>
      <c r="O146" s="302">
        <f t="shared" ref="O146:O153" si="72">SUM(L146:N146)</f>
        <v>14.668111185206437</v>
      </c>
    </row>
    <row r="147" spans="1:15" s="236" customFormat="1" x14ac:dyDescent="0.2">
      <c r="A147" s="237" t="str">
        <f>name!E$6</f>
        <v>Associate professional occupations</v>
      </c>
      <c r="B147" s="302">
        <v>3.1066139301714739</v>
      </c>
      <c r="C147" s="302">
        <v>0.32954846768857998</v>
      </c>
      <c r="D147" s="302">
        <v>0.23984083701542847</v>
      </c>
      <c r="E147" s="302">
        <f t="shared" si="70"/>
        <v>3.6760032348754823</v>
      </c>
      <c r="F147" s="303"/>
      <c r="G147" s="302">
        <v>4.16518796979779</v>
      </c>
      <c r="H147" s="302">
        <v>0.47790170014253608</v>
      </c>
      <c r="I147" s="302">
        <v>0.34929244822587174</v>
      </c>
      <c r="J147" s="302">
        <f t="shared" si="71"/>
        <v>4.9923821181661978</v>
      </c>
      <c r="K147" s="303"/>
      <c r="L147" s="302">
        <v>5.3379006216174494</v>
      </c>
      <c r="M147" s="302">
        <v>0.53393647376368314</v>
      </c>
      <c r="N147" s="302">
        <v>0.43113601199717622</v>
      </c>
      <c r="O147" s="302">
        <f t="shared" si="72"/>
        <v>6.3029731073783086</v>
      </c>
    </row>
    <row r="148" spans="1:15" s="236" customFormat="1" x14ac:dyDescent="0.2">
      <c r="A148" s="237" t="str">
        <f>name!E$7</f>
        <v>Administrative and secretarial occupations</v>
      </c>
      <c r="B148" s="302">
        <v>2.0552647802936308</v>
      </c>
      <c r="C148" s="302">
        <v>1.9817558620265796</v>
      </c>
      <c r="D148" s="302">
        <v>0.45171585253898472</v>
      </c>
      <c r="E148" s="302">
        <f t="shared" si="70"/>
        <v>4.4887364948591948</v>
      </c>
      <c r="F148" s="303"/>
      <c r="G148" s="302">
        <v>2.0704300026874747</v>
      </c>
      <c r="H148" s="302">
        <v>1.91915177587903</v>
      </c>
      <c r="I148" s="302">
        <v>0.99389346904807307</v>
      </c>
      <c r="J148" s="302">
        <f t="shared" si="71"/>
        <v>4.9834752476145781</v>
      </c>
      <c r="K148" s="303"/>
      <c r="L148" s="302">
        <v>1.9001016170897049</v>
      </c>
      <c r="M148" s="302">
        <v>2.252434958257127</v>
      </c>
      <c r="N148" s="302">
        <v>0.86784337223302754</v>
      </c>
      <c r="O148" s="302">
        <f t="shared" si="72"/>
        <v>5.0203799475798592</v>
      </c>
    </row>
    <row r="149" spans="1:15" s="236" customFormat="1" x14ac:dyDescent="0.2">
      <c r="A149" s="237" t="str">
        <f>name!E$8</f>
        <v>Skilled trades occupations</v>
      </c>
      <c r="B149" s="302">
        <v>11.135828783152842</v>
      </c>
      <c r="C149" s="302">
        <v>0.59538943972005043</v>
      </c>
      <c r="D149" s="302">
        <v>21.943745207243111</v>
      </c>
      <c r="E149" s="302">
        <f t="shared" si="70"/>
        <v>33.674963430116001</v>
      </c>
      <c r="F149" s="303"/>
      <c r="G149" s="302">
        <v>10.17016830516617</v>
      </c>
      <c r="H149" s="302">
        <v>0.71513968059587429</v>
      </c>
      <c r="I149" s="302">
        <v>18.067446063272524</v>
      </c>
      <c r="J149" s="302">
        <f>SUM(G149:I149)</f>
        <v>28.952754049034567</v>
      </c>
      <c r="K149" s="303"/>
      <c r="L149" s="302">
        <v>9.2150350443781281</v>
      </c>
      <c r="M149" s="302">
        <v>1.2831870202963835</v>
      </c>
      <c r="N149" s="302">
        <v>22.727178833927773</v>
      </c>
      <c r="O149" s="302">
        <f t="shared" si="72"/>
        <v>33.225400898602288</v>
      </c>
    </row>
    <row r="150" spans="1:15" s="236" customFormat="1" x14ac:dyDescent="0.2">
      <c r="A150" s="237" t="str">
        <f>name!E$9</f>
        <v>Caring, leisure and other service occupations</v>
      </c>
      <c r="B150" s="302">
        <v>9.7262894250045542E-2</v>
      </c>
      <c r="C150" s="302">
        <v>2.1441914474093535E-2</v>
      </c>
      <c r="D150" s="302">
        <v>1.3707247618966608E-2</v>
      </c>
      <c r="E150" s="302">
        <f t="shared" si="70"/>
        <v>0.13241205634310568</v>
      </c>
      <c r="F150" s="303"/>
      <c r="G150" s="302">
        <v>0.11651600675372908</v>
      </c>
      <c r="H150" s="302">
        <v>3.1547538155522262E-2</v>
      </c>
      <c r="I150" s="302">
        <v>3.2926237825233462E-2</v>
      </c>
      <c r="J150" s="302">
        <f t="shared" ref="J150:J153" si="73">SUM(G150:I150)</f>
        <v>0.18098978273448479</v>
      </c>
      <c r="K150" s="303"/>
      <c r="L150" s="302">
        <v>0.12417236458221848</v>
      </c>
      <c r="M150" s="302">
        <v>2.6370166474145071E-2</v>
      </c>
      <c r="N150" s="302">
        <v>6.7107508642723315E-2</v>
      </c>
      <c r="O150" s="302">
        <f t="shared" si="72"/>
        <v>0.21765003969908686</v>
      </c>
    </row>
    <row r="151" spans="1:15" s="236" customFormat="1" x14ac:dyDescent="0.2">
      <c r="A151" s="237" t="str">
        <f>name!E$10</f>
        <v>Sales and customer service occupations</v>
      </c>
      <c r="B151" s="302">
        <v>0.64308915028615876</v>
      </c>
      <c r="C151" s="302">
        <v>0.39205678300689206</v>
      </c>
      <c r="D151" s="302">
        <v>0.11973065411740219</v>
      </c>
      <c r="E151" s="302">
        <f t="shared" si="70"/>
        <v>1.154876587410453</v>
      </c>
      <c r="F151" s="303"/>
      <c r="G151" s="302">
        <v>0.67985880022645961</v>
      </c>
      <c r="H151" s="302">
        <v>0.46707976589690142</v>
      </c>
      <c r="I151" s="302">
        <v>0.15324504258492805</v>
      </c>
      <c r="J151" s="302">
        <f t="shared" si="73"/>
        <v>1.3001836087082892</v>
      </c>
      <c r="K151" s="303"/>
      <c r="L151" s="302">
        <v>0.86128216584450068</v>
      </c>
      <c r="M151" s="302">
        <v>0.58561047738036542</v>
      </c>
      <c r="N151" s="302">
        <v>0.18406072681818511</v>
      </c>
      <c r="O151" s="302">
        <f t="shared" si="72"/>
        <v>1.6309533700430512</v>
      </c>
    </row>
    <row r="152" spans="1:15" s="236" customFormat="1" x14ac:dyDescent="0.2">
      <c r="A152" s="237" t="str">
        <f>name!E$11</f>
        <v>Process, plant and machine operatives</v>
      </c>
      <c r="B152" s="302">
        <v>4.1367107511585948</v>
      </c>
      <c r="C152" s="302">
        <v>0.1010113067651809</v>
      </c>
      <c r="D152" s="302">
        <v>1.0809841892629306</v>
      </c>
      <c r="E152" s="302">
        <f t="shared" si="70"/>
        <v>5.3187062471867064</v>
      </c>
      <c r="F152" s="303"/>
      <c r="G152" s="302">
        <v>3.7845540333987233</v>
      </c>
      <c r="H152" s="302">
        <v>0.20407084738818609</v>
      </c>
      <c r="I152" s="302">
        <v>1.2348518864652143</v>
      </c>
      <c r="J152" s="302">
        <f t="shared" si="73"/>
        <v>5.2234767672521238</v>
      </c>
      <c r="K152" s="303"/>
      <c r="L152" s="302">
        <v>3.9090610914970672</v>
      </c>
      <c r="M152" s="302">
        <v>0.20416761759014157</v>
      </c>
      <c r="N152" s="302">
        <v>1.908329316525589</v>
      </c>
      <c r="O152" s="302">
        <f t="shared" si="72"/>
        <v>6.0215580256127978</v>
      </c>
    </row>
    <row r="153" spans="1:15" s="236" customFormat="1" x14ac:dyDescent="0.2">
      <c r="A153" s="237" t="str">
        <f>name!E$12</f>
        <v>Elementary occupations</v>
      </c>
      <c r="B153" s="302">
        <v>1.9705879594618798</v>
      </c>
      <c r="C153" s="302">
        <v>0.35105841442639563</v>
      </c>
      <c r="D153" s="302">
        <v>1.1337602378282419</v>
      </c>
      <c r="E153" s="302">
        <f t="shared" si="70"/>
        <v>3.4554066117165174</v>
      </c>
      <c r="F153" s="303"/>
      <c r="G153" s="302">
        <v>1.7380033099382743</v>
      </c>
      <c r="H153" s="302">
        <v>0.43924215092161717</v>
      </c>
      <c r="I153" s="302">
        <v>1.1382722019275473</v>
      </c>
      <c r="J153" s="302">
        <f t="shared" si="73"/>
        <v>3.315517662787439</v>
      </c>
      <c r="K153" s="303"/>
      <c r="L153" s="302">
        <v>2.168938188156917</v>
      </c>
      <c r="M153" s="302">
        <v>0.56871110279504966</v>
      </c>
      <c r="N153" s="302">
        <v>1.7859431982834444</v>
      </c>
      <c r="O153" s="302">
        <f t="shared" si="72"/>
        <v>4.5235924892354111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32.986323074898621</v>
      </c>
      <c r="C155" s="311">
        <f t="shared" ref="C155:E155" si="74">SUM(C145:C153)</f>
        <v>4.4284900912884364</v>
      </c>
      <c r="D155" s="311">
        <f t="shared" si="74"/>
        <v>26.603186833812952</v>
      </c>
      <c r="E155" s="311">
        <f t="shared" si="74"/>
        <v>64.018000000000001</v>
      </c>
      <c r="F155" s="311"/>
      <c r="G155" s="311">
        <f t="shared" ref="G155:J155" si="75">SUM(G145:G153)</f>
        <v>36.130973795339308</v>
      </c>
      <c r="H155" s="311">
        <f t="shared" si="75"/>
        <v>5.4666793714112378</v>
      </c>
      <c r="I155" s="311">
        <f t="shared" si="75"/>
        <v>24.759346833249403</v>
      </c>
      <c r="J155" s="311">
        <f t="shared" si="75"/>
        <v>66.356999999999957</v>
      </c>
      <c r="K155" s="311"/>
      <c r="L155" s="311">
        <f t="shared" ref="L155:O155" si="76">SUM(L145:L153)</f>
        <v>42.559636091906704</v>
      </c>
      <c r="M155" s="311">
        <f t="shared" si="76"/>
        <v>6.966493858363509</v>
      </c>
      <c r="N155" s="311">
        <f t="shared" si="76"/>
        <v>31.276870049729837</v>
      </c>
      <c r="O155" s="311">
        <f t="shared" si="76"/>
        <v>80.80300000000004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10.068407672677697</v>
      </c>
      <c r="C162" s="302">
        <v>1.2329743923292502</v>
      </c>
      <c r="D162" s="302">
        <v>4.1706839324060914</v>
      </c>
      <c r="E162" s="302">
        <f>SUM(B162:D162)</f>
        <v>15.47206599741304</v>
      </c>
      <c r="F162" s="303"/>
      <c r="G162" s="302">
        <v>12.200537572908052</v>
      </c>
      <c r="H162" s="302">
        <v>1.7608063315926779</v>
      </c>
      <c r="I162" s="302">
        <v>5.6577425849612659</v>
      </c>
      <c r="J162" s="302">
        <f>SUM(G162:I162)</f>
        <v>19.619086489461996</v>
      </c>
      <c r="K162" s="303"/>
      <c r="L162" s="302">
        <v>12.572517669335738</v>
      </c>
      <c r="M162" s="302">
        <v>1.7271604603447841</v>
      </c>
      <c r="N162" s="302">
        <v>5.3943229122554657</v>
      </c>
      <c r="O162" s="302">
        <f>SUM(L162:N162)</f>
        <v>19.694001041935987</v>
      </c>
    </row>
    <row r="163" spans="1:15" s="236" customFormat="1" x14ac:dyDescent="0.2">
      <c r="A163" s="237" t="str">
        <f>name!E$5</f>
        <v>Professional occupations</v>
      </c>
      <c r="B163" s="302">
        <v>6.4838419971955874</v>
      </c>
      <c r="C163" s="302">
        <v>1.9102075511763474</v>
      </c>
      <c r="D163" s="302">
        <v>0.60690276258598586</v>
      </c>
      <c r="E163" s="302">
        <f t="shared" ref="E163:E170" si="77">SUM(B163:D163)</f>
        <v>9.0009523109579206</v>
      </c>
      <c r="F163" s="303"/>
      <c r="G163" s="302">
        <v>9.1157608513988144</v>
      </c>
      <c r="H163" s="302">
        <v>2.5543756084852975</v>
      </c>
      <c r="I163" s="302">
        <v>0.78347131330571329</v>
      </c>
      <c r="J163" s="302">
        <f t="shared" ref="J163:J165" si="78">SUM(G163:I163)</f>
        <v>12.453607773189825</v>
      </c>
      <c r="K163" s="303"/>
      <c r="L163" s="302">
        <v>12.32322613082445</v>
      </c>
      <c r="M163" s="302">
        <v>2.7273104056790012</v>
      </c>
      <c r="N163" s="302">
        <v>0.57376802627747481</v>
      </c>
      <c r="O163" s="302">
        <f t="shared" ref="O163:O170" si="79">SUM(L163:N163)</f>
        <v>15.624304562780926</v>
      </c>
    </row>
    <row r="164" spans="1:15" s="236" customFormat="1" x14ac:dyDescent="0.2">
      <c r="A164" s="237" t="str">
        <f>name!E$6</f>
        <v>Associate professional occupations</v>
      </c>
      <c r="B164" s="302">
        <v>7.217548834582149</v>
      </c>
      <c r="C164" s="302">
        <v>1.9887527202774338</v>
      </c>
      <c r="D164" s="302">
        <v>0.57563191399941827</v>
      </c>
      <c r="E164" s="302">
        <f t="shared" si="77"/>
        <v>9.7819334688590001</v>
      </c>
      <c r="F164" s="303"/>
      <c r="G164" s="302">
        <v>8.9390201884538669</v>
      </c>
      <c r="H164" s="302">
        <v>2.1941203720641318</v>
      </c>
      <c r="I164" s="302">
        <v>0.63658246192072099</v>
      </c>
      <c r="J164" s="302">
        <f t="shared" si="78"/>
        <v>11.76972302243872</v>
      </c>
      <c r="K164" s="303"/>
      <c r="L164" s="302">
        <v>10.291047974849269</v>
      </c>
      <c r="M164" s="302">
        <v>1.9804476622713232</v>
      </c>
      <c r="N164" s="302">
        <v>0.56474300266425559</v>
      </c>
      <c r="O164" s="302">
        <f t="shared" si="79"/>
        <v>12.836238639784849</v>
      </c>
    </row>
    <row r="165" spans="1:15" s="236" customFormat="1" x14ac:dyDescent="0.2">
      <c r="A165" s="237" t="str">
        <f>name!E$7</f>
        <v>Administrative and secretarial occupations</v>
      </c>
      <c r="B165" s="302">
        <v>7.3132145694149617</v>
      </c>
      <c r="C165" s="302">
        <v>3.9135787772088322</v>
      </c>
      <c r="D165" s="302">
        <v>0.23465119585709995</v>
      </c>
      <c r="E165" s="302">
        <f t="shared" si="77"/>
        <v>11.461444542480894</v>
      </c>
      <c r="F165" s="303"/>
      <c r="G165" s="302">
        <v>7.9898940248261932</v>
      </c>
      <c r="H165" s="302">
        <v>3.594057232812518</v>
      </c>
      <c r="I165" s="302">
        <v>0.27271840916843582</v>
      </c>
      <c r="J165" s="302">
        <f t="shared" si="78"/>
        <v>11.856669666807147</v>
      </c>
      <c r="K165" s="303"/>
      <c r="L165" s="302">
        <v>9.4911968978910224</v>
      </c>
      <c r="M165" s="302">
        <v>3.1794972161400983</v>
      </c>
      <c r="N165" s="302">
        <v>1.6076884920899812</v>
      </c>
      <c r="O165" s="302">
        <f t="shared" si="79"/>
        <v>14.278382606121102</v>
      </c>
    </row>
    <row r="166" spans="1:15" s="236" customFormat="1" x14ac:dyDescent="0.2">
      <c r="A166" s="237" t="str">
        <f>name!E$8</f>
        <v>Skilled trades occupations</v>
      </c>
      <c r="B166" s="302">
        <v>10.833159849298653</v>
      </c>
      <c r="C166" s="302">
        <v>1.4747950022498595</v>
      </c>
      <c r="D166" s="302">
        <v>2.5432288849180469</v>
      </c>
      <c r="E166" s="302">
        <f t="shared" si="77"/>
        <v>14.85118373646656</v>
      </c>
      <c r="F166" s="303"/>
      <c r="G166" s="302">
        <v>8.4901121399606012</v>
      </c>
      <c r="H166" s="302">
        <v>1.00678860336272</v>
      </c>
      <c r="I166" s="302">
        <v>2.7627076046523489</v>
      </c>
      <c r="J166" s="302">
        <f>SUM(G166:I166)</f>
        <v>12.25960834797567</v>
      </c>
      <c r="K166" s="303"/>
      <c r="L166" s="302">
        <v>7.8549378450226497</v>
      </c>
      <c r="M166" s="302">
        <v>1.0423546094608738</v>
      </c>
      <c r="N166" s="302">
        <v>2.8986291894322349</v>
      </c>
      <c r="O166" s="302">
        <f t="shared" si="79"/>
        <v>11.795921643915758</v>
      </c>
    </row>
    <row r="167" spans="1:15" s="236" customFormat="1" x14ac:dyDescent="0.2">
      <c r="A167" s="237" t="str">
        <f>name!E$9</f>
        <v>Caring, leisure and other service occupations</v>
      </c>
      <c r="B167" s="302">
        <v>0.61498551256039324</v>
      </c>
      <c r="C167" s="302">
        <v>0.24783601030461658</v>
      </c>
      <c r="D167" s="302">
        <v>0.18661685429149327</v>
      </c>
      <c r="E167" s="302">
        <f t="shared" si="77"/>
        <v>1.049438377156503</v>
      </c>
      <c r="F167" s="303"/>
      <c r="G167" s="302">
        <v>0.62393173288234705</v>
      </c>
      <c r="H167" s="302">
        <v>0.20447867114324111</v>
      </c>
      <c r="I167" s="302">
        <v>0.26601459811441341</v>
      </c>
      <c r="J167" s="302">
        <f t="shared" ref="J167:J170" si="80">SUM(G167:I167)</f>
        <v>1.0944250021400017</v>
      </c>
      <c r="K167" s="303"/>
      <c r="L167" s="302">
        <v>0.79833785269273494</v>
      </c>
      <c r="M167" s="302">
        <v>0.15007387952757995</v>
      </c>
      <c r="N167" s="302">
        <v>0.3709201148072595</v>
      </c>
      <c r="O167" s="302">
        <f t="shared" si="79"/>
        <v>1.3193318470275743</v>
      </c>
    </row>
    <row r="168" spans="1:15" s="236" customFormat="1" x14ac:dyDescent="0.2">
      <c r="A168" s="237" t="str">
        <f>name!E$10</f>
        <v>Sales and customer service occupations</v>
      </c>
      <c r="B168" s="302">
        <v>13.69449475141484</v>
      </c>
      <c r="C168" s="302">
        <v>35.02361806266957</v>
      </c>
      <c r="D168" s="302">
        <v>1.7528510661071905</v>
      </c>
      <c r="E168" s="302">
        <f t="shared" si="77"/>
        <v>50.470963880191597</v>
      </c>
      <c r="F168" s="303"/>
      <c r="G168" s="302">
        <v>13.618974167734946</v>
      </c>
      <c r="H168" s="302">
        <v>32.379609813312399</v>
      </c>
      <c r="I168" s="302">
        <v>1.6335109372334031</v>
      </c>
      <c r="J168" s="302">
        <f t="shared" si="80"/>
        <v>47.63209491828075</v>
      </c>
      <c r="K168" s="303"/>
      <c r="L168" s="302">
        <v>11.674171195509858</v>
      </c>
      <c r="M168" s="302">
        <v>29.585680527889686</v>
      </c>
      <c r="N168" s="302">
        <v>1.1128379928394014</v>
      </c>
      <c r="O168" s="302">
        <f t="shared" si="79"/>
        <v>42.372689716238945</v>
      </c>
    </row>
    <row r="169" spans="1:15" s="236" customFormat="1" x14ac:dyDescent="0.2">
      <c r="A169" s="237" t="str">
        <f>name!E$11</f>
        <v>Process, plant and machine operatives</v>
      </c>
      <c r="B169" s="302">
        <v>6.0022708560503393</v>
      </c>
      <c r="C169" s="302">
        <v>1.1907334225404727</v>
      </c>
      <c r="D169" s="302">
        <v>0.1919277084580189</v>
      </c>
      <c r="E169" s="302">
        <f t="shared" si="77"/>
        <v>7.384931987048831</v>
      </c>
      <c r="F169" s="303"/>
      <c r="G169" s="302">
        <v>4.9034299876112986</v>
      </c>
      <c r="H169" s="302">
        <v>1.0764180142705344</v>
      </c>
      <c r="I169" s="302">
        <v>0.23450563675024638</v>
      </c>
      <c r="J169" s="302">
        <f t="shared" si="80"/>
        <v>6.2143536386320797</v>
      </c>
      <c r="K169" s="303"/>
      <c r="L169" s="302">
        <v>4.3870358108736074</v>
      </c>
      <c r="M169" s="302">
        <v>1.2182252144972172</v>
      </c>
      <c r="N169" s="302">
        <v>0.30546285005087043</v>
      </c>
      <c r="O169" s="302">
        <f t="shared" si="79"/>
        <v>5.9107238754216942</v>
      </c>
    </row>
    <row r="170" spans="1:15" s="236" customFormat="1" x14ac:dyDescent="0.2">
      <c r="A170" s="237" t="str">
        <f>name!E$12</f>
        <v>Elementary occupations</v>
      </c>
      <c r="B170" s="302">
        <v>6.6297143921791069</v>
      </c>
      <c r="C170" s="302">
        <v>5.6099880273575593</v>
      </c>
      <c r="D170" s="302">
        <v>0.56338327988881221</v>
      </c>
      <c r="E170" s="302">
        <f t="shared" si="77"/>
        <v>12.803085699425479</v>
      </c>
      <c r="F170" s="303"/>
      <c r="G170" s="302">
        <v>5.7447843293582936</v>
      </c>
      <c r="H170" s="302">
        <v>4.2471280094574606</v>
      </c>
      <c r="I170" s="302">
        <v>0.43851880225775847</v>
      </c>
      <c r="J170" s="302">
        <f t="shared" si="80"/>
        <v>10.430431141073514</v>
      </c>
      <c r="K170" s="303"/>
      <c r="L170" s="302">
        <v>6.1879366559562365</v>
      </c>
      <c r="M170" s="302">
        <v>4.1769686069889902</v>
      </c>
      <c r="N170" s="302">
        <v>0.60950080382782246</v>
      </c>
      <c r="O170" s="302">
        <f t="shared" si="79"/>
        <v>10.974406066773049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68.85763843537373</v>
      </c>
      <c r="C172" s="311">
        <f t="shared" ref="C172:E172" si="81">SUM(C162:C170)</f>
        <v>52.592483966113946</v>
      </c>
      <c r="D172" s="311">
        <f t="shared" si="81"/>
        <v>10.825877598512157</v>
      </c>
      <c r="E172" s="311">
        <f t="shared" si="81"/>
        <v>132.27599999999981</v>
      </c>
      <c r="F172" s="311"/>
      <c r="G172" s="311">
        <f t="shared" ref="G172:J172" si="82">SUM(G162:G170)</f>
        <v>71.62644499513442</v>
      </c>
      <c r="H172" s="311">
        <f t="shared" si="82"/>
        <v>49.017782656500984</v>
      </c>
      <c r="I172" s="311">
        <f t="shared" si="82"/>
        <v>12.685772348364306</v>
      </c>
      <c r="J172" s="311">
        <f t="shared" si="82"/>
        <v>133.3299999999997</v>
      </c>
      <c r="K172" s="311"/>
      <c r="L172" s="311">
        <f t="shared" ref="L172:O172" si="83">SUM(L162:L170)</f>
        <v>75.580408032955575</v>
      </c>
      <c r="M172" s="311">
        <f t="shared" si="83"/>
        <v>45.787718582799556</v>
      </c>
      <c r="N172" s="311">
        <f t="shared" si="83"/>
        <v>13.437873384244766</v>
      </c>
      <c r="O172" s="311">
        <f t="shared" si="83"/>
        <v>134.80599999999987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2.4832113375753258</v>
      </c>
      <c r="C179" s="302">
        <v>0.15177666165015855</v>
      </c>
      <c r="D179" s="302">
        <v>0.55663198249609158</v>
      </c>
      <c r="E179" s="302">
        <f>SUM(B179:D179)</f>
        <v>3.1916199817215758</v>
      </c>
      <c r="F179" s="303"/>
      <c r="G179" s="302">
        <v>2.7245876312511115</v>
      </c>
      <c r="H179" s="302">
        <v>0.30004070997604615</v>
      </c>
      <c r="I179" s="302">
        <v>0.59080853361044028</v>
      </c>
      <c r="J179" s="302">
        <f>SUM(G179:I179)</f>
        <v>3.6154368748375978</v>
      </c>
      <c r="K179" s="303"/>
      <c r="L179" s="302">
        <v>2.7421465039040429</v>
      </c>
      <c r="M179" s="302">
        <v>0.34060494025591259</v>
      </c>
      <c r="N179" s="302">
        <v>0.59490029331446015</v>
      </c>
      <c r="O179" s="302">
        <f>SUM(L179:N179)</f>
        <v>3.6776517374744158</v>
      </c>
    </row>
    <row r="180" spans="1:15" s="236" customFormat="1" x14ac:dyDescent="0.2">
      <c r="A180" s="237" t="str">
        <f>name!E$5</f>
        <v>Professional occupations</v>
      </c>
      <c r="B180" s="302">
        <v>1.9797381161261605</v>
      </c>
      <c r="C180" s="302">
        <v>0.12214466925526302</v>
      </c>
      <c r="D180" s="302">
        <v>0.17912377417358169</v>
      </c>
      <c r="E180" s="302">
        <f t="shared" ref="E180:E187" si="84">SUM(B180:D180)</f>
        <v>2.2810065595550055</v>
      </c>
      <c r="F180" s="303"/>
      <c r="G180" s="302">
        <v>2.4722660533034824</v>
      </c>
      <c r="H180" s="302">
        <v>0.23814752140304868</v>
      </c>
      <c r="I180" s="302">
        <v>0.18760843883065326</v>
      </c>
      <c r="J180" s="302">
        <f t="shared" ref="J180:J182" si="85">SUM(G180:I180)</f>
        <v>2.8980220135371844</v>
      </c>
      <c r="K180" s="303"/>
      <c r="L180" s="302">
        <v>3.2962861065352027</v>
      </c>
      <c r="M180" s="302">
        <v>0.34996072077751034</v>
      </c>
      <c r="N180" s="302">
        <v>0.16257145166786022</v>
      </c>
      <c r="O180" s="302">
        <f t="shared" ref="O180:O187" si="86">SUM(L180:N180)</f>
        <v>3.8088182789805733</v>
      </c>
    </row>
    <row r="181" spans="1:15" s="236" customFormat="1" x14ac:dyDescent="0.2">
      <c r="A181" s="237" t="str">
        <f>name!E$6</f>
        <v>Associate professional occupations</v>
      </c>
      <c r="B181" s="302">
        <v>2.1845731712512002</v>
      </c>
      <c r="C181" s="302">
        <v>0.19122966141889119</v>
      </c>
      <c r="D181" s="302">
        <v>0.14720880321213503</v>
      </c>
      <c r="E181" s="302">
        <f t="shared" si="84"/>
        <v>2.5230116358822263</v>
      </c>
      <c r="F181" s="303"/>
      <c r="G181" s="302">
        <v>2.4310977475471409</v>
      </c>
      <c r="H181" s="302">
        <v>0.31974907191597457</v>
      </c>
      <c r="I181" s="302">
        <v>0.14684031327200103</v>
      </c>
      <c r="J181" s="302">
        <f t="shared" si="85"/>
        <v>2.8976871327351161</v>
      </c>
      <c r="K181" s="303"/>
      <c r="L181" s="302">
        <v>2.5267247179578054</v>
      </c>
      <c r="M181" s="302">
        <v>0.38624255601706931</v>
      </c>
      <c r="N181" s="302">
        <v>0.15444708992448569</v>
      </c>
      <c r="O181" s="302">
        <f t="shared" si="86"/>
        <v>3.0674143638993607</v>
      </c>
    </row>
    <row r="182" spans="1:15" s="236" customFormat="1" x14ac:dyDescent="0.2">
      <c r="A182" s="237" t="str">
        <f>name!E$7</f>
        <v>Administrative and secretarial occupations</v>
      </c>
      <c r="B182" s="302">
        <v>2.9656924341852156</v>
      </c>
      <c r="C182" s="302">
        <v>1.1675460260586907</v>
      </c>
      <c r="D182" s="302">
        <v>0.15630586361577228</v>
      </c>
      <c r="E182" s="302">
        <f t="shared" si="84"/>
        <v>4.2895443238596789</v>
      </c>
      <c r="F182" s="303"/>
      <c r="G182" s="302">
        <v>3.1292531316143637</v>
      </c>
      <c r="H182" s="302">
        <v>1.5605001598597776</v>
      </c>
      <c r="I182" s="302">
        <v>0.11808191995407409</v>
      </c>
      <c r="J182" s="302">
        <f t="shared" si="85"/>
        <v>4.8078352114282152</v>
      </c>
      <c r="K182" s="303"/>
      <c r="L182" s="302">
        <v>3.7090877775121052</v>
      </c>
      <c r="M182" s="302">
        <v>1.668933195809339</v>
      </c>
      <c r="N182" s="302">
        <v>8.944712660959267E-2</v>
      </c>
      <c r="O182" s="302">
        <f t="shared" si="86"/>
        <v>5.467468099931037</v>
      </c>
    </row>
    <row r="183" spans="1:15" s="236" customFormat="1" x14ac:dyDescent="0.2">
      <c r="A183" s="237" t="str">
        <f>name!E$8</f>
        <v>Skilled trades occupations</v>
      </c>
      <c r="B183" s="302">
        <v>1.6701708324075184</v>
      </c>
      <c r="C183" s="302">
        <v>0.40356376051938514</v>
      </c>
      <c r="D183" s="302">
        <v>0.63175374096092141</v>
      </c>
      <c r="E183" s="302">
        <f t="shared" si="84"/>
        <v>2.7054883338878248</v>
      </c>
      <c r="F183" s="303"/>
      <c r="G183" s="302">
        <v>1.3298813147328097</v>
      </c>
      <c r="H183" s="302">
        <v>0.35607512017225973</v>
      </c>
      <c r="I183" s="302">
        <v>0.44966463444153854</v>
      </c>
      <c r="J183" s="302">
        <f>SUM(G183:I183)</f>
        <v>2.135621069346608</v>
      </c>
      <c r="K183" s="303"/>
      <c r="L183" s="302">
        <v>1.0702683790718786</v>
      </c>
      <c r="M183" s="302">
        <v>0.55923538138923923</v>
      </c>
      <c r="N183" s="302">
        <v>0.45608475349247724</v>
      </c>
      <c r="O183" s="302">
        <f t="shared" si="86"/>
        <v>2.0855885139535948</v>
      </c>
    </row>
    <row r="184" spans="1:15" s="236" customFormat="1" x14ac:dyDescent="0.2">
      <c r="A184" s="237" t="str">
        <f>name!E$9</f>
        <v>Caring, leisure and other service occupations</v>
      </c>
      <c r="B184" s="302">
        <v>0.97133257282752572</v>
      </c>
      <c r="C184" s="302">
        <v>0.59816963866682482</v>
      </c>
      <c r="D184" s="302">
        <v>0.23257589664809725</v>
      </c>
      <c r="E184" s="302">
        <f t="shared" si="84"/>
        <v>1.8020781081424477</v>
      </c>
      <c r="F184" s="303"/>
      <c r="G184" s="302">
        <v>0.96215804944785255</v>
      </c>
      <c r="H184" s="302">
        <v>0.77670404167301188</v>
      </c>
      <c r="I184" s="302">
        <v>0.16755804157193757</v>
      </c>
      <c r="J184" s="302">
        <f t="shared" ref="J184:J187" si="87">SUM(G184:I184)</f>
        <v>1.9064201326928019</v>
      </c>
      <c r="K184" s="303"/>
      <c r="L184" s="302">
        <v>0.81117205691815109</v>
      </c>
      <c r="M184" s="302">
        <v>0.74764114038869212</v>
      </c>
      <c r="N184" s="302">
        <v>0.18933194993533956</v>
      </c>
      <c r="O184" s="302">
        <f t="shared" si="86"/>
        <v>1.7481451472421827</v>
      </c>
    </row>
    <row r="185" spans="1:15" s="236" customFormat="1" x14ac:dyDescent="0.2">
      <c r="A185" s="237" t="str">
        <f>name!E$10</f>
        <v>Sales and customer service occupations</v>
      </c>
      <c r="B185" s="302">
        <v>0.93299609051082144</v>
      </c>
      <c r="C185" s="302">
        <v>0.29737297176850847</v>
      </c>
      <c r="D185" s="302">
        <v>0.11096419991867375</v>
      </c>
      <c r="E185" s="302">
        <f t="shared" si="84"/>
        <v>1.3413332621980036</v>
      </c>
      <c r="F185" s="303"/>
      <c r="G185" s="302">
        <v>0.90262092709244057</v>
      </c>
      <c r="H185" s="302">
        <v>0.41409463946622094</v>
      </c>
      <c r="I185" s="302">
        <v>8.1439712424337229E-2</v>
      </c>
      <c r="J185" s="302">
        <f t="shared" si="87"/>
        <v>1.398155278982999</v>
      </c>
      <c r="K185" s="303"/>
      <c r="L185" s="302">
        <v>0.96654410890037679</v>
      </c>
      <c r="M185" s="302">
        <v>0.5494627461911723</v>
      </c>
      <c r="N185" s="302">
        <v>7.2420344814563525E-2</v>
      </c>
      <c r="O185" s="302">
        <f t="shared" si="86"/>
        <v>1.5884271999061126</v>
      </c>
    </row>
    <row r="186" spans="1:15" s="236" customFormat="1" x14ac:dyDescent="0.2">
      <c r="A186" s="237" t="str">
        <f>name!E$11</f>
        <v>Process, plant and machine operatives</v>
      </c>
      <c r="B186" s="302">
        <v>7.3470459141023703</v>
      </c>
      <c r="C186" s="302">
        <v>1.1772102551366603</v>
      </c>
      <c r="D186" s="302">
        <v>2.1422787835421975</v>
      </c>
      <c r="E186" s="302">
        <f t="shared" si="84"/>
        <v>10.666534952781229</v>
      </c>
      <c r="F186" s="303"/>
      <c r="G186" s="302">
        <v>6.2195164828446288</v>
      </c>
      <c r="H186" s="302">
        <v>1.1939714768804075</v>
      </c>
      <c r="I186" s="302">
        <v>2.2509382270855656</v>
      </c>
      <c r="J186" s="302">
        <f t="shared" si="87"/>
        <v>9.6644261868106014</v>
      </c>
      <c r="K186" s="303"/>
      <c r="L186" s="302">
        <v>5.4323053579972127</v>
      </c>
      <c r="M186" s="302">
        <v>1.426775336404182</v>
      </c>
      <c r="N186" s="302">
        <v>2.3912256967953822</v>
      </c>
      <c r="O186" s="302">
        <f t="shared" si="86"/>
        <v>9.2503063911967764</v>
      </c>
    </row>
    <row r="187" spans="1:15" s="236" customFormat="1" x14ac:dyDescent="0.2">
      <c r="A187" s="237" t="str">
        <f>name!E$12</f>
        <v>Elementary occupations</v>
      </c>
      <c r="B187" s="302">
        <v>4.4629354707651583</v>
      </c>
      <c r="C187" s="302">
        <v>1.361256968778465</v>
      </c>
      <c r="D187" s="302">
        <v>0.21419040242840501</v>
      </c>
      <c r="E187" s="302">
        <f t="shared" si="84"/>
        <v>6.0383828419720276</v>
      </c>
      <c r="F187" s="303"/>
      <c r="G187" s="302">
        <v>3.1605464692835761</v>
      </c>
      <c r="H187" s="302">
        <v>1.3644196157353563</v>
      </c>
      <c r="I187" s="302">
        <v>0.16143001461000803</v>
      </c>
      <c r="J187" s="302">
        <f t="shared" si="87"/>
        <v>4.68639609962894</v>
      </c>
      <c r="K187" s="303"/>
      <c r="L187" s="302">
        <v>2.9055291400889636</v>
      </c>
      <c r="M187" s="302">
        <v>1.2390695120020327</v>
      </c>
      <c r="N187" s="302">
        <v>0.18358161532489339</v>
      </c>
      <c r="O187" s="302">
        <f t="shared" si="86"/>
        <v>4.32818026741589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24.997695939751296</v>
      </c>
      <c r="C189" s="311">
        <f t="shared" ref="C189:E189" si="88">SUM(C179:C187)</f>
        <v>5.4702706132528469</v>
      </c>
      <c r="D189" s="311">
        <f t="shared" si="88"/>
        <v>4.3710334469958747</v>
      </c>
      <c r="E189" s="311">
        <f t="shared" si="88"/>
        <v>34.83900000000002</v>
      </c>
      <c r="F189" s="311"/>
      <c r="G189" s="311">
        <f t="shared" ref="G189:J189" si="89">SUM(G179:G187)</f>
        <v>23.331927807117406</v>
      </c>
      <c r="H189" s="311">
        <f t="shared" si="89"/>
        <v>6.5237023570821027</v>
      </c>
      <c r="I189" s="311">
        <f t="shared" si="89"/>
        <v>4.154369835800555</v>
      </c>
      <c r="J189" s="311">
        <f t="shared" si="89"/>
        <v>34.010000000000062</v>
      </c>
      <c r="K189" s="311"/>
      <c r="L189" s="311">
        <f t="shared" ref="L189:O189" si="90">SUM(L179:L187)</f>
        <v>23.460064148885738</v>
      </c>
      <c r="M189" s="311">
        <f t="shared" si="90"/>
        <v>7.2679255292351499</v>
      </c>
      <c r="N189" s="311">
        <f t="shared" si="90"/>
        <v>4.2940103218790551</v>
      </c>
      <c r="O189" s="311">
        <f t="shared" si="90"/>
        <v>35.021999999999949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7.000156745588682</v>
      </c>
      <c r="C196" s="302">
        <v>0.45974700300798793</v>
      </c>
      <c r="D196" s="302">
        <v>4.2996252809087299</v>
      </c>
      <c r="E196" s="302">
        <f>SUM(B196:D196)</f>
        <v>11.7595290295054</v>
      </c>
      <c r="F196" s="303"/>
      <c r="G196" s="302">
        <v>7.8038935175937425</v>
      </c>
      <c r="H196" s="302">
        <v>1.0754404752786548</v>
      </c>
      <c r="I196" s="302">
        <v>4.5423438467899029</v>
      </c>
      <c r="J196" s="302">
        <f>SUM(G196:I196)</f>
        <v>13.4216778396623</v>
      </c>
      <c r="K196" s="303"/>
      <c r="L196" s="302">
        <v>9.4362406330172046</v>
      </c>
      <c r="M196" s="302">
        <v>1.7202411699113092</v>
      </c>
      <c r="N196" s="302">
        <v>5.6974371217169564</v>
      </c>
      <c r="O196" s="302">
        <f>SUM(L196:N196)</f>
        <v>16.85391892464547</v>
      </c>
    </row>
    <row r="197" spans="1:15" s="236" customFormat="1" x14ac:dyDescent="0.2">
      <c r="A197" s="237" t="str">
        <f>name!E$5</f>
        <v>Professional occupations</v>
      </c>
      <c r="B197" s="302">
        <v>2.0147292918121038</v>
      </c>
      <c r="C197" s="302">
        <v>0.18755741271544224</v>
      </c>
      <c r="D197" s="302">
        <v>0.30456682199741386</v>
      </c>
      <c r="E197" s="302">
        <f t="shared" ref="E197:E204" si="91">SUM(B197:D197)</f>
        <v>2.5068535265249601</v>
      </c>
      <c r="F197" s="303"/>
      <c r="G197" s="302">
        <v>2.6394269149743104</v>
      </c>
      <c r="H197" s="302">
        <v>0.44520079291394726</v>
      </c>
      <c r="I197" s="302">
        <v>0.31667471136146313</v>
      </c>
      <c r="J197" s="302">
        <f t="shared" ref="J197:J199" si="92">SUM(G197:I197)</f>
        <v>3.4013024192497205</v>
      </c>
      <c r="K197" s="303"/>
      <c r="L197" s="302">
        <v>3.4910135885226463</v>
      </c>
      <c r="M197" s="302">
        <v>0.79557713284491072</v>
      </c>
      <c r="N197" s="302">
        <v>0.26316447967964463</v>
      </c>
      <c r="O197" s="302">
        <f t="shared" ref="O197:O204" si="93">SUM(L197:N197)</f>
        <v>4.5497552010472013</v>
      </c>
    </row>
    <row r="198" spans="1:15" s="236" customFormat="1" x14ac:dyDescent="0.2">
      <c r="A198" s="237" t="str">
        <f>name!E$6</f>
        <v>Associate professional occupations</v>
      </c>
      <c r="B198" s="302">
        <v>1.658452314641254</v>
      </c>
      <c r="C198" s="302">
        <v>0.50827989648219984</v>
      </c>
      <c r="D198" s="302">
        <v>0.20549155114906112</v>
      </c>
      <c r="E198" s="302">
        <f t="shared" si="91"/>
        <v>2.3722237622725149</v>
      </c>
      <c r="F198" s="303"/>
      <c r="G198" s="302">
        <v>1.9539311274539077</v>
      </c>
      <c r="H198" s="302">
        <v>0.90158549165847401</v>
      </c>
      <c r="I198" s="302">
        <v>0.17708650478177357</v>
      </c>
      <c r="J198" s="302">
        <f t="shared" si="92"/>
        <v>3.0326031238941553</v>
      </c>
      <c r="K198" s="303"/>
      <c r="L198" s="302">
        <v>2.478199674368093</v>
      </c>
      <c r="M198" s="302">
        <v>1.5711590156457369</v>
      </c>
      <c r="N198" s="302">
        <v>0.20502397181629606</v>
      </c>
      <c r="O198" s="302">
        <f t="shared" si="93"/>
        <v>4.2543826618301264</v>
      </c>
    </row>
    <row r="199" spans="1:15" s="236" customFormat="1" x14ac:dyDescent="0.2">
      <c r="A199" s="237" t="str">
        <f>name!E$7</f>
        <v>Administrative and secretarial occupations</v>
      </c>
      <c r="B199" s="302">
        <v>3.0451048698271381</v>
      </c>
      <c r="C199" s="302">
        <v>1.0425636603044277</v>
      </c>
      <c r="D199" s="302">
        <v>0.11572231114473319</v>
      </c>
      <c r="E199" s="302">
        <f t="shared" si="91"/>
        <v>4.203390841276299</v>
      </c>
      <c r="F199" s="303"/>
      <c r="G199" s="302">
        <v>2.9563945696856151</v>
      </c>
      <c r="H199" s="302">
        <v>1.5762281281763426</v>
      </c>
      <c r="I199" s="302">
        <v>0.10159717658055906</v>
      </c>
      <c r="J199" s="302">
        <f t="shared" si="92"/>
        <v>4.6342198744425165</v>
      </c>
      <c r="K199" s="303"/>
      <c r="L199" s="302">
        <v>4.2306199914812037</v>
      </c>
      <c r="M199" s="302">
        <v>3.0132490704056427</v>
      </c>
      <c r="N199" s="302">
        <v>0.11013475943583188</v>
      </c>
      <c r="O199" s="302">
        <f t="shared" si="93"/>
        <v>7.3540038213226779</v>
      </c>
    </row>
    <row r="200" spans="1:15" s="236" customFormat="1" x14ac:dyDescent="0.2">
      <c r="A200" s="237" t="str">
        <f>name!E$8</f>
        <v>Skilled trades occupations</v>
      </c>
      <c r="B200" s="302">
        <v>5.0049059172262442</v>
      </c>
      <c r="C200" s="302">
        <v>2.5006029008427877</v>
      </c>
      <c r="D200" s="302">
        <v>1.2137699238581863</v>
      </c>
      <c r="E200" s="302">
        <f t="shared" si="91"/>
        <v>8.7192787419272175</v>
      </c>
      <c r="F200" s="303"/>
      <c r="G200" s="302">
        <v>3.8601713513476517</v>
      </c>
      <c r="H200" s="302">
        <v>3.0856063543703427</v>
      </c>
      <c r="I200" s="302">
        <v>1.2943877301249147</v>
      </c>
      <c r="J200" s="302">
        <f>SUM(G200:I200)</f>
        <v>8.2401654358429077</v>
      </c>
      <c r="K200" s="303"/>
      <c r="L200" s="302">
        <v>3.4880917623227821</v>
      </c>
      <c r="M200" s="302">
        <v>3.7378809999417713</v>
      </c>
      <c r="N200" s="302">
        <v>1.8895478986856011</v>
      </c>
      <c r="O200" s="302">
        <f t="shared" si="93"/>
        <v>9.1155206609501551</v>
      </c>
    </row>
    <row r="201" spans="1:15" s="236" customFormat="1" x14ac:dyDescent="0.2">
      <c r="A201" s="237" t="str">
        <f>name!E$9</f>
        <v>Caring, leisure and other service occupations</v>
      </c>
      <c r="B201" s="302">
        <v>1.6178182482134988</v>
      </c>
      <c r="C201" s="302">
        <v>1.2194927596012468</v>
      </c>
      <c r="D201" s="302">
        <v>0.34498325575476935</v>
      </c>
      <c r="E201" s="302">
        <f t="shared" si="91"/>
        <v>3.1822942635695153</v>
      </c>
      <c r="F201" s="303"/>
      <c r="G201" s="302">
        <v>1.4496848054831857</v>
      </c>
      <c r="H201" s="302">
        <v>1.6370880387035027</v>
      </c>
      <c r="I201" s="302">
        <v>0.43931655802519998</v>
      </c>
      <c r="J201" s="302">
        <f t="shared" ref="J201:J204" si="94">SUM(G201:I201)</f>
        <v>3.5260894022118885</v>
      </c>
      <c r="K201" s="303"/>
      <c r="L201" s="302">
        <v>1.554080608134442</v>
      </c>
      <c r="M201" s="302">
        <v>2.3033818963941601</v>
      </c>
      <c r="N201" s="302">
        <v>0.85168597690782422</v>
      </c>
      <c r="O201" s="302">
        <f t="shared" si="93"/>
        <v>4.7091484814364257</v>
      </c>
    </row>
    <row r="202" spans="1:15" s="236" customFormat="1" x14ac:dyDescent="0.2">
      <c r="A202" s="237" t="str">
        <f>name!E$10</f>
        <v>Sales and customer service occupations</v>
      </c>
      <c r="B202" s="302">
        <v>2.0862597811486907</v>
      </c>
      <c r="C202" s="302">
        <v>3.2739124065308429</v>
      </c>
      <c r="D202" s="302">
        <v>1.5923600298232199</v>
      </c>
      <c r="E202" s="302">
        <f t="shared" si="91"/>
        <v>6.9525322175027533</v>
      </c>
      <c r="F202" s="303"/>
      <c r="G202" s="302">
        <v>2.0211517043363441</v>
      </c>
      <c r="H202" s="302">
        <v>4.9071509037608498</v>
      </c>
      <c r="I202" s="302">
        <v>1.1526403097226567</v>
      </c>
      <c r="J202" s="302">
        <f t="shared" si="94"/>
        <v>8.0809429178198506</v>
      </c>
      <c r="K202" s="303"/>
      <c r="L202" s="302">
        <v>2.9595942803979272</v>
      </c>
      <c r="M202" s="302">
        <v>9.0003654737198424</v>
      </c>
      <c r="N202" s="302">
        <v>0.98446924469276798</v>
      </c>
      <c r="O202" s="302">
        <f t="shared" si="93"/>
        <v>12.944428998810537</v>
      </c>
    </row>
    <row r="203" spans="1:15" s="236" customFormat="1" x14ac:dyDescent="0.2">
      <c r="A203" s="237" t="str">
        <f>name!E$11</f>
        <v>Process, plant and machine operatives</v>
      </c>
      <c r="B203" s="302">
        <v>0.85829774462289032</v>
      </c>
      <c r="C203" s="302">
        <v>0.91521289343587431</v>
      </c>
      <c r="D203" s="302">
        <v>7.2108904431536253E-2</v>
      </c>
      <c r="E203" s="302">
        <f t="shared" si="91"/>
        <v>1.8456195424903008</v>
      </c>
      <c r="F203" s="303"/>
      <c r="G203" s="302">
        <v>0.65518717185432329</v>
      </c>
      <c r="H203" s="302">
        <v>1.5829115522056805</v>
      </c>
      <c r="I203" s="302">
        <v>6.6654314975844189E-2</v>
      </c>
      <c r="J203" s="302">
        <f t="shared" si="94"/>
        <v>2.3047530390358482</v>
      </c>
      <c r="K203" s="303"/>
      <c r="L203" s="302">
        <v>0.68815916845172642</v>
      </c>
      <c r="M203" s="302">
        <v>3.5192735626740785</v>
      </c>
      <c r="N203" s="302">
        <v>0.10465867765016176</v>
      </c>
      <c r="O203" s="302">
        <f t="shared" si="93"/>
        <v>4.3120914087759665</v>
      </c>
    </row>
    <row r="204" spans="1:15" s="236" customFormat="1" x14ac:dyDescent="0.2">
      <c r="A204" s="237" t="str">
        <f>name!E$12</f>
        <v>Elementary occupations</v>
      </c>
      <c r="B204" s="302">
        <v>6.1444384667395244</v>
      </c>
      <c r="C204" s="302">
        <v>20.901648847788522</v>
      </c>
      <c r="D204" s="302">
        <v>0.16519076040288017</v>
      </c>
      <c r="E204" s="302">
        <f t="shared" si="91"/>
        <v>27.211278074930924</v>
      </c>
      <c r="F204" s="303"/>
      <c r="G204" s="302">
        <v>5.2529918990541526</v>
      </c>
      <c r="H204" s="302">
        <v>26.591206869430593</v>
      </c>
      <c r="I204" s="302">
        <v>0.10704717935599964</v>
      </c>
      <c r="J204" s="302">
        <f t="shared" si="94"/>
        <v>31.951245947840743</v>
      </c>
      <c r="K204" s="303"/>
      <c r="L204" s="302">
        <v>6.8674294168235299</v>
      </c>
      <c r="M204" s="302">
        <v>25.030077004792911</v>
      </c>
      <c r="N204" s="302">
        <v>0.17624341956499062</v>
      </c>
      <c r="O204" s="302">
        <f t="shared" si="93"/>
        <v>32.073749841181431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29.43016337982003</v>
      </c>
      <c r="C206" s="311">
        <f t="shared" ref="C206:E206" si="95">SUM(C196:C204)</f>
        <v>31.009017780709332</v>
      </c>
      <c r="D206" s="311">
        <f t="shared" si="95"/>
        <v>8.3138188394705281</v>
      </c>
      <c r="E206" s="311">
        <f t="shared" si="95"/>
        <v>68.752999999999872</v>
      </c>
      <c r="F206" s="311"/>
      <c r="G206" s="311">
        <f t="shared" ref="G206:J206" si="96">SUM(G196:G204)</f>
        <v>28.592833061783232</v>
      </c>
      <c r="H206" s="311">
        <f t="shared" si="96"/>
        <v>41.802418606498385</v>
      </c>
      <c r="I206" s="311">
        <f t="shared" si="96"/>
        <v>8.197748331718314</v>
      </c>
      <c r="J206" s="311">
        <f t="shared" si="96"/>
        <v>78.592999999999918</v>
      </c>
      <c r="K206" s="311"/>
      <c r="L206" s="311">
        <f t="shared" ref="L206:O206" si="97">SUM(L196:L204)</f>
        <v>35.19342912351955</v>
      </c>
      <c r="M206" s="311">
        <f t="shared" si="97"/>
        <v>50.691205326330362</v>
      </c>
      <c r="N206" s="311">
        <f t="shared" si="97"/>
        <v>10.282365550150073</v>
      </c>
      <c r="O206" s="311">
        <f t="shared" si="97"/>
        <v>96.167000000000002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0.31934679878742495</v>
      </c>
      <c r="C213" s="302">
        <v>4.8052866035280806E-2</v>
      </c>
      <c r="D213" s="302">
        <v>0.20389465890228156</v>
      </c>
      <c r="E213" s="302">
        <f>SUM(B213:D213)</f>
        <v>0.57129432372498734</v>
      </c>
      <c r="F213" s="303"/>
      <c r="G213" s="302">
        <v>0.44531781214713656</v>
      </c>
      <c r="H213" s="302">
        <v>0.12349208270686515</v>
      </c>
      <c r="I213" s="302">
        <v>0.1839647272283243</v>
      </c>
      <c r="J213" s="302">
        <f>SUM(G213:I213)</f>
        <v>0.75277462208232593</v>
      </c>
      <c r="K213" s="303"/>
      <c r="L213" s="302">
        <v>0.37736497341207942</v>
      </c>
      <c r="M213" s="302">
        <v>0.14433813580444982</v>
      </c>
      <c r="N213" s="302">
        <v>0.17895106001610231</v>
      </c>
      <c r="O213" s="302">
        <f>SUM(L213:N213)</f>
        <v>0.70065416923263146</v>
      </c>
    </row>
    <row r="214" spans="1:15" s="236" customFormat="1" x14ac:dyDescent="0.2">
      <c r="A214" s="237" t="str">
        <f>name!E$5</f>
        <v>Professional occupations</v>
      </c>
      <c r="B214" s="302">
        <v>0.50290831305830053</v>
      </c>
      <c r="C214" s="302">
        <v>7.4337452018980288E-2</v>
      </c>
      <c r="D214" s="302">
        <v>0.2508673357408065</v>
      </c>
      <c r="E214" s="302">
        <f t="shared" ref="E214:E221" si="98">SUM(B214:D214)</f>
        <v>0.82811310081808731</v>
      </c>
      <c r="F214" s="303"/>
      <c r="G214" s="302">
        <v>0.79516531721421235</v>
      </c>
      <c r="H214" s="302">
        <v>0.16667394032446742</v>
      </c>
      <c r="I214" s="302">
        <v>0.20651967554031381</v>
      </c>
      <c r="J214" s="302">
        <f t="shared" ref="J214:J216" si="99">SUM(G214:I214)</f>
        <v>1.1683589330789936</v>
      </c>
      <c r="K214" s="303"/>
      <c r="L214" s="302">
        <v>0.92438452997841991</v>
      </c>
      <c r="M214" s="302">
        <v>0.26409971236593111</v>
      </c>
      <c r="N214" s="302">
        <v>0.16120274576648091</v>
      </c>
      <c r="O214" s="302">
        <f t="shared" ref="O214:O221" si="100">SUM(L214:N214)</f>
        <v>1.349686988110832</v>
      </c>
    </row>
    <row r="215" spans="1:15" s="236" customFormat="1" x14ac:dyDescent="0.2">
      <c r="A215" s="237" t="str">
        <f>name!E$6</f>
        <v>Associate professional occupations</v>
      </c>
      <c r="B215" s="302">
        <v>0.36789421194771926</v>
      </c>
      <c r="C215" s="302">
        <v>0.1230814823388634</v>
      </c>
      <c r="D215" s="302">
        <v>0.5878206375592725</v>
      </c>
      <c r="E215" s="302">
        <f t="shared" si="98"/>
        <v>1.0787963318458551</v>
      </c>
      <c r="F215" s="303"/>
      <c r="G215" s="302">
        <v>0.54325412070242973</v>
      </c>
      <c r="H215" s="302">
        <v>0.20026565104236865</v>
      </c>
      <c r="I215" s="302">
        <v>0.6160197972524406</v>
      </c>
      <c r="J215" s="302">
        <f t="shared" si="99"/>
        <v>1.3595395689972389</v>
      </c>
      <c r="K215" s="303"/>
      <c r="L215" s="302">
        <v>0.53119193151106836</v>
      </c>
      <c r="M215" s="302">
        <v>0.19248218341791704</v>
      </c>
      <c r="N215" s="302">
        <v>0.54400150625645305</v>
      </c>
      <c r="O215" s="302">
        <f t="shared" si="100"/>
        <v>1.2676756211854383</v>
      </c>
    </row>
    <row r="216" spans="1:15" s="236" customFormat="1" x14ac:dyDescent="0.2">
      <c r="A216" s="237" t="str">
        <f>name!E$7</f>
        <v>Administrative and secretarial occupations</v>
      </c>
      <c r="B216" s="302">
        <v>0.22089553711538071</v>
      </c>
      <c r="C216" s="302">
        <v>0.13246677667679005</v>
      </c>
      <c r="D216" s="302">
        <v>3.8949491399278072E-2</v>
      </c>
      <c r="E216" s="302">
        <f t="shared" si="98"/>
        <v>0.39231180519144881</v>
      </c>
      <c r="F216" s="303"/>
      <c r="G216" s="302">
        <v>0.25134807454959607</v>
      </c>
      <c r="H216" s="302">
        <v>0.17351373792137015</v>
      </c>
      <c r="I216" s="302">
        <v>3.65381551481508E-2</v>
      </c>
      <c r="J216" s="302">
        <f t="shared" si="99"/>
        <v>0.461399967619117</v>
      </c>
      <c r="K216" s="303"/>
      <c r="L216" s="302">
        <v>0.19129363823096979</v>
      </c>
      <c r="M216" s="302">
        <v>0.12375293126226769</v>
      </c>
      <c r="N216" s="302">
        <v>2.6037095038758538E-2</v>
      </c>
      <c r="O216" s="302">
        <f t="shared" si="100"/>
        <v>0.34108366453199607</v>
      </c>
    </row>
    <row r="217" spans="1:15" s="236" customFormat="1" x14ac:dyDescent="0.2">
      <c r="A217" s="237" t="str">
        <f>name!E$8</f>
        <v>Skilled trades occupations</v>
      </c>
      <c r="B217" s="302">
        <v>0.26715546732197148</v>
      </c>
      <c r="C217" s="302">
        <v>4.4551452308329631E-2</v>
      </c>
      <c r="D217" s="302">
        <v>0.1931528532489537</v>
      </c>
      <c r="E217" s="302">
        <f t="shared" si="98"/>
        <v>0.50485977287925476</v>
      </c>
      <c r="F217" s="303"/>
      <c r="G217" s="302">
        <v>0.26524118694995197</v>
      </c>
      <c r="H217" s="302">
        <v>5.0921460595433669E-2</v>
      </c>
      <c r="I217" s="302">
        <v>0.14279188585764843</v>
      </c>
      <c r="J217" s="302">
        <f>SUM(G217:I217)</f>
        <v>0.45895453340303405</v>
      </c>
      <c r="K217" s="303"/>
      <c r="L217" s="302">
        <v>0.18567055435316066</v>
      </c>
      <c r="M217" s="302">
        <v>6.2142887823833232E-2</v>
      </c>
      <c r="N217" s="302">
        <v>0.19287357327929136</v>
      </c>
      <c r="O217" s="302">
        <f t="shared" si="100"/>
        <v>0.44068701545628525</v>
      </c>
    </row>
    <row r="218" spans="1:15" s="236" customFormat="1" x14ac:dyDescent="0.2">
      <c r="A218" s="237" t="str">
        <f>name!E$9</f>
        <v>Caring, leisure and other service occupations</v>
      </c>
      <c r="B218" s="302">
        <v>0.10764457787190244</v>
      </c>
      <c r="C218" s="302">
        <v>9.1434479454887058E-2</v>
      </c>
      <c r="D218" s="302">
        <v>2.3549290507210545E-2</v>
      </c>
      <c r="E218" s="302">
        <f t="shared" si="98"/>
        <v>0.22262834783400004</v>
      </c>
      <c r="F218" s="303"/>
      <c r="G218" s="302">
        <v>0.12838081588181913</v>
      </c>
      <c r="H218" s="302">
        <v>9.2171007841296518E-2</v>
      </c>
      <c r="I218" s="302">
        <v>2.6385222841153917E-2</v>
      </c>
      <c r="J218" s="302">
        <f t="shared" ref="J218:J221" si="101">SUM(G218:I218)</f>
        <v>0.24693704656426957</v>
      </c>
      <c r="K218" s="303"/>
      <c r="L218" s="302">
        <v>0.11495241226673304</v>
      </c>
      <c r="M218" s="302">
        <v>8.2465049289449907E-2</v>
      </c>
      <c r="N218" s="302">
        <v>2.5354513211963983E-2</v>
      </c>
      <c r="O218" s="302">
        <f t="shared" si="100"/>
        <v>0.22277197476814692</v>
      </c>
    </row>
    <row r="219" spans="1:15" s="236" customFormat="1" x14ac:dyDescent="0.2">
      <c r="A219" s="237" t="str">
        <f>name!E$10</f>
        <v>Sales and customer service occupations</v>
      </c>
      <c r="B219" s="302">
        <v>0.10485372008297136</v>
      </c>
      <c r="C219" s="302">
        <v>6.0917801379264121E-2</v>
      </c>
      <c r="D219" s="302">
        <v>4.4070071725288158E-2</v>
      </c>
      <c r="E219" s="302">
        <f t="shared" si="98"/>
        <v>0.20984159318752363</v>
      </c>
      <c r="F219" s="303"/>
      <c r="G219" s="302">
        <v>0.12045192054196084</v>
      </c>
      <c r="H219" s="302">
        <v>8.3085805226083151E-2</v>
      </c>
      <c r="I219" s="302">
        <v>3.0097064992653591E-2</v>
      </c>
      <c r="J219" s="302">
        <f t="shared" si="101"/>
        <v>0.2336347907606976</v>
      </c>
      <c r="K219" s="303"/>
      <c r="L219" s="302">
        <v>0.11127861734057652</v>
      </c>
      <c r="M219" s="302">
        <v>8.7660678571591086E-2</v>
      </c>
      <c r="N219" s="302">
        <v>2.3168201629261476E-2</v>
      </c>
      <c r="O219" s="302">
        <f t="shared" si="100"/>
        <v>0.22210749754142908</v>
      </c>
    </row>
    <row r="220" spans="1:15" s="236" customFormat="1" x14ac:dyDescent="0.2">
      <c r="A220" s="237" t="str">
        <f>name!E$11</f>
        <v>Process, plant and machine operatives</v>
      </c>
      <c r="B220" s="302">
        <v>5.5831177301788548E-2</v>
      </c>
      <c r="C220" s="302">
        <v>3.0783613636800898E-2</v>
      </c>
      <c r="D220" s="302">
        <v>1.9762211440752034E-2</v>
      </c>
      <c r="E220" s="302">
        <f t="shared" si="98"/>
        <v>0.10637700237934149</v>
      </c>
      <c r="F220" s="303"/>
      <c r="G220" s="302">
        <v>5.7251928944660448E-2</v>
      </c>
      <c r="H220" s="302">
        <v>5.7466711161953739E-2</v>
      </c>
      <c r="I220" s="302">
        <v>1.5306638569992757E-2</v>
      </c>
      <c r="J220" s="302">
        <f t="shared" si="101"/>
        <v>0.13002527867660693</v>
      </c>
      <c r="K220" s="303"/>
      <c r="L220" s="302">
        <v>4.1158772541649707E-2</v>
      </c>
      <c r="M220" s="302">
        <v>5.4404028229548686E-2</v>
      </c>
      <c r="N220" s="302">
        <v>1.0608408194830977E-2</v>
      </c>
      <c r="O220" s="302">
        <f t="shared" si="100"/>
        <v>0.10617120896602936</v>
      </c>
    </row>
    <row r="221" spans="1:15" s="236" customFormat="1" x14ac:dyDescent="0.2">
      <c r="A221" s="237" t="str">
        <f>name!E$12</f>
        <v>Elementary occupations</v>
      </c>
      <c r="B221" s="302">
        <v>0.19058956880702238</v>
      </c>
      <c r="C221" s="302">
        <v>0.24894783540890372</v>
      </c>
      <c r="D221" s="302">
        <v>4.6240317923574394E-2</v>
      </c>
      <c r="E221" s="302">
        <f t="shared" si="98"/>
        <v>0.48577772213950055</v>
      </c>
      <c r="F221" s="303"/>
      <c r="G221" s="302">
        <v>0.20775982920365141</v>
      </c>
      <c r="H221" s="302">
        <v>0.22788417079592838</v>
      </c>
      <c r="I221" s="302">
        <v>2.9731258818143976E-2</v>
      </c>
      <c r="J221" s="302">
        <f t="shared" si="101"/>
        <v>0.46537525881772379</v>
      </c>
      <c r="K221" s="303"/>
      <c r="L221" s="302">
        <v>0.18211975200186431</v>
      </c>
      <c r="M221" s="302">
        <v>0.19105352682869484</v>
      </c>
      <c r="N221" s="302">
        <v>3.1988581376658817E-2</v>
      </c>
      <c r="O221" s="302">
        <f t="shared" si="100"/>
        <v>0.40516186020721801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2.1371193722944817</v>
      </c>
      <c r="C223" s="311">
        <f t="shared" ref="C223:E223" si="102">SUM(C213:C221)</f>
        <v>0.85457375925810009</v>
      </c>
      <c r="D223" s="311">
        <f t="shared" si="102"/>
        <v>1.4083068684474176</v>
      </c>
      <c r="E223" s="311">
        <f t="shared" si="102"/>
        <v>4.3999999999999986</v>
      </c>
      <c r="F223" s="311"/>
      <c r="G223" s="311">
        <f t="shared" ref="G223:J223" si="103">SUM(G213:G221)</f>
        <v>2.8141710061354184</v>
      </c>
      <c r="H223" s="311">
        <f t="shared" si="103"/>
        <v>1.1754745676157667</v>
      </c>
      <c r="I223" s="311">
        <f t="shared" si="103"/>
        <v>1.2873544262488219</v>
      </c>
      <c r="J223" s="311">
        <f t="shared" si="103"/>
        <v>5.2770000000000064</v>
      </c>
      <c r="K223" s="311"/>
      <c r="L223" s="311">
        <f t="shared" ref="L223:O223" si="104">SUM(L213:L221)</f>
        <v>2.6594151816365215</v>
      </c>
      <c r="M223" s="311">
        <f t="shared" si="104"/>
        <v>1.2023991335936834</v>
      </c>
      <c r="N223" s="311">
        <f t="shared" si="104"/>
        <v>1.1941856847698014</v>
      </c>
      <c r="O223" s="311">
        <f t="shared" si="104"/>
        <v>5.0560000000000063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1.9927055854718507</v>
      </c>
      <c r="C230" s="302">
        <v>0.22741183206002011</v>
      </c>
      <c r="D230" s="302">
        <v>0.5111791533660317</v>
      </c>
      <c r="E230" s="302">
        <f>SUM(B230:D230)</f>
        <v>2.7312965708979027</v>
      </c>
      <c r="F230" s="303"/>
      <c r="G230" s="302">
        <v>1.6693096935671141</v>
      </c>
      <c r="H230" s="302">
        <v>0.35414227709596285</v>
      </c>
      <c r="I230" s="302">
        <v>0.27474870550239222</v>
      </c>
      <c r="J230" s="302">
        <f>SUM(G230:I230)</f>
        <v>2.2982006761654694</v>
      </c>
      <c r="K230" s="303"/>
      <c r="L230" s="302">
        <v>1.5299257352051423</v>
      </c>
      <c r="M230" s="302">
        <v>0.39020357049886278</v>
      </c>
      <c r="N230" s="302">
        <v>0.32472018323943974</v>
      </c>
      <c r="O230" s="302">
        <f>SUM(L230:N230)</f>
        <v>2.2448494889434447</v>
      </c>
    </row>
    <row r="231" spans="1:15" s="236" customFormat="1" x14ac:dyDescent="0.2">
      <c r="A231" s="237" t="str">
        <f>name!E$5</f>
        <v>Professional occupations</v>
      </c>
      <c r="B231" s="302">
        <v>5.6053017551423387</v>
      </c>
      <c r="C231" s="302">
        <v>0.28795419296022579</v>
      </c>
      <c r="D231" s="302">
        <v>1.2426422080543198</v>
      </c>
      <c r="E231" s="302">
        <f t="shared" ref="E231:E238" si="105">SUM(B231:D231)</f>
        <v>7.1358981561568839</v>
      </c>
      <c r="F231" s="303"/>
      <c r="G231" s="302">
        <v>5.3242295600877885</v>
      </c>
      <c r="H231" s="302">
        <v>0.39080075321649554</v>
      </c>
      <c r="I231" s="302">
        <v>0.60721058624125757</v>
      </c>
      <c r="J231" s="302">
        <f t="shared" ref="J231:J233" si="106">SUM(G231:I231)</f>
        <v>6.3222408995455419</v>
      </c>
      <c r="K231" s="303"/>
      <c r="L231" s="302">
        <v>6.8314213496940814</v>
      </c>
      <c r="M231" s="302">
        <v>0.53844006579182768</v>
      </c>
      <c r="N231" s="302">
        <v>0.61063861204136682</v>
      </c>
      <c r="O231" s="302">
        <f t="shared" ref="O231:O238" si="107">SUM(L231:N231)</f>
        <v>7.9805000275272757</v>
      </c>
    </row>
    <row r="232" spans="1:15" s="236" customFormat="1" x14ac:dyDescent="0.2">
      <c r="A232" s="237" t="str">
        <f>name!E$6</f>
        <v>Associate professional occupations</v>
      </c>
      <c r="B232" s="302">
        <v>2.1098784964516928</v>
      </c>
      <c r="C232" s="302">
        <v>0.21190231186906908</v>
      </c>
      <c r="D232" s="302">
        <v>0.59641786339708847</v>
      </c>
      <c r="E232" s="302">
        <f t="shared" si="105"/>
        <v>2.9181986717178505</v>
      </c>
      <c r="F232" s="303"/>
      <c r="G232" s="302">
        <v>1.8331894972260583</v>
      </c>
      <c r="H232" s="302">
        <v>0.25800057464590004</v>
      </c>
      <c r="I232" s="302">
        <v>0.35136527297355336</v>
      </c>
      <c r="J232" s="302">
        <f t="shared" si="106"/>
        <v>2.4425553448455117</v>
      </c>
      <c r="K232" s="303"/>
      <c r="L232" s="302">
        <v>1.8195088776875754</v>
      </c>
      <c r="M232" s="302">
        <v>0.23673491588952555</v>
      </c>
      <c r="N232" s="302">
        <v>0.37162610283414682</v>
      </c>
      <c r="O232" s="302">
        <f t="shared" si="107"/>
        <v>2.4278698964112482</v>
      </c>
    </row>
    <row r="233" spans="1:15" s="236" customFormat="1" x14ac:dyDescent="0.2">
      <c r="A233" s="237" t="str">
        <f>name!E$7</f>
        <v>Administrative and secretarial occupations</v>
      </c>
      <c r="B233" s="302">
        <v>0.76467999305128365</v>
      </c>
      <c r="C233" s="302">
        <v>0.34098823951502222</v>
      </c>
      <c r="D233" s="302">
        <v>0.12690423996042649</v>
      </c>
      <c r="E233" s="302">
        <f t="shared" si="105"/>
        <v>1.2325724725267324</v>
      </c>
      <c r="F233" s="303"/>
      <c r="G233" s="302">
        <v>0.53026656991849197</v>
      </c>
      <c r="H233" s="302">
        <v>0.262954771115884</v>
      </c>
      <c r="I233" s="302">
        <v>5.7291506120934969E-2</v>
      </c>
      <c r="J233" s="302">
        <f t="shared" si="106"/>
        <v>0.85051284715531095</v>
      </c>
      <c r="K233" s="303"/>
      <c r="L233" s="302">
        <v>0.52022575813284788</v>
      </c>
      <c r="M233" s="302">
        <v>0.2206261637810312</v>
      </c>
      <c r="N233" s="302">
        <v>3.7866026187609522E-2</v>
      </c>
      <c r="O233" s="302">
        <f t="shared" si="107"/>
        <v>0.77871794810148853</v>
      </c>
    </row>
    <row r="234" spans="1:15" s="236" customFormat="1" x14ac:dyDescent="0.2">
      <c r="A234" s="237" t="str">
        <f>name!E$8</f>
        <v>Skilled trades occupations</v>
      </c>
      <c r="B234" s="302">
        <v>0.95157994307419935</v>
      </c>
      <c r="C234" s="302">
        <v>8.1139751900347709E-2</v>
      </c>
      <c r="D234" s="302">
        <v>0.42954754521756044</v>
      </c>
      <c r="E234" s="302">
        <f t="shared" si="105"/>
        <v>1.4622672401921073</v>
      </c>
      <c r="F234" s="303"/>
      <c r="G234" s="302">
        <v>0.58038711156463896</v>
      </c>
      <c r="H234" s="302">
        <v>6.7475204917909051E-2</v>
      </c>
      <c r="I234" s="302">
        <v>0.15382456804618427</v>
      </c>
      <c r="J234" s="302">
        <f>SUM(G234:I234)</f>
        <v>0.80168688452873227</v>
      </c>
      <c r="K234" s="303"/>
      <c r="L234" s="302">
        <v>0.42559320118050387</v>
      </c>
      <c r="M234" s="302">
        <v>9.7071175076116206E-2</v>
      </c>
      <c r="N234" s="302">
        <v>0.2545397803101766</v>
      </c>
      <c r="O234" s="302">
        <f t="shared" si="107"/>
        <v>0.77720415656679664</v>
      </c>
    </row>
    <row r="235" spans="1:15" s="236" customFormat="1" x14ac:dyDescent="0.2">
      <c r="A235" s="237" t="str">
        <f>name!E$9</f>
        <v>Caring, leisure and other service occupations</v>
      </c>
      <c r="B235" s="302">
        <v>0.38660846635084123</v>
      </c>
      <c r="C235" s="302">
        <v>8.1280453365301056E-2</v>
      </c>
      <c r="D235" s="302">
        <v>9.3182295651317651E-2</v>
      </c>
      <c r="E235" s="302">
        <f t="shared" si="105"/>
        <v>0.56107121536745996</v>
      </c>
      <c r="F235" s="303"/>
      <c r="G235" s="302">
        <v>0.25803835320810475</v>
      </c>
      <c r="H235" s="302">
        <v>7.4866889403644679E-2</v>
      </c>
      <c r="I235" s="302">
        <v>5.819350499686185E-2</v>
      </c>
      <c r="J235" s="302">
        <f t="shared" ref="J235:J238" si="108">SUM(G235:I235)</f>
        <v>0.3910987476086113</v>
      </c>
      <c r="K235" s="303"/>
      <c r="L235" s="302">
        <v>0.3357424571894263</v>
      </c>
      <c r="M235" s="302">
        <v>7.9138985985930804E-2</v>
      </c>
      <c r="N235" s="302">
        <v>9.0990882735136891E-2</v>
      </c>
      <c r="O235" s="302">
        <f t="shared" si="107"/>
        <v>0.50587232591049403</v>
      </c>
    </row>
    <row r="236" spans="1:15" s="236" customFormat="1" x14ac:dyDescent="0.2">
      <c r="A236" s="237" t="str">
        <f>name!E$10</f>
        <v>Sales and customer service occupations</v>
      </c>
      <c r="B236" s="302">
        <v>0.47119126091240809</v>
      </c>
      <c r="C236" s="302">
        <v>0.22277640030742099</v>
      </c>
      <c r="D236" s="302">
        <v>8.0976724626120877E-2</v>
      </c>
      <c r="E236" s="302">
        <f t="shared" si="105"/>
        <v>0.77494438584594993</v>
      </c>
      <c r="F236" s="303"/>
      <c r="G236" s="302">
        <v>0.30719393244392312</v>
      </c>
      <c r="H236" s="302">
        <v>0.16198592755185753</v>
      </c>
      <c r="I236" s="302">
        <v>2.6299676147744457E-2</v>
      </c>
      <c r="J236" s="302">
        <f t="shared" si="108"/>
        <v>0.49547953614352513</v>
      </c>
      <c r="K236" s="303"/>
      <c r="L236" s="302">
        <v>0.34737910911918446</v>
      </c>
      <c r="M236" s="302">
        <v>0.22041670828470894</v>
      </c>
      <c r="N236" s="302">
        <v>2.8048007842854453E-2</v>
      </c>
      <c r="O236" s="302">
        <f t="shared" si="107"/>
        <v>0.59584382524674784</v>
      </c>
    </row>
    <row r="237" spans="1:15" s="236" customFormat="1" x14ac:dyDescent="0.2">
      <c r="A237" s="237" t="str">
        <f>name!E$11</f>
        <v>Process, plant and machine operatives</v>
      </c>
      <c r="B237" s="302">
        <v>0.11253017849966143</v>
      </c>
      <c r="C237" s="302">
        <v>6.3185396907336655E-2</v>
      </c>
      <c r="D237" s="302">
        <v>0.10705644252459086</v>
      </c>
      <c r="E237" s="302">
        <f t="shared" si="105"/>
        <v>0.28277201793158896</v>
      </c>
      <c r="F237" s="303"/>
      <c r="G237" s="302">
        <v>5.2296620648261086E-2</v>
      </c>
      <c r="H237" s="302">
        <v>8.2950489750625522E-2</v>
      </c>
      <c r="I237" s="302">
        <v>5.2922020220160751E-2</v>
      </c>
      <c r="J237" s="302">
        <f t="shared" si="108"/>
        <v>0.18816913061904733</v>
      </c>
      <c r="K237" s="303"/>
      <c r="L237" s="302">
        <v>5.0146941925753155E-2</v>
      </c>
      <c r="M237" s="302">
        <v>9.1887381011958327E-2</v>
      </c>
      <c r="N237" s="302">
        <v>8.082847771867159E-2</v>
      </c>
      <c r="O237" s="302">
        <f t="shared" si="107"/>
        <v>0.22286280065638309</v>
      </c>
    </row>
    <row r="238" spans="1:15" s="236" customFormat="1" x14ac:dyDescent="0.2">
      <c r="A238" s="237" t="str">
        <f>name!E$12</f>
        <v>Elementary occupations</v>
      </c>
      <c r="B238" s="302">
        <v>0.3480624863453804</v>
      </c>
      <c r="C238" s="302">
        <v>0.16460966468417673</v>
      </c>
      <c r="D238" s="302">
        <v>0.18730711833392216</v>
      </c>
      <c r="E238" s="302">
        <f t="shared" si="105"/>
        <v>0.69997926936347921</v>
      </c>
      <c r="F238" s="303"/>
      <c r="G238" s="302">
        <v>0.1367230367243229</v>
      </c>
      <c r="H238" s="302">
        <v>0.10994738740710187</v>
      </c>
      <c r="I238" s="302">
        <v>6.4385509256803655E-2</v>
      </c>
      <c r="J238" s="302">
        <f t="shared" si="108"/>
        <v>0.3110559333882284</v>
      </c>
      <c r="K238" s="303"/>
      <c r="L238" s="302">
        <v>0.15535713829640752</v>
      </c>
      <c r="M238" s="302">
        <v>8.1499635737936865E-2</v>
      </c>
      <c r="N238" s="302">
        <v>0.11542275660175806</v>
      </c>
      <c r="O238" s="302">
        <f t="shared" si="107"/>
        <v>0.35227953063610246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12.742538165299655</v>
      </c>
      <c r="C240" s="311">
        <f t="shared" ref="C240:E240" si="109">SUM(C230:C238)</f>
        <v>1.6812482435689202</v>
      </c>
      <c r="D240" s="311">
        <f t="shared" si="109"/>
        <v>3.3752135911313785</v>
      </c>
      <c r="E240" s="311">
        <f t="shared" si="109"/>
        <v>17.79899999999995</v>
      </c>
      <c r="F240" s="311"/>
      <c r="G240" s="311">
        <f t="shared" ref="G240:J240" si="110">SUM(G230:G238)</f>
        <v>10.691634375388704</v>
      </c>
      <c r="H240" s="311">
        <f t="shared" si="110"/>
        <v>1.7631242751053811</v>
      </c>
      <c r="I240" s="311">
        <f t="shared" si="110"/>
        <v>1.6462413495058934</v>
      </c>
      <c r="J240" s="311">
        <f t="shared" si="110"/>
        <v>14.100999999999978</v>
      </c>
      <c r="K240" s="311"/>
      <c r="L240" s="311">
        <f t="shared" ref="L240:O240" si="111">SUM(L230:L238)</f>
        <v>12.015300568430922</v>
      </c>
      <c r="M240" s="311">
        <f t="shared" si="111"/>
        <v>1.9560186020578985</v>
      </c>
      <c r="N240" s="311">
        <f t="shared" si="111"/>
        <v>1.9146808295111606</v>
      </c>
      <c r="O240" s="311">
        <f t="shared" si="111"/>
        <v>15.885999999999981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1.7255334882935207</v>
      </c>
      <c r="C247" s="302">
        <v>0.14705091557997213</v>
      </c>
      <c r="D247" s="302">
        <v>0.14527193850086956</v>
      </c>
      <c r="E247" s="302">
        <f>SUM(B247:D247)</f>
        <v>2.0178563423743623</v>
      </c>
      <c r="F247" s="303"/>
      <c r="G247" s="302">
        <v>1.9141657312007621</v>
      </c>
      <c r="H247" s="302">
        <v>0.19597501746782384</v>
      </c>
      <c r="I247" s="302">
        <v>7.6527732079712252E-2</v>
      </c>
      <c r="J247" s="302">
        <f>SUM(G247:I247)</f>
        <v>2.1866684807482981</v>
      </c>
      <c r="K247" s="303"/>
      <c r="L247" s="302">
        <v>1.610821930872925</v>
      </c>
      <c r="M247" s="302">
        <v>0.23595552274278458</v>
      </c>
      <c r="N247" s="302">
        <v>8.2869779643830133E-2</v>
      </c>
      <c r="O247" s="302">
        <f>SUM(L247:N247)</f>
        <v>1.9296472332595398</v>
      </c>
    </row>
    <row r="248" spans="1:15" s="236" customFormat="1" x14ac:dyDescent="0.2">
      <c r="A248" s="237" t="str">
        <f>name!E$5</f>
        <v>Professional occupations</v>
      </c>
      <c r="B248" s="302">
        <v>2.0296932800594809</v>
      </c>
      <c r="C248" s="302">
        <v>0.11295325387900929</v>
      </c>
      <c r="D248" s="302">
        <v>0.1784159823153833</v>
      </c>
      <c r="E248" s="302">
        <f t="shared" ref="E248:E255" si="112">SUM(B248:D248)</f>
        <v>2.3210625162538738</v>
      </c>
      <c r="F248" s="303"/>
      <c r="G248" s="302">
        <v>2.6395783041070371</v>
      </c>
      <c r="H248" s="302">
        <v>0.14753732937320599</v>
      </c>
      <c r="I248" s="302">
        <v>8.4813251045236113E-2</v>
      </c>
      <c r="J248" s="302">
        <f t="shared" ref="J248:J250" si="113">SUM(G248:I248)</f>
        <v>2.8719288845254791</v>
      </c>
      <c r="K248" s="303"/>
      <c r="L248" s="302">
        <v>3.0922797194026082</v>
      </c>
      <c r="M248" s="302">
        <v>0.15760968734852568</v>
      </c>
      <c r="N248" s="302">
        <v>7.6936717791137768E-2</v>
      </c>
      <c r="O248" s="302">
        <f t="shared" ref="O248:O255" si="114">SUM(L248:N248)</f>
        <v>3.3268261245422717</v>
      </c>
    </row>
    <row r="249" spans="1:15" s="236" customFormat="1" x14ac:dyDescent="0.2">
      <c r="A249" s="237" t="str">
        <f>name!E$6</f>
        <v>Associate professional occupations</v>
      </c>
      <c r="B249" s="302">
        <v>2.1691839351017141</v>
      </c>
      <c r="C249" s="302">
        <v>0.24541316615608269</v>
      </c>
      <c r="D249" s="302">
        <v>0.20922306165083115</v>
      </c>
      <c r="E249" s="302">
        <f t="shared" si="112"/>
        <v>2.6238201629086282</v>
      </c>
      <c r="F249" s="303"/>
      <c r="G249" s="302">
        <v>2.4247972775917712</v>
      </c>
      <c r="H249" s="302">
        <v>0.25950223145919243</v>
      </c>
      <c r="I249" s="302">
        <v>0.1091724652870994</v>
      </c>
      <c r="J249" s="302">
        <f t="shared" si="113"/>
        <v>2.7934719743380634</v>
      </c>
      <c r="K249" s="303"/>
      <c r="L249" s="302">
        <v>2.1815948903921143</v>
      </c>
      <c r="M249" s="302">
        <v>0.26435756299900737</v>
      </c>
      <c r="N249" s="302">
        <v>0.11993069801138566</v>
      </c>
      <c r="O249" s="302">
        <f t="shared" si="114"/>
        <v>2.5658831514025073</v>
      </c>
    </row>
    <row r="250" spans="1:15" s="236" customFormat="1" x14ac:dyDescent="0.2">
      <c r="A250" s="237" t="str">
        <f>name!E$7</f>
        <v>Administrative and secretarial occupations</v>
      </c>
      <c r="B250" s="302">
        <v>2.3147504659408398</v>
      </c>
      <c r="C250" s="302">
        <v>1.0169526386858434</v>
      </c>
      <c r="D250" s="302">
        <v>3.0288105414725281E-2</v>
      </c>
      <c r="E250" s="302">
        <f t="shared" si="112"/>
        <v>3.3619912100414089</v>
      </c>
      <c r="F250" s="303"/>
      <c r="G250" s="302">
        <v>2.2170996190720431</v>
      </c>
      <c r="H250" s="302">
        <v>0.91508865279526985</v>
      </c>
      <c r="I250" s="302">
        <v>2.4117015631368036E-2</v>
      </c>
      <c r="J250" s="302">
        <f t="shared" si="113"/>
        <v>3.156305287498681</v>
      </c>
      <c r="K250" s="303"/>
      <c r="L250" s="302">
        <v>1.8011664011476423</v>
      </c>
      <c r="M250" s="302">
        <v>0.73054596367541258</v>
      </c>
      <c r="N250" s="302">
        <v>2.0023501733407015E-2</v>
      </c>
      <c r="O250" s="302">
        <f t="shared" si="114"/>
        <v>2.551735866556462</v>
      </c>
    </row>
    <row r="251" spans="1:15" s="236" customFormat="1" x14ac:dyDescent="0.2">
      <c r="A251" s="237" t="str">
        <f>name!E$8</f>
        <v>Skilled trades occupations</v>
      </c>
      <c r="B251" s="302">
        <v>0.13300209669553209</v>
      </c>
      <c r="C251" s="302">
        <v>2.9492411951535614E-2</v>
      </c>
      <c r="D251" s="302">
        <v>7.4613244111162935E-2</v>
      </c>
      <c r="E251" s="302">
        <f t="shared" si="112"/>
        <v>0.23710775275823065</v>
      </c>
      <c r="F251" s="303"/>
      <c r="G251" s="302">
        <v>0.10892816480132592</v>
      </c>
      <c r="H251" s="302">
        <v>1.6999732378176521E-2</v>
      </c>
      <c r="I251" s="302">
        <v>2.745218962519734E-2</v>
      </c>
      <c r="J251" s="302">
        <f>SUM(G251:I251)</f>
        <v>0.15338008680469978</v>
      </c>
      <c r="K251" s="303"/>
      <c r="L251" s="302">
        <v>9.3698862040626968E-2</v>
      </c>
      <c r="M251" s="302">
        <v>1.5299158899666652E-2</v>
      </c>
      <c r="N251" s="302">
        <v>2.784057020985474E-2</v>
      </c>
      <c r="O251" s="302">
        <f t="shared" si="114"/>
        <v>0.13683859115014835</v>
      </c>
    </row>
    <row r="252" spans="1:15" s="236" customFormat="1" x14ac:dyDescent="0.2">
      <c r="A252" s="237" t="str">
        <f>name!E$9</f>
        <v>Caring, leisure and other service occupations</v>
      </c>
      <c r="B252" s="302">
        <v>6.6513494398422371E-2</v>
      </c>
      <c r="C252" s="302">
        <v>1.0654735211812386E-2</v>
      </c>
      <c r="D252" s="302">
        <v>8.842201007707608E-3</v>
      </c>
      <c r="E252" s="302">
        <f t="shared" si="112"/>
        <v>8.6010430617942363E-2</v>
      </c>
      <c r="F252" s="303"/>
      <c r="G252" s="302">
        <v>7.0226659168594691E-2</v>
      </c>
      <c r="H252" s="302">
        <v>8.3786633935984643E-3</v>
      </c>
      <c r="I252" s="302">
        <v>1.1025619515724106E-2</v>
      </c>
      <c r="J252" s="302">
        <f t="shared" ref="J252:J255" si="115">SUM(G252:I252)</f>
        <v>8.9630942077917261E-2</v>
      </c>
      <c r="K252" s="303"/>
      <c r="L252" s="302">
        <v>7.2154636523709834E-2</v>
      </c>
      <c r="M252" s="302">
        <v>6.2296926069700439E-3</v>
      </c>
      <c r="N252" s="302">
        <v>1.4953770107393249E-2</v>
      </c>
      <c r="O252" s="302">
        <f t="shared" si="114"/>
        <v>9.3338099238073124E-2</v>
      </c>
    </row>
    <row r="253" spans="1:15" s="236" customFormat="1" x14ac:dyDescent="0.2">
      <c r="A253" s="237" t="str">
        <f>name!E$10</f>
        <v>Sales and customer service occupations</v>
      </c>
      <c r="B253" s="302">
        <v>0.54123949420141582</v>
      </c>
      <c r="C253" s="302">
        <v>0.27665967167536853</v>
      </c>
      <c r="D253" s="302">
        <v>4.0664308390308518E-2</v>
      </c>
      <c r="E253" s="302">
        <f t="shared" si="112"/>
        <v>0.8585634742670929</v>
      </c>
      <c r="F253" s="303"/>
      <c r="G253" s="302">
        <v>0.518140961277329</v>
      </c>
      <c r="H253" s="302">
        <v>0.27069131548368436</v>
      </c>
      <c r="I253" s="302">
        <v>3.1720429113536598E-2</v>
      </c>
      <c r="J253" s="302">
        <f t="shared" si="115"/>
        <v>0.82055270587454998</v>
      </c>
      <c r="K253" s="303"/>
      <c r="L253" s="302">
        <v>0.46252134691423352</v>
      </c>
      <c r="M253" s="302">
        <v>0.26248211412820388</v>
      </c>
      <c r="N253" s="302">
        <v>2.4761151006499772E-2</v>
      </c>
      <c r="O253" s="302">
        <f t="shared" si="114"/>
        <v>0.74976461204893718</v>
      </c>
    </row>
    <row r="254" spans="1:15" s="236" customFormat="1" x14ac:dyDescent="0.2">
      <c r="A254" s="237" t="str">
        <f>name!E$11</f>
        <v>Process, plant and machine operatives</v>
      </c>
      <c r="B254" s="302">
        <v>5.7788873876421329E-2</v>
      </c>
      <c r="C254" s="302">
        <v>1.2460524251775231E-2</v>
      </c>
      <c r="D254" s="302">
        <v>2.7497023814252383E-2</v>
      </c>
      <c r="E254" s="302">
        <f t="shared" si="112"/>
        <v>9.7746421942448938E-2</v>
      </c>
      <c r="F254" s="303"/>
      <c r="G254" s="302">
        <v>4.3447449462303875E-2</v>
      </c>
      <c r="H254" s="302">
        <v>7.3172849800548527E-3</v>
      </c>
      <c r="I254" s="302">
        <v>1.6907250878501864E-2</v>
      </c>
      <c r="J254" s="302">
        <f t="shared" si="115"/>
        <v>6.7671985320860592E-2</v>
      </c>
      <c r="K254" s="303"/>
      <c r="L254" s="302">
        <v>4.0724587075724683E-2</v>
      </c>
      <c r="M254" s="302">
        <v>1.2828308281168663E-2</v>
      </c>
      <c r="N254" s="302">
        <v>2.181233235719144E-2</v>
      </c>
      <c r="O254" s="302">
        <f t="shared" si="114"/>
        <v>7.5365227714084784E-2</v>
      </c>
    </row>
    <row r="255" spans="1:15" s="236" customFormat="1" x14ac:dyDescent="0.2">
      <c r="A255" s="237" t="str">
        <f>name!E$12</f>
        <v>Elementary occupations</v>
      </c>
      <c r="B255" s="302">
        <v>0.14432808521333221</v>
      </c>
      <c r="C255" s="302">
        <v>4.6068581815347523E-2</v>
      </c>
      <c r="D255" s="302">
        <v>1.644502180732739E-2</v>
      </c>
      <c r="E255" s="302">
        <f t="shared" si="112"/>
        <v>0.20684168883600712</v>
      </c>
      <c r="F255" s="303"/>
      <c r="G255" s="302">
        <v>0.10954201594346159</v>
      </c>
      <c r="H255" s="302">
        <v>3.128761359416482E-2</v>
      </c>
      <c r="I255" s="302">
        <v>1.25600232738322E-2</v>
      </c>
      <c r="J255" s="302">
        <f t="shared" si="115"/>
        <v>0.15338965281145861</v>
      </c>
      <c r="K255" s="303"/>
      <c r="L255" s="302">
        <v>0.10584457793524113</v>
      </c>
      <c r="M255" s="302">
        <v>4.2088875269007189E-2</v>
      </c>
      <c r="N255" s="302">
        <v>1.4667640883734866E-2</v>
      </c>
      <c r="O255" s="302">
        <f t="shared" si="114"/>
        <v>0.16260109408798321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9.1820332137806808</v>
      </c>
      <c r="C257" s="311">
        <f t="shared" ref="C257:E257" si="116">SUM(C247:C255)</f>
        <v>1.8977058992067466</v>
      </c>
      <c r="D257" s="311">
        <f t="shared" si="116"/>
        <v>0.73126088701256819</v>
      </c>
      <c r="E257" s="311">
        <f t="shared" si="116"/>
        <v>11.810999999999998</v>
      </c>
      <c r="F257" s="311"/>
      <c r="G257" s="311">
        <f t="shared" ref="G257:J257" si="117">SUM(G247:G255)</f>
        <v>10.045926182624628</v>
      </c>
      <c r="H257" s="311">
        <f t="shared" si="117"/>
        <v>1.8527778409251712</v>
      </c>
      <c r="I257" s="311">
        <f t="shared" si="117"/>
        <v>0.39429597645020797</v>
      </c>
      <c r="J257" s="311">
        <f t="shared" si="117"/>
        <v>12.293000000000008</v>
      </c>
      <c r="K257" s="311"/>
      <c r="L257" s="311">
        <f t="shared" ref="L257:O257" si="118">SUM(L247:L255)</f>
        <v>9.4608069523048233</v>
      </c>
      <c r="M257" s="311">
        <f t="shared" si="118"/>
        <v>1.7273968859507467</v>
      </c>
      <c r="N257" s="311">
        <f t="shared" si="118"/>
        <v>0.40379616174443461</v>
      </c>
      <c r="O257" s="311">
        <f t="shared" si="118"/>
        <v>11.592000000000009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1.5870705741076199</v>
      </c>
      <c r="C264" s="302">
        <v>0.35413196359296173</v>
      </c>
      <c r="D264" s="302">
        <v>1.2388874762339634</v>
      </c>
      <c r="E264" s="302">
        <f>SUM(B264:D264)</f>
        <v>3.1800900139345449</v>
      </c>
      <c r="F264" s="303"/>
      <c r="G264" s="302">
        <v>2.4780527110087895</v>
      </c>
      <c r="H264" s="302">
        <v>0.29198084241085975</v>
      </c>
      <c r="I264" s="302">
        <v>0.8530931954137384</v>
      </c>
      <c r="J264" s="302">
        <f>SUM(G264:I264)</f>
        <v>3.6231267488333878</v>
      </c>
      <c r="K264" s="303"/>
      <c r="L264" s="302">
        <v>2.1979536782104998</v>
      </c>
      <c r="M264" s="302">
        <v>0.22628770532172399</v>
      </c>
      <c r="N264" s="302">
        <v>0.82312063527932466</v>
      </c>
      <c r="O264" s="302">
        <f>SUM(L264:N264)</f>
        <v>3.2473620188115482</v>
      </c>
    </row>
    <row r="265" spans="1:15" s="236" customFormat="1" x14ac:dyDescent="0.2">
      <c r="A265" s="237" t="str">
        <f>name!E$5</f>
        <v>Professional occupations</v>
      </c>
      <c r="B265" s="302">
        <v>1.417499996416729</v>
      </c>
      <c r="C265" s="302">
        <v>0.35858270274288939</v>
      </c>
      <c r="D265" s="302">
        <v>0.33981090009492099</v>
      </c>
      <c r="E265" s="302">
        <f t="shared" ref="E265:E272" si="119">SUM(B265:D265)</f>
        <v>2.1158935992545391</v>
      </c>
      <c r="F265" s="303"/>
      <c r="G265" s="302">
        <v>2.5837150624802661</v>
      </c>
      <c r="H265" s="302">
        <v>0.28112213076472747</v>
      </c>
      <c r="I265" s="302">
        <v>0.22700920994392965</v>
      </c>
      <c r="J265" s="302">
        <f t="shared" ref="J265:J267" si="120">SUM(G265:I265)</f>
        <v>3.091846403188923</v>
      </c>
      <c r="K265" s="303"/>
      <c r="L265" s="302">
        <v>2.5634856841910172</v>
      </c>
      <c r="M265" s="302">
        <v>0.24650948106087103</v>
      </c>
      <c r="N265" s="302">
        <v>0.14833635044393526</v>
      </c>
      <c r="O265" s="302">
        <f t="shared" ref="O265:O272" si="121">SUM(L265:N265)</f>
        <v>2.9583315156958236</v>
      </c>
    </row>
    <row r="266" spans="1:15" s="236" customFormat="1" x14ac:dyDescent="0.2">
      <c r="A266" s="237" t="str">
        <f>name!E$6</f>
        <v>Associate professional occupations</v>
      </c>
      <c r="B266" s="302">
        <v>1.2744715358243208</v>
      </c>
      <c r="C266" s="302">
        <v>0.44763167549056881</v>
      </c>
      <c r="D266" s="302">
        <v>0.36946633662062461</v>
      </c>
      <c r="E266" s="302">
        <f t="shared" si="119"/>
        <v>2.0915695479355145</v>
      </c>
      <c r="F266" s="303"/>
      <c r="G266" s="302">
        <v>2.1442746287642032</v>
      </c>
      <c r="H266" s="302">
        <v>0.30380482526326258</v>
      </c>
      <c r="I266" s="302">
        <v>0.21170793910992236</v>
      </c>
      <c r="J266" s="302">
        <f t="shared" si="120"/>
        <v>2.6597873931373881</v>
      </c>
      <c r="K266" s="303"/>
      <c r="L266" s="302">
        <v>2.2721689848382893</v>
      </c>
      <c r="M266" s="302">
        <v>0.27860381349390184</v>
      </c>
      <c r="N266" s="302">
        <v>0.20443056028929649</v>
      </c>
      <c r="O266" s="302">
        <f t="shared" si="121"/>
        <v>2.7552033586214879</v>
      </c>
    </row>
    <row r="267" spans="1:15" s="236" customFormat="1" x14ac:dyDescent="0.2">
      <c r="A267" s="237" t="str">
        <f>name!E$7</f>
        <v>Administrative and secretarial occupations</v>
      </c>
      <c r="B267" s="302">
        <v>1.1166441658764594</v>
      </c>
      <c r="C267" s="302">
        <v>1.7643220945496421</v>
      </c>
      <c r="D267" s="302">
        <v>0.30566199000093269</v>
      </c>
      <c r="E267" s="302">
        <f t="shared" si="119"/>
        <v>3.186628250427034</v>
      </c>
      <c r="F267" s="303"/>
      <c r="G267" s="302">
        <v>1.6915356130078867</v>
      </c>
      <c r="H267" s="302">
        <v>0.94175809507948016</v>
      </c>
      <c r="I267" s="302">
        <v>0.14708520106332135</v>
      </c>
      <c r="J267" s="302">
        <f t="shared" si="120"/>
        <v>2.7803789091506879</v>
      </c>
      <c r="K267" s="303"/>
      <c r="L267" s="302">
        <v>1.2955131338620214</v>
      </c>
      <c r="M267" s="302">
        <v>0.67030802647973498</v>
      </c>
      <c r="N267" s="302">
        <v>0.12353388146422449</v>
      </c>
      <c r="O267" s="302">
        <f t="shared" si="121"/>
        <v>2.0893550418059808</v>
      </c>
    </row>
    <row r="268" spans="1:15" s="236" customFormat="1" x14ac:dyDescent="0.2">
      <c r="A268" s="237" t="str">
        <f>name!E$8</f>
        <v>Skilled trades occupations</v>
      </c>
      <c r="B268" s="302">
        <v>0.61864986435983782</v>
      </c>
      <c r="C268" s="302">
        <v>9.5609482745122945E-2</v>
      </c>
      <c r="D268" s="302">
        <v>0.92814171882478269</v>
      </c>
      <c r="E268" s="302">
        <f t="shared" si="119"/>
        <v>1.6424010659297434</v>
      </c>
      <c r="F268" s="303"/>
      <c r="G268" s="302">
        <v>0.68266126759423074</v>
      </c>
      <c r="H268" s="302">
        <v>4.7240332321726017E-2</v>
      </c>
      <c r="I268" s="302">
        <v>0.48679894791209938</v>
      </c>
      <c r="J268" s="302">
        <f>SUM(G268:I268)</f>
        <v>1.2167005478280561</v>
      </c>
      <c r="K268" s="303"/>
      <c r="L268" s="302">
        <v>0.67764107317305788</v>
      </c>
      <c r="M268" s="302">
        <v>6.0322748730153405E-2</v>
      </c>
      <c r="N268" s="302">
        <v>0.50632227011394759</v>
      </c>
      <c r="O268" s="302">
        <f t="shared" si="121"/>
        <v>1.244286092017159</v>
      </c>
    </row>
    <row r="269" spans="1:15" s="236" customFormat="1" x14ac:dyDescent="0.2">
      <c r="A269" s="237" t="str">
        <f>name!E$9</f>
        <v>Caring, leisure and other service occupations</v>
      </c>
      <c r="B269" s="302">
        <v>0.31833290899732458</v>
      </c>
      <c r="C269" s="302">
        <v>0.20519729656599359</v>
      </c>
      <c r="D269" s="302">
        <v>0.13430131680313537</v>
      </c>
      <c r="E269" s="302">
        <f t="shared" si="119"/>
        <v>0.65783152236645359</v>
      </c>
      <c r="F269" s="303"/>
      <c r="G269" s="302">
        <v>0.46401114467842763</v>
      </c>
      <c r="H269" s="302">
        <v>0.11013893255342093</v>
      </c>
      <c r="I269" s="302">
        <v>7.947002924481017E-2</v>
      </c>
      <c r="J269" s="302">
        <f t="shared" ref="J269:J272" si="122">SUM(G269:I269)</f>
        <v>0.65362010647665869</v>
      </c>
      <c r="K269" s="303"/>
      <c r="L269" s="302">
        <v>0.44366801508327008</v>
      </c>
      <c r="M269" s="302">
        <v>7.6778474941330985E-2</v>
      </c>
      <c r="N269" s="302">
        <v>0.12318382885286365</v>
      </c>
      <c r="O269" s="302">
        <f t="shared" si="121"/>
        <v>0.64363031887746469</v>
      </c>
    </row>
    <row r="270" spans="1:15" s="236" customFormat="1" x14ac:dyDescent="0.2">
      <c r="A270" s="237" t="str">
        <f>name!E$10</f>
        <v>Sales and customer service occupations</v>
      </c>
      <c r="B270" s="302">
        <v>0.72793752749279339</v>
      </c>
      <c r="C270" s="302">
        <v>0.67975879763592184</v>
      </c>
      <c r="D270" s="302">
        <v>0.34427381504015547</v>
      </c>
      <c r="E270" s="302">
        <f t="shared" si="119"/>
        <v>1.7519701401688705</v>
      </c>
      <c r="F270" s="303"/>
      <c r="G270" s="302">
        <v>0.98660077149988334</v>
      </c>
      <c r="H270" s="302">
        <v>0.35749864206440318</v>
      </c>
      <c r="I270" s="302">
        <v>0.1723369517863477</v>
      </c>
      <c r="J270" s="302">
        <f t="shared" si="122"/>
        <v>1.5164363653506343</v>
      </c>
      <c r="K270" s="303"/>
      <c r="L270" s="302">
        <v>0.85597738076660157</v>
      </c>
      <c r="M270" s="302">
        <v>0.30953464588723573</v>
      </c>
      <c r="N270" s="302">
        <v>0.13376031492906965</v>
      </c>
      <c r="O270" s="302">
        <f t="shared" si="121"/>
        <v>1.2992723415829068</v>
      </c>
    </row>
    <row r="271" spans="1:15" s="236" customFormat="1" x14ac:dyDescent="0.2">
      <c r="A271" s="237" t="str">
        <f>name!E$11</f>
        <v>Process, plant and machine operatives</v>
      </c>
      <c r="B271" s="302">
        <v>0.20476455503678881</v>
      </c>
      <c r="C271" s="302">
        <v>3.1642118619874066E-2</v>
      </c>
      <c r="D271" s="302">
        <v>3.5764655190999459E-2</v>
      </c>
      <c r="E271" s="302">
        <f t="shared" si="119"/>
        <v>0.27217132884766232</v>
      </c>
      <c r="F271" s="303"/>
      <c r="G271" s="302">
        <v>0.21345525592110032</v>
      </c>
      <c r="H271" s="302">
        <v>1.558399459738353E-2</v>
      </c>
      <c r="I271" s="302">
        <v>2.7302809830544811E-2</v>
      </c>
      <c r="J271" s="302">
        <f t="shared" si="122"/>
        <v>0.25634206034902862</v>
      </c>
      <c r="K271" s="303"/>
      <c r="L271" s="302">
        <v>0.16577926904003668</v>
      </c>
      <c r="M271" s="302">
        <v>1.4859375198065058E-2</v>
      </c>
      <c r="N271" s="302">
        <v>3.1667993371387003E-2</v>
      </c>
      <c r="O271" s="302">
        <f t="shared" si="121"/>
        <v>0.21230663760948873</v>
      </c>
    </row>
    <row r="272" spans="1:15" s="236" customFormat="1" x14ac:dyDescent="0.2">
      <c r="A272" s="237" t="str">
        <f>name!E$12</f>
        <v>Elementary occupations</v>
      </c>
      <c r="B272" s="302">
        <v>0.27608469189219703</v>
      </c>
      <c r="C272" s="302">
        <v>0.25217903199124314</v>
      </c>
      <c r="D272" s="302">
        <v>0.15918080725220257</v>
      </c>
      <c r="E272" s="302">
        <f t="shared" si="119"/>
        <v>0.68744453113564274</v>
      </c>
      <c r="F272" s="303"/>
      <c r="G272" s="302">
        <v>0.32303409755991341</v>
      </c>
      <c r="H272" s="302">
        <v>0.11129813861117481</v>
      </c>
      <c r="I272" s="302">
        <v>7.1429229514137313E-2</v>
      </c>
      <c r="J272" s="302">
        <f t="shared" si="122"/>
        <v>0.50576146568522551</v>
      </c>
      <c r="K272" s="303"/>
      <c r="L272" s="302">
        <v>0.28446815372294532</v>
      </c>
      <c r="M272" s="302">
        <v>7.0080286566039512E-2</v>
      </c>
      <c r="N272" s="302">
        <v>0.1087042346891374</v>
      </c>
      <c r="O272" s="302">
        <f t="shared" si="121"/>
        <v>0.46325267497812217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7.54145582000407</v>
      </c>
      <c r="C274" s="311">
        <f t="shared" ref="C274:E274" si="123">SUM(C264:C272)</f>
        <v>4.189055163934218</v>
      </c>
      <c r="D274" s="311">
        <f t="shared" si="123"/>
        <v>3.8554890160617172</v>
      </c>
      <c r="E274" s="311">
        <f t="shared" si="123"/>
        <v>15.586000000000006</v>
      </c>
      <c r="F274" s="311"/>
      <c r="G274" s="311">
        <f t="shared" ref="G274:J274" si="124">SUM(G264:G272)</f>
        <v>11.567340552514702</v>
      </c>
      <c r="H274" s="311">
        <f t="shared" si="124"/>
        <v>2.4604259336664382</v>
      </c>
      <c r="I274" s="311">
        <f t="shared" si="124"/>
        <v>2.276233513818851</v>
      </c>
      <c r="J274" s="311">
        <f t="shared" si="124"/>
        <v>16.303999999999991</v>
      </c>
      <c r="K274" s="311"/>
      <c r="L274" s="311">
        <f t="shared" ref="L274:O274" si="125">SUM(L264:L272)</f>
        <v>10.756655372887741</v>
      </c>
      <c r="M274" s="311">
        <f t="shared" si="125"/>
        <v>1.9532845576790563</v>
      </c>
      <c r="N274" s="311">
        <f t="shared" si="125"/>
        <v>2.2030600694331861</v>
      </c>
      <c r="O274" s="311">
        <f t="shared" si="125"/>
        <v>14.912999999999981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5.8227697685975803</v>
      </c>
      <c r="C281" s="302">
        <v>0.89810816586395348</v>
      </c>
      <c r="D281" s="302">
        <v>2.0168395847332454</v>
      </c>
      <c r="E281" s="302">
        <f>SUM(B281:D281)</f>
        <v>8.7377175191947796</v>
      </c>
      <c r="F281" s="303"/>
      <c r="G281" s="302">
        <v>5.6959626383411086</v>
      </c>
      <c r="H281" s="302">
        <v>1.5634465854039572</v>
      </c>
      <c r="I281" s="302">
        <v>1.7923191494237967</v>
      </c>
      <c r="J281" s="302">
        <f>SUM(G281:I281)</f>
        <v>9.0517283731688618</v>
      </c>
      <c r="K281" s="303"/>
      <c r="L281" s="302">
        <v>5.4940899727338639</v>
      </c>
      <c r="M281" s="302">
        <v>2.1302568629553216</v>
      </c>
      <c r="N281" s="302">
        <v>2.3740607865032852</v>
      </c>
      <c r="O281" s="302">
        <f>SUM(L281:N281)</f>
        <v>9.9984076221924703</v>
      </c>
    </row>
    <row r="282" spans="1:15" s="236" customFormat="1" x14ac:dyDescent="0.2">
      <c r="A282" s="237" t="str">
        <f>name!E$5</f>
        <v>Professional occupations</v>
      </c>
      <c r="B282" s="302">
        <v>14.312285586095372</v>
      </c>
      <c r="C282" s="302">
        <v>1.7752727765014884</v>
      </c>
      <c r="D282" s="302">
        <v>6.8386280448790862</v>
      </c>
      <c r="E282" s="302">
        <f t="shared" ref="E282:E289" si="126">SUM(B282:D282)</f>
        <v>22.926186407475949</v>
      </c>
      <c r="F282" s="303"/>
      <c r="G282" s="302">
        <v>16.315988649623336</v>
      </c>
      <c r="H282" s="302">
        <v>2.7459948946682551</v>
      </c>
      <c r="I282" s="302">
        <v>5.0791568025450724</v>
      </c>
      <c r="J282" s="302">
        <f t="shared" ref="J282:J284" si="127">SUM(G282:I282)</f>
        <v>24.141140346836661</v>
      </c>
      <c r="K282" s="303"/>
      <c r="L282" s="302">
        <v>20.878892122529724</v>
      </c>
      <c r="M282" s="302">
        <v>3.6454289844604335</v>
      </c>
      <c r="N282" s="302">
        <v>5.6633574250450751</v>
      </c>
      <c r="O282" s="302">
        <f t="shared" ref="O282:O289" si="128">SUM(L282:N282)</f>
        <v>30.187678532035232</v>
      </c>
    </row>
    <row r="283" spans="1:15" s="236" customFormat="1" x14ac:dyDescent="0.2">
      <c r="A283" s="237" t="str">
        <f>name!E$6</f>
        <v>Associate professional occupations</v>
      </c>
      <c r="B283" s="302">
        <v>7.2461124033443953</v>
      </c>
      <c r="C283" s="302">
        <v>1.4087241230848599</v>
      </c>
      <c r="D283" s="302">
        <v>3.1258034380108084</v>
      </c>
      <c r="E283" s="302">
        <f t="shared" si="126"/>
        <v>11.780639964440063</v>
      </c>
      <c r="F283" s="303"/>
      <c r="G283" s="302">
        <v>7.5774990417856634</v>
      </c>
      <c r="H283" s="302">
        <v>1.9295625074519445</v>
      </c>
      <c r="I283" s="302">
        <v>2.6304185625518275</v>
      </c>
      <c r="J283" s="302">
        <f t="shared" si="127"/>
        <v>12.137480111789436</v>
      </c>
      <c r="K283" s="303"/>
      <c r="L283" s="302">
        <v>8.3971667702121326</v>
      </c>
      <c r="M283" s="302">
        <v>2.3853273226870542</v>
      </c>
      <c r="N283" s="302">
        <v>3.2709719802337767</v>
      </c>
      <c r="O283" s="302">
        <f t="shared" si="128"/>
        <v>14.053466073132963</v>
      </c>
    </row>
    <row r="284" spans="1:15" s="236" customFormat="1" x14ac:dyDescent="0.2">
      <c r="A284" s="237" t="str">
        <f>name!E$7</f>
        <v>Administrative and secretarial occupations</v>
      </c>
      <c r="B284" s="302">
        <v>4.9643609666042536</v>
      </c>
      <c r="C284" s="302">
        <v>3.7640870483070841</v>
      </c>
      <c r="D284" s="302">
        <v>1.5907363273382011</v>
      </c>
      <c r="E284" s="302">
        <f t="shared" si="126"/>
        <v>10.319184342249539</v>
      </c>
      <c r="F284" s="303"/>
      <c r="G284" s="302">
        <v>4.665625091057894</v>
      </c>
      <c r="H284" s="302">
        <v>4.3721495741121776</v>
      </c>
      <c r="I284" s="302">
        <v>1.6104302867783602</v>
      </c>
      <c r="J284" s="302">
        <f t="shared" si="127"/>
        <v>10.648204951948433</v>
      </c>
      <c r="K284" s="303"/>
      <c r="L284" s="302">
        <v>3.9747928916241562</v>
      </c>
      <c r="M284" s="302">
        <v>4.1088291634887302</v>
      </c>
      <c r="N284" s="302">
        <v>1.4371160484168164</v>
      </c>
      <c r="O284" s="302">
        <f t="shared" si="128"/>
        <v>9.5207381035297036</v>
      </c>
    </row>
    <row r="285" spans="1:15" s="236" customFormat="1" x14ac:dyDescent="0.2">
      <c r="A285" s="237" t="str">
        <f>name!E$8</f>
        <v>Skilled trades occupations</v>
      </c>
      <c r="B285" s="302">
        <v>1.4481007532894066</v>
      </c>
      <c r="C285" s="302">
        <v>0.30944270873824781</v>
      </c>
      <c r="D285" s="302">
        <v>0.62738347457187782</v>
      </c>
      <c r="E285" s="302">
        <f t="shared" si="126"/>
        <v>2.3849269365995323</v>
      </c>
      <c r="F285" s="303"/>
      <c r="G285" s="302">
        <v>0.9858411789103102</v>
      </c>
      <c r="H285" s="302">
        <v>0.20986891025689333</v>
      </c>
      <c r="I285" s="302">
        <v>0.34115807938240128</v>
      </c>
      <c r="J285" s="302">
        <f>SUM(G285:I285)</f>
        <v>1.5368681685496046</v>
      </c>
      <c r="K285" s="303"/>
      <c r="L285" s="302">
        <v>0.94816947210577374</v>
      </c>
      <c r="M285" s="302">
        <v>0.3075955052894434</v>
      </c>
      <c r="N285" s="302">
        <v>0.53177146724349444</v>
      </c>
      <c r="O285" s="302">
        <f t="shared" si="128"/>
        <v>1.7875364446387114</v>
      </c>
    </row>
    <row r="286" spans="1:15" s="236" customFormat="1" x14ac:dyDescent="0.2">
      <c r="A286" s="237" t="str">
        <f>name!E$9</f>
        <v>Caring, leisure and other service occupations</v>
      </c>
      <c r="B286" s="302">
        <v>0.49845220221316044</v>
      </c>
      <c r="C286" s="302">
        <v>0.61866768327492394</v>
      </c>
      <c r="D286" s="302">
        <v>0.65829660191126882</v>
      </c>
      <c r="E286" s="302">
        <f t="shared" si="126"/>
        <v>1.7754164873993532</v>
      </c>
      <c r="F286" s="303"/>
      <c r="G286" s="302">
        <v>0.47569016056399444</v>
      </c>
      <c r="H286" s="302">
        <v>0.44457972677726804</v>
      </c>
      <c r="I286" s="302">
        <v>0.6322191842140914</v>
      </c>
      <c r="J286" s="302">
        <f t="shared" ref="J286:J289" si="129">SUM(G286:I286)</f>
        <v>1.5524890715553539</v>
      </c>
      <c r="K286" s="303"/>
      <c r="L286" s="302">
        <v>0.61043172557634573</v>
      </c>
      <c r="M286" s="302">
        <v>0.58286396594690681</v>
      </c>
      <c r="N286" s="302">
        <v>1.092434896046967</v>
      </c>
      <c r="O286" s="302">
        <f t="shared" si="128"/>
        <v>2.2857305875702192</v>
      </c>
    </row>
    <row r="287" spans="1:15" s="236" customFormat="1" x14ac:dyDescent="0.2">
      <c r="A287" s="237" t="str">
        <f>name!E$10</f>
        <v>Sales and customer service occupations</v>
      </c>
      <c r="B287" s="302">
        <v>1.0890489981375382</v>
      </c>
      <c r="C287" s="302">
        <v>0.68364070272570965</v>
      </c>
      <c r="D287" s="302">
        <v>0.44936754374309179</v>
      </c>
      <c r="E287" s="302">
        <f t="shared" si="126"/>
        <v>2.2220572446063396</v>
      </c>
      <c r="F287" s="303"/>
      <c r="G287" s="302">
        <v>0.96911375103988184</v>
      </c>
      <c r="H287" s="302">
        <v>0.80857387053892371</v>
      </c>
      <c r="I287" s="302">
        <v>0.28834654264348036</v>
      </c>
      <c r="J287" s="302">
        <f t="shared" si="129"/>
        <v>2.0660341642222857</v>
      </c>
      <c r="K287" s="303"/>
      <c r="L287" s="302">
        <v>1.0093490560974514</v>
      </c>
      <c r="M287" s="302">
        <v>1.0195372196186496</v>
      </c>
      <c r="N287" s="302">
        <v>0.25574641510483609</v>
      </c>
      <c r="O287" s="302">
        <f t="shared" si="128"/>
        <v>2.2846326908209371</v>
      </c>
    </row>
    <row r="288" spans="1:15" s="236" customFormat="1" x14ac:dyDescent="0.2">
      <c r="A288" s="237" t="str">
        <f>name!E$11</f>
        <v>Process, plant and machine operatives</v>
      </c>
      <c r="B288" s="302">
        <v>0.68150856159692275</v>
      </c>
      <c r="C288" s="302">
        <v>0.27754181044154519</v>
      </c>
      <c r="D288" s="302">
        <v>0.19120766681468437</v>
      </c>
      <c r="E288" s="302">
        <f t="shared" si="126"/>
        <v>1.1502580388531523</v>
      </c>
      <c r="F288" s="303"/>
      <c r="G288" s="302">
        <v>0.41788170573807293</v>
      </c>
      <c r="H288" s="302">
        <v>0.27489546714670904</v>
      </c>
      <c r="I288" s="302">
        <v>0.15300313970161178</v>
      </c>
      <c r="J288" s="302">
        <f t="shared" si="129"/>
        <v>0.84578031258639386</v>
      </c>
      <c r="K288" s="303"/>
      <c r="L288" s="302">
        <v>0.38622322009903609</v>
      </c>
      <c r="M288" s="302">
        <v>0.42504556057616416</v>
      </c>
      <c r="N288" s="302">
        <v>0.20969215849569667</v>
      </c>
      <c r="O288" s="302">
        <f t="shared" si="128"/>
        <v>1.0209609391708969</v>
      </c>
    </row>
    <row r="289" spans="1:15" s="236" customFormat="1" x14ac:dyDescent="0.2">
      <c r="A289" s="237" t="str">
        <f>name!E$12</f>
        <v>Elementary occupations</v>
      </c>
      <c r="B289" s="302">
        <v>1.1224038892728418</v>
      </c>
      <c r="C289" s="302">
        <v>0.63701166602337078</v>
      </c>
      <c r="D289" s="302">
        <v>0.42619750388512445</v>
      </c>
      <c r="E289" s="302">
        <f t="shared" si="126"/>
        <v>2.1856130591813372</v>
      </c>
      <c r="F289" s="303"/>
      <c r="G289" s="302">
        <v>0.7897463655028597</v>
      </c>
      <c r="H289" s="302">
        <v>0.62793268649256773</v>
      </c>
      <c r="I289" s="302">
        <v>0.29859544734748067</v>
      </c>
      <c r="J289" s="302">
        <f t="shared" si="129"/>
        <v>1.7162744993429082</v>
      </c>
      <c r="K289" s="303"/>
      <c r="L289" s="302">
        <v>0.82790580221162102</v>
      </c>
      <c r="M289" s="302">
        <v>1.0045698905012295</v>
      </c>
      <c r="N289" s="302">
        <v>0.64137331419610311</v>
      </c>
      <c r="O289" s="302">
        <f t="shared" si="128"/>
        <v>2.4738490069089538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37.18504312915146</v>
      </c>
      <c r="C291" s="311">
        <f t="shared" ref="C291:E291" si="130">SUM(C281:C289)</f>
        <v>10.372496684961181</v>
      </c>
      <c r="D291" s="311">
        <f t="shared" si="130"/>
        <v>15.924460185887387</v>
      </c>
      <c r="E291" s="311">
        <f t="shared" si="130"/>
        <v>63.482000000000042</v>
      </c>
      <c r="F291" s="311"/>
      <c r="G291" s="311">
        <f t="shared" ref="G291:J291" si="131">SUM(G281:G289)</f>
        <v>37.893348582563121</v>
      </c>
      <c r="H291" s="311">
        <f t="shared" si="131"/>
        <v>12.977004222848699</v>
      </c>
      <c r="I291" s="311">
        <f t="shared" si="131"/>
        <v>12.825647194588123</v>
      </c>
      <c r="J291" s="311">
        <f t="shared" si="131"/>
        <v>63.695999999999941</v>
      </c>
      <c r="K291" s="311"/>
      <c r="L291" s="311">
        <f t="shared" ref="L291:O291" si="132">SUM(L281:L289)</f>
        <v>42.527021033190096</v>
      </c>
      <c r="M291" s="311">
        <f t="shared" si="132"/>
        <v>15.609454475523933</v>
      </c>
      <c r="N291" s="311">
        <f t="shared" si="132"/>
        <v>15.476524491286051</v>
      </c>
      <c r="O291" s="311">
        <f t="shared" si="132"/>
        <v>73.613000000000071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3.1315091247086158</v>
      </c>
      <c r="C298" s="302">
        <v>0.51885301419610075</v>
      </c>
      <c r="D298" s="302">
        <v>1.0167237532126145</v>
      </c>
      <c r="E298" s="302">
        <f>SUM(B298:D298)</f>
        <v>4.6670858921173313</v>
      </c>
      <c r="F298" s="303"/>
      <c r="G298" s="302">
        <v>3.4041930290847189</v>
      </c>
      <c r="H298" s="302">
        <v>0.6769799108077903</v>
      </c>
      <c r="I298" s="302">
        <v>1.4808785986391091</v>
      </c>
      <c r="J298" s="302">
        <f>SUM(G298:I298)</f>
        <v>5.5620515385316178</v>
      </c>
      <c r="K298" s="303"/>
      <c r="L298" s="302">
        <v>3.8311000383044846</v>
      </c>
      <c r="M298" s="302">
        <v>0.71053213334590481</v>
      </c>
      <c r="N298" s="302">
        <v>1.7685837439545948</v>
      </c>
      <c r="O298" s="302">
        <f>SUM(L298:N298)</f>
        <v>6.3102159156049851</v>
      </c>
    </row>
    <row r="299" spans="1:15" s="236" customFormat="1" x14ac:dyDescent="0.2">
      <c r="A299" s="237" t="str">
        <f>name!E$5</f>
        <v>Professional occupations</v>
      </c>
      <c r="B299" s="302">
        <v>3.3461166665412847</v>
      </c>
      <c r="C299" s="302">
        <v>0.93996613738647627</v>
      </c>
      <c r="D299" s="302">
        <v>0.7155242390188955</v>
      </c>
      <c r="E299" s="302">
        <f t="shared" ref="E299:E306" si="133">SUM(B299:D299)</f>
        <v>5.0016070429466568</v>
      </c>
      <c r="F299" s="303"/>
      <c r="G299" s="302">
        <v>4.1781009833413112</v>
      </c>
      <c r="H299" s="302">
        <v>1.1689018168118213</v>
      </c>
      <c r="I299" s="302">
        <v>0.97576586986739633</v>
      </c>
      <c r="J299" s="302">
        <f t="shared" ref="J299:J301" si="134">SUM(G299:I299)</f>
        <v>6.3227686700205297</v>
      </c>
      <c r="K299" s="303"/>
      <c r="L299" s="302">
        <v>6.1191361110369256</v>
      </c>
      <c r="M299" s="302">
        <v>1.5073102300398991</v>
      </c>
      <c r="N299" s="302">
        <v>1.0071360386153674</v>
      </c>
      <c r="O299" s="302">
        <f t="shared" ref="O299:O306" si="135">SUM(L299:N299)</f>
        <v>8.6335823796921929</v>
      </c>
    </row>
    <row r="300" spans="1:15" s="236" customFormat="1" x14ac:dyDescent="0.2">
      <c r="A300" s="237" t="str">
        <f>name!E$6</f>
        <v>Associate professional occupations</v>
      </c>
      <c r="B300" s="302">
        <v>3.872949534386894</v>
      </c>
      <c r="C300" s="302">
        <v>1.1199067326654326</v>
      </c>
      <c r="D300" s="302">
        <v>1.8615297703210558</v>
      </c>
      <c r="E300" s="302">
        <f t="shared" si="133"/>
        <v>6.8543860373733825</v>
      </c>
      <c r="F300" s="303"/>
      <c r="G300" s="302">
        <v>4.3555950191099324</v>
      </c>
      <c r="H300" s="302">
        <v>1.2271784909831167</v>
      </c>
      <c r="I300" s="302">
        <v>2.4913634332312236</v>
      </c>
      <c r="J300" s="302">
        <f t="shared" si="134"/>
        <v>8.0741369433242731</v>
      </c>
      <c r="K300" s="303"/>
      <c r="L300" s="302">
        <v>5.1647766630038223</v>
      </c>
      <c r="M300" s="302">
        <v>1.6464563274045927</v>
      </c>
      <c r="N300" s="302">
        <v>2.7600165727171868</v>
      </c>
      <c r="O300" s="302">
        <f t="shared" si="135"/>
        <v>9.5712495631256012</v>
      </c>
    </row>
    <row r="301" spans="1:15" s="236" customFormat="1" x14ac:dyDescent="0.2">
      <c r="A301" s="237" t="str">
        <f>name!E$7</f>
        <v>Administrative and secretarial occupations</v>
      </c>
      <c r="B301" s="302">
        <v>2.6512056880112325</v>
      </c>
      <c r="C301" s="302">
        <v>2.6937455952108778</v>
      </c>
      <c r="D301" s="302">
        <v>0.5057649197693328</v>
      </c>
      <c r="E301" s="302">
        <f t="shared" si="133"/>
        <v>5.8507162029914435</v>
      </c>
      <c r="F301" s="303"/>
      <c r="G301" s="302">
        <v>2.6361194320219119</v>
      </c>
      <c r="H301" s="302">
        <v>2.5927013444716809</v>
      </c>
      <c r="I301" s="302">
        <v>0.63625232878011739</v>
      </c>
      <c r="J301" s="302">
        <f t="shared" si="134"/>
        <v>5.8650731052737104</v>
      </c>
      <c r="K301" s="303"/>
      <c r="L301" s="302">
        <v>2.8334904781983927</v>
      </c>
      <c r="M301" s="302">
        <v>3.0796201683516728</v>
      </c>
      <c r="N301" s="302">
        <v>0.7556904444257978</v>
      </c>
      <c r="O301" s="302">
        <f t="shared" si="135"/>
        <v>6.6688010909758635</v>
      </c>
    </row>
    <row r="302" spans="1:15" s="236" customFormat="1" x14ac:dyDescent="0.2">
      <c r="A302" s="237" t="str">
        <f>name!E$8</f>
        <v>Skilled trades occupations</v>
      </c>
      <c r="B302" s="302">
        <v>1.3493774533653713</v>
      </c>
      <c r="C302" s="302">
        <v>0.30597653790235618</v>
      </c>
      <c r="D302" s="302">
        <v>0.72318816878042191</v>
      </c>
      <c r="E302" s="302">
        <f t="shared" si="133"/>
        <v>2.3785421600481493</v>
      </c>
      <c r="F302" s="303"/>
      <c r="G302" s="302">
        <v>1.0385357140826332</v>
      </c>
      <c r="H302" s="302">
        <v>0.19028746073585182</v>
      </c>
      <c r="I302" s="302">
        <v>0.79458293985136197</v>
      </c>
      <c r="J302" s="302">
        <f>SUM(G302:I302)</f>
        <v>2.023406114669847</v>
      </c>
      <c r="K302" s="303"/>
      <c r="L302" s="302">
        <v>1.1335205329980143</v>
      </c>
      <c r="M302" s="302">
        <v>0.32426816172712952</v>
      </c>
      <c r="N302" s="302">
        <v>0.91714462064192359</v>
      </c>
      <c r="O302" s="302">
        <f t="shared" si="135"/>
        <v>2.3749333153670671</v>
      </c>
    </row>
    <row r="303" spans="1:15" s="236" customFormat="1" x14ac:dyDescent="0.2">
      <c r="A303" s="237" t="str">
        <f>name!E$9</f>
        <v>Caring, leisure and other service occupations</v>
      </c>
      <c r="B303" s="302">
        <v>1.7641869258515064</v>
      </c>
      <c r="C303" s="302">
        <v>1.946960848582143</v>
      </c>
      <c r="D303" s="302">
        <v>0.75742834484735899</v>
      </c>
      <c r="E303" s="302">
        <f t="shared" si="133"/>
        <v>4.4685761192810078</v>
      </c>
      <c r="F303" s="303"/>
      <c r="G303" s="302">
        <v>1.7758252648545385</v>
      </c>
      <c r="H303" s="302">
        <v>1.7311507957083383</v>
      </c>
      <c r="I303" s="302">
        <v>1.104950663566779</v>
      </c>
      <c r="J303" s="302">
        <f t="shared" ref="J303:J306" si="136">SUM(G303:I303)</f>
        <v>4.6119267241296562</v>
      </c>
      <c r="K303" s="303"/>
      <c r="L303" s="302">
        <v>2.2379036127927248</v>
      </c>
      <c r="M303" s="302">
        <v>1.7922960325182529</v>
      </c>
      <c r="N303" s="302">
        <v>1.4513821876133577</v>
      </c>
      <c r="O303" s="302">
        <f t="shared" si="135"/>
        <v>5.4815818329243351</v>
      </c>
    </row>
    <row r="304" spans="1:15" s="236" customFormat="1" x14ac:dyDescent="0.2">
      <c r="A304" s="237" t="str">
        <f>name!E$10</f>
        <v>Sales and customer service occupations</v>
      </c>
      <c r="B304" s="302">
        <v>1.4202612223922031</v>
      </c>
      <c r="C304" s="302">
        <v>1.3545289086144467</v>
      </c>
      <c r="D304" s="302">
        <v>0.35837186200562771</v>
      </c>
      <c r="E304" s="302">
        <f t="shared" si="133"/>
        <v>3.1331619930122776</v>
      </c>
      <c r="F304" s="303"/>
      <c r="G304" s="302">
        <v>1.3625795677542534</v>
      </c>
      <c r="H304" s="302">
        <v>1.2535511311035754</v>
      </c>
      <c r="I304" s="302">
        <v>0.37128289801791337</v>
      </c>
      <c r="J304" s="302">
        <f t="shared" si="136"/>
        <v>2.9874135968757418</v>
      </c>
      <c r="K304" s="303"/>
      <c r="L304" s="302">
        <v>1.5755905448215026</v>
      </c>
      <c r="M304" s="302">
        <v>1.8298753034477762</v>
      </c>
      <c r="N304" s="302">
        <v>0.36090348691937707</v>
      </c>
      <c r="O304" s="302">
        <f t="shared" si="135"/>
        <v>3.766369335188656</v>
      </c>
    </row>
    <row r="305" spans="1:15" s="236" customFormat="1" x14ac:dyDescent="0.2">
      <c r="A305" s="237" t="str">
        <f>name!E$11</f>
        <v>Process, plant and machine operatives</v>
      </c>
      <c r="B305" s="302">
        <v>1.9442014308211557</v>
      </c>
      <c r="C305" s="302">
        <v>0.69049151771078976</v>
      </c>
      <c r="D305" s="302">
        <v>0.1435367592925057</v>
      </c>
      <c r="E305" s="302">
        <f t="shared" si="133"/>
        <v>2.7782297078244516</v>
      </c>
      <c r="F305" s="303"/>
      <c r="G305" s="302">
        <v>1.4896627192795293</v>
      </c>
      <c r="H305" s="302">
        <v>0.5627953603701894</v>
      </c>
      <c r="I305" s="302">
        <v>0.21762878743023101</v>
      </c>
      <c r="J305" s="302">
        <f t="shared" si="136"/>
        <v>2.2700868670799497</v>
      </c>
      <c r="K305" s="303"/>
      <c r="L305" s="302">
        <v>1.6544599040810806</v>
      </c>
      <c r="M305" s="302">
        <v>0.73365917975927286</v>
      </c>
      <c r="N305" s="302">
        <v>0.28205464722359785</v>
      </c>
      <c r="O305" s="302">
        <f t="shared" si="135"/>
        <v>2.6701737310639513</v>
      </c>
    </row>
    <row r="306" spans="1:15" s="236" customFormat="1" x14ac:dyDescent="0.2">
      <c r="A306" s="237" t="str">
        <f>name!E$12</f>
        <v>Elementary occupations</v>
      </c>
      <c r="B306" s="302">
        <v>7.9514517434066949</v>
      </c>
      <c r="C306" s="302">
        <v>7.2534639719411427</v>
      </c>
      <c r="D306" s="302">
        <v>2.0337791290574687</v>
      </c>
      <c r="E306" s="302">
        <f t="shared" si="133"/>
        <v>17.238694844405305</v>
      </c>
      <c r="F306" s="303"/>
      <c r="G306" s="302">
        <v>6.6233109766763913</v>
      </c>
      <c r="H306" s="302">
        <v>5.0957959728419535</v>
      </c>
      <c r="I306" s="302">
        <v>2.1840294905763868</v>
      </c>
      <c r="J306" s="302">
        <f t="shared" si="136"/>
        <v>13.903136440094732</v>
      </c>
      <c r="K306" s="303"/>
      <c r="L306" s="302">
        <v>8.3472727135346787</v>
      </c>
      <c r="M306" s="302">
        <v>5.2164267982837078</v>
      </c>
      <c r="N306" s="302">
        <v>2.9473933242389303</v>
      </c>
      <c r="O306" s="302">
        <f t="shared" si="135"/>
        <v>16.511092836057315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27.431259789484962</v>
      </c>
      <c r="C308" s="311">
        <f t="shared" ref="C308:E308" si="137">SUM(C298:C306)</f>
        <v>16.823893264209765</v>
      </c>
      <c r="D308" s="311">
        <f t="shared" si="137"/>
        <v>8.1158469463052807</v>
      </c>
      <c r="E308" s="311">
        <f t="shared" si="137"/>
        <v>52.370999999999995</v>
      </c>
      <c r="F308" s="311"/>
      <c r="G308" s="311">
        <f t="shared" ref="G308:J308" si="138">SUM(G298:G306)</f>
        <v>26.863922706205223</v>
      </c>
      <c r="H308" s="311">
        <f t="shared" si="138"/>
        <v>14.499342283834318</v>
      </c>
      <c r="I308" s="311">
        <f t="shared" si="138"/>
        <v>10.256735009960519</v>
      </c>
      <c r="J308" s="311">
        <f t="shared" si="138"/>
        <v>51.620000000000047</v>
      </c>
      <c r="K308" s="311"/>
      <c r="L308" s="311">
        <f t="shared" ref="L308:O308" si="139">SUM(L298:L306)</f>
        <v>32.89725059877162</v>
      </c>
      <c r="M308" s="311">
        <f t="shared" si="139"/>
        <v>16.84044433487821</v>
      </c>
      <c r="N308" s="311">
        <f t="shared" si="139"/>
        <v>12.250305066350133</v>
      </c>
      <c r="O308" s="311">
        <f t="shared" si="139"/>
        <v>61.987999999999971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2.7419601863149263</v>
      </c>
      <c r="C315" s="302">
        <v>0.69495218706468653</v>
      </c>
      <c r="D315" s="302">
        <v>0.2763106542106859</v>
      </c>
      <c r="E315" s="302">
        <f>SUM(B315:D315)</f>
        <v>3.7132230275902991</v>
      </c>
      <c r="F315" s="303"/>
      <c r="G315" s="302">
        <v>2.9338160372470714</v>
      </c>
      <c r="H315" s="302">
        <v>0.9136890094418989</v>
      </c>
      <c r="I315" s="302">
        <v>0.35322747829500939</v>
      </c>
      <c r="J315" s="302">
        <f>SUM(G315:I315)</f>
        <v>4.2007325249839802</v>
      </c>
      <c r="K315" s="303"/>
      <c r="L315" s="302">
        <v>2.7614493714127595</v>
      </c>
      <c r="M315" s="302">
        <v>1.0866988462836278</v>
      </c>
      <c r="N315" s="302">
        <v>0.41108749633440128</v>
      </c>
      <c r="O315" s="302">
        <f>SUM(L315:N315)</f>
        <v>4.2592357140307886</v>
      </c>
    </row>
    <row r="316" spans="1:15" s="236" customFormat="1" x14ac:dyDescent="0.2">
      <c r="A316" s="237" t="str">
        <f>name!E$5</f>
        <v>Professional occupations</v>
      </c>
      <c r="B316" s="302">
        <v>6.5701453758277157</v>
      </c>
      <c r="C316" s="302">
        <v>2.0878132824598716</v>
      </c>
      <c r="D316" s="302">
        <v>0.85067616535124002</v>
      </c>
      <c r="E316" s="302">
        <f t="shared" ref="E316:E323" si="140">SUM(B316:D316)</f>
        <v>9.5086348236388272</v>
      </c>
      <c r="F316" s="303"/>
      <c r="G316" s="302">
        <v>8.0723598964453043</v>
      </c>
      <c r="H316" s="302">
        <v>2.5614347813026108</v>
      </c>
      <c r="I316" s="302">
        <v>0.98487679378489001</v>
      </c>
      <c r="J316" s="302">
        <f t="shared" ref="J316:J318" si="141">SUM(G316:I316)</f>
        <v>11.618671471532805</v>
      </c>
      <c r="K316" s="303"/>
      <c r="L316" s="302">
        <v>9.6690225671936787</v>
      </c>
      <c r="M316" s="302">
        <v>3.2888171228111833</v>
      </c>
      <c r="N316" s="302">
        <v>0.82989293249742746</v>
      </c>
      <c r="O316" s="302">
        <f t="shared" ref="O316:O323" si="142">SUM(L316:N316)</f>
        <v>13.78773262250229</v>
      </c>
    </row>
    <row r="317" spans="1:15" s="236" customFormat="1" x14ac:dyDescent="0.2">
      <c r="A317" s="237" t="str">
        <f>name!E$6</f>
        <v>Associate professional occupations</v>
      </c>
      <c r="B317" s="302">
        <v>7.8055101896588059</v>
      </c>
      <c r="C317" s="302">
        <v>2.2199875804115781</v>
      </c>
      <c r="D317" s="302">
        <v>0.46278354453311477</v>
      </c>
      <c r="E317" s="302">
        <f t="shared" si="140"/>
        <v>10.488281314603499</v>
      </c>
      <c r="F317" s="303"/>
      <c r="G317" s="302">
        <v>8.5623805603022838</v>
      </c>
      <c r="H317" s="302">
        <v>2.3003455512494977</v>
      </c>
      <c r="I317" s="302">
        <v>0.41207953030451838</v>
      </c>
      <c r="J317" s="302">
        <f t="shared" si="141"/>
        <v>11.2748056418563</v>
      </c>
      <c r="K317" s="303"/>
      <c r="L317" s="302">
        <v>8.2843374681518895</v>
      </c>
      <c r="M317" s="302">
        <v>2.9257446153433344</v>
      </c>
      <c r="N317" s="302">
        <v>0.44287430855004117</v>
      </c>
      <c r="O317" s="302">
        <f t="shared" si="142"/>
        <v>11.652956392045263</v>
      </c>
    </row>
    <row r="318" spans="1:15" s="236" customFormat="1" x14ac:dyDescent="0.2">
      <c r="A318" s="237" t="str">
        <f>name!E$7</f>
        <v>Administrative and secretarial occupations</v>
      </c>
      <c r="B318" s="302">
        <v>4.8042510435343813</v>
      </c>
      <c r="C318" s="302">
        <v>5.3619086869343207</v>
      </c>
      <c r="D318" s="302">
        <v>0.15337695275408139</v>
      </c>
      <c r="E318" s="302">
        <f t="shared" si="140"/>
        <v>10.319536683222784</v>
      </c>
      <c r="F318" s="303"/>
      <c r="G318" s="302">
        <v>4.4958430225312425</v>
      </c>
      <c r="H318" s="302">
        <v>4.6835461109285568</v>
      </c>
      <c r="I318" s="302">
        <v>0.1243224155695747</v>
      </c>
      <c r="J318" s="302">
        <f t="shared" si="141"/>
        <v>9.3037115490293747</v>
      </c>
      <c r="K318" s="303"/>
      <c r="L318" s="302">
        <v>3.4482656567425933</v>
      </c>
      <c r="M318" s="302">
        <v>4.1530344974512552</v>
      </c>
      <c r="N318" s="302">
        <v>9.6597847607583762E-2</v>
      </c>
      <c r="O318" s="302">
        <f t="shared" si="142"/>
        <v>7.6978980018014331</v>
      </c>
    </row>
    <row r="319" spans="1:15" s="236" customFormat="1" x14ac:dyDescent="0.2">
      <c r="A319" s="237" t="str">
        <f>name!E$8</f>
        <v>Skilled trades occupations</v>
      </c>
      <c r="B319" s="302">
        <v>0.69781156555023727</v>
      </c>
      <c r="C319" s="302">
        <v>7.8616158246317375E-2</v>
      </c>
      <c r="D319" s="302">
        <v>0.18777622371042996</v>
      </c>
      <c r="E319" s="302">
        <f t="shared" si="140"/>
        <v>0.96420394750698457</v>
      </c>
      <c r="F319" s="303"/>
      <c r="G319" s="302">
        <v>0.53589284835249951</v>
      </c>
      <c r="H319" s="302">
        <v>6.0728552201420462E-2</v>
      </c>
      <c r="I319" s="302">
        <v>0.17145383551452431</v>
      </c>
      <c r="J319" s="302">
        <f>SUM(G319:I319)</f>
        <v>0.7680752360684443</v>
      </c>
      <c r="K319" s="303"/>
      <c r="L319" s="302">
        <v>0.53364943403314047</v>
      </c>
      <c r="M319" s="302">
        <v>0.12856554162309514</v>
      </c>
      <c r="N319" s="302">
        <v>0.19923601950836548</v>
      </c>
      <c r="O319" s="302">
        <f t="shared" si="142"/>
        <v>0.86145099516460111</v>
      </c>
    </row>
    <row r="320" spans="1:15" s="236" customFormat="1" x14ac:dyDescent="0.2">
      <c r="A320" s="237" t="str">
        <f>name!E$9</f>
        <v>Caring, leisure and other service occupations</v>
      </c>
      <c r="B320" s="302">
        <v>1.0433150687091799</v>
      </c>
      <c r="C320" s="302">
        <v>1.2673382889225158</v>
      </c>
      <c r="D320" s="302">
        <v>0.15930345936703424</v>
      </c>
      <c r="E320" s="302">
        <f t="shared" si="140"/>
        <v>2.4699568169987298</v>
      </c>
      <c r="F320" s="303"/>
      <c r="G320" s="302">
        <v>0.98133934287840208</v>
      </c>
      <c r="H320" s="302">
        <v>1.1438331228584069</v>
      </c>
      <c r="I320" s="302">
        <v>0.15884219568716942</v>
      </c>
      <c r="J320" s="302">
        <f t="shared" ref="J320:J323" si="143">SUM(G320:I320)</f>
        <v>2.2840146614239787</v>
      </c>
      <c r="K320" s="303"/>
      <c r="L320" s="302">
        <v>1.1216095236739658</v>
      </c>
      <c r="M320" s="302">
        <v>1.1337647911874589</v>
      </c>
      <c r="N320" s="302">
        <v>0.16170478570995989</v>
      </c>
      <c r="O320" s="302">
        <f t="shared" si="142"/>
        <v>2.4170791005713848</v>
      </c>
    </row>
    <row r="321" spans="1:15" s="236" customFormat="1" x14ac:dyDescent="0.2">
      <c r="A321" s="237" t="str">
        <f>name!E$10</f>
        <v>Sales and customer service occupations</v>
      </c>
      <c r="B321" s="302">
        <v>0.4985384690487058</v>
      </c>
      <c r="C321" s="302">
        <v>0.50781417370678039</v>
      </c>
      <c r="D321" s="302">
        <v>5.4661132243780816E-2</v>
      </c>
      <c r="E321" s="302">
        <f t="shared" si="140"/>
        <v>1.0610137749992672</v>
      </c>
      <c r="F321" s="303"/>
      <c r="G321" s="302">
        <v>0.46908295935433236</v>
      </c>
      <c r="H321" s="302">
        <v>0.48752145601734226</v>
      </c>
      <c r="I321" s="302">
        <v>5.8495210425698517E-2</v>
      </c>
      <c r="J321" s="302">
        <f t="shared" si="143"/>
        <v>1.0150996257973732</v>
      </c>
      <c r="K321" s="303"/>
      <c r="L321" s="302">
        <v>0.47508622764810765</v>
      </c>
      <c r="M321" s="302">
        <v>0.56708839473227957</v>
      </c>
      <c r="N321" s="302">
        <v>5.6302613712453278E-2</v>
      </c>
      <c r="O321" s="302">
        <f t="shared" si="142"/>
        <v>1.0984772360928405</v>
      </c>
    </row>
    <row r="322" spans="1:15" s="236" customFormat="1" x14ac:dyDescent="0.2">
      <c r="A322" s="237" t="str">
        <f>name!E$11</f>
        <v>Process, plant and machine operatives</v>
      </c>
      <c r="B322" s="302">
        <v>0.4883742370205954</v>
      </c>
      <c r="C322" s="302">
        <v>0.20499605320393444</v>
      </c>
      <c r="D322" s="302">
        <v>2.5227863102686401E-2</v>
      </c>
      <c r="E322" s="302">
        <f t="shared" si="140"/>
        <v>0.71859815332721622</v>
      </c>
      <c r="F322" s="303"/>
      <c r="G322" s="302">
        <v>0.35515465857470863</v>
      </c>
      <c r="H322" s="302">
        <v>0.15235949404831453</v>
      </c>
      <c r="I322" s="302">
        <v>4.7124747659825002E-2</v>
      </c>
      <c r="J322" s="302">
        <f t="shared" si="143"/>
        <v>0.55463890028284812</v>
      </c>
      <c r="K322" s="303"/>
      <c r="L322" s="302">
        <v>0.33083857124458543</v>
      </c>
      <c r="M322" s="302">
        <v>0.18583443360485194</v>
      </c>
      <c r="N322" s="302">
        <v>9.796355101207696E-2</v>
      </c>
      <c r="O322" s="302">
        <f t="shared" si="142"/>
        <v>0.61463655586151433</v>
      </c>
    </row>
    <row r="323" spans="1:15" s="236" customFormat="1" x14ac:dyDescent="0.2">
      <c r="A323" s="237" t="str">
        <f>name!E$12</f>
        <v>Elementary occupations</v>
      </c>
      <c r="B323" s="302">
        <v>0.77735504445290582</v>
      </c>
      <c r="C323" s="302">
        <v>0.77842129803880267</v>
      </c>
      <c r="D323" s="302">
        <v>3.2775115620635391E-2</v>
      </c>
      <c r="E323" s="302">
        <f t="shared" si="140"/>
        <v>1.5885514581123439</v>
      </c>
      <c r="F323" s="303"/>
      <c r="G323" s="302">
        <v>0.59375502229892752</v>
      </c>
      <c r="H323" s="302">
        <v>0.54774193848864372</v>
      </c>
      <c r="I323" s="302">
        <v>0.2217534282372367</v>
      </c>
      <c r="J323" s="302">
        <f t="shared" si="143"/>
        <v>1.363250389024808</v>
      </c>
      <c r="K323" s="303"/>
      <c r="L323" s="302">
        <v>0.57699737437743581</v>
      </c>
      <c r="M323" s="302">
        <v>0.38278427603067106</v>
      </c>
      <c r="N323" s="302">
        <v>0.37375173152180335</v>
      </c>
      <c r="O323" s="302">
        <f t="shared" si="142"/>
        <v>1.3335333819299102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25.427261180117455</v>
      </c>
      <c r="C325" s="311">
        <f t="shared" ref="C325:E325" si="144">SUM(C315:C323)</f>
        <v>13.201847708988806</v>
      </c>
      <c r="D325" s="311">
        <f t="shared" si="144"/>
        <v>2.2028911108936886</v>
      </c>
      <c r="E325" s="311">
        <f t="shared" si="144"/>
        <v>40.831999999999951</v>
      </c>
      <c r="F325" s="311"/>
      <c r="G325" s="311">
        <f t="shared" ref="G325:J325" si="145">SUM(G315:G323)</f>
        <v>26.999624347984774</v>
      </c>
      <c r="H325" s="311">
        <f t="shared" si="145"/>
        <v>12.851200016536691</v>
      </c>
      <c r="I325" s="311">
        <f t="shared" si="145"/>
        <v>2.5321756354784464</v>
      </c>
      <c r="J325" s="311">
        <f t="shared" si="145"/>
        <v>42.38299999999991</v>
      </c>
      <c r="K325" s="311"/>
      <c r="L325" s="311">
        <f t="shared" ref="L325:O325" si="146">SUM(L315:L323)</f>
        <v>27.201256194478152</v>
      </c>
      <c r="M325" s="311">
        <f t="shared" si="146"/>
        <v>13.852332519067756</v>
      </c>
      <c r="N325" s="311">
        <f t="shared" si="146"/>
        <v>2.6694112864541131</v>
      </c>
      <c r="O325" s="311">
        <f t="shared" si="146"/>
        <v>43.723000000000027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0.93868972626950553</v>
      </c>
      <c r="C332" s="302">
        <v>0.49315086263101443</v>
      </c>
      <c r="D332" s="302">
        <v>0.46903019077584179</v>
      </c>
      <c r="E332" s="302">
        <f>SUM(B332:D332)</f>
        <v>1.9008707796763618</v>
      </c>
      <c r="F332" s="303"/>
      <c r="G332" s="302">
        <v>0.918585237506651</v>
      </c>
      <c r="H332" s="302">
        <v>0.6496466490730527</v>
      </c>
      <c r="I332" s="302">
        <v>0.40287874913153066</v>
      </c>
      <c r="J332" s="302">
        <f>SUM(G332:I332)</f>
        <v>1.9711106357112345</v>
      </c>
      <c r="K332" s="303"/>
      <c r="L332" s="302">
        <v>0.86152457670432436</v>
      </c>
      <c r="M332" s="302">
        <v>0.8489004477362444</v>
      </c>
      <c r="N332" s="302">
        <v>0.43800902506113365</v>
      </c>
      <c r="O332" s="302">
        <f>SUM(L332:N332)</f>
        <v>2.1484340495017022</v>
      </c>
    </row>
    <row r="333" spans="1:15" s="236" customFormat="1" x14ac:dyDescent="0.2">
      <c r="A333" s="237" t="str">
        <f>name!E$5</f>
        <v>Professional occupations</v>
      </c>
      <c r="B333" s="302">
        <v>21.024418944217867</v>
      </c>
      <c r="C333" s="302">
        <v>14.107601451148751</v>
      </c>
      <c r="D333" s="302">
        <v>3.5813768262547683</v>
      </c>
      <c r="E333" s="302">
        <f t="shared" ref="E333:E340" si="147">SUM(B333:D333)</f>
        <v>38.713397221621385</v>
      </c>
      <c r="F333" s="303"/>
      <c r="G333" s="302">
        <v>21.977808844491932</v>
      </c>
      <c r="H333" s="302">
        <v>15.598142162669445</v>
      </c>
      <c r="I333" s="302">
        <v>3.7955433409163413</v>
      </c>
      <c r="J333" s="302">
        <f t="shared" ref="J333:J335" si="148">SUM(G333:I333)</f>
        <v>41.371494348077718</v>
      </c>
      <c r="K333" s="303"/>
      <c r="L333" s="302">
        <v>23.70287302679187</v>
      </c>
      <c r="M333" s="302">
        <v>19.059849596758752</v>
      </c>
      <c r="N333" s="302">
        <v>4.1356994427967857</v>
      </c>
      <c r="O333" s="302">
        <f t="shared" ref="O333:O340" si="149">SUM(L333:N333)</f>
        <v>46.898422066347408</v>
      </c>
    </row>
    <row r="334" spans="1:15" s="236" customFormat="1" x14ac:dyDescent="0.2">
      <c r="A334" s="237" t="str">
        <f>name!E$6</f>
        <v>Associate professional occupations</v>
      </c>
      <c r="B334" s="302">
        <v>2.018326006468544</v>
      </c>
      <c r="C334" s="302">
        <v>2.6135153606482069</v>
      </c>
      <c r="D334" s="302">
        <v>1.5119162242403874</v>
      </c>
      <c r="E334" s="302">
        <f t="shared" si="147"/>
        <v>6.1437575913571383</v>
      </c>
      <c r="F334" s="303"/>
      <c r="G334" s="302">
        <v>2.0894586392143197</v>
      </c>
      <c r="H334" s="302">
        <v>2.8833314626596827</v>
      </c>
      <c r="I334" s="302">
        <v>1.0902014097022461</v>
      </c>
      <c r="J334" s="302">
        <f t="shared" si="148"/>
        <v>6.0629915115762483</v>
      </c>
      <c r="K334" s="303"/>
      <c r="L334" s="302">
        <v>2.4936110398109079</v>
      </c>
      <c r="M334" s="302">
        <v>4.0086943693996568</v>
      </c>
      <c r="N334" s="302">
        <v>1.1638902528057558</v>
      </c>
      <c r="O334" s="302">
        <f t="shared" si="149"/>
        <v>7.666195662016321</v>
      </c>
    </row>
    <row r="335" spans="1:15" s="236" customFormat="1" x14ac:dyDescent="0.2">
      <c r="A335" s="237" t="str">
        <f>name!E$7</f>
        <v>Administrative and secretarial occupations</v>
      </c>
      <c r="B335" s="302">
        <v>1.1432251161470297</v>
      </c>
      <c r="C335" s="302">
        <v>2.6303738088451079</v>
      </c>
      <c r="D335" s="302">
        <v>0.16201020023841536</v>
      </c>
      <c r="E335" s="302">
        <f t="shared" si="147"/>
        <v>3.935609125230553</v>
      </c>
      <c r="F335" s="303"/>
      <c r="G335" s="302">
        <v>0.98534413082774897</v>
      </c>
      <c r="H335" s="302">
        <v>2.342981424649345</v>
      </c>
      <c r="I335" s="302">
        <v>0.13424223352050493</v>
      </c>
      <c r="J335" s="302">
        <f t="shared" si="148"/>
        <v>3.4625677889975992</v>
      </c>
      <c r="K335" s="303"/>
      <c r="L335" s="302">
        <v>0.64135097081901338</v>
      </c>
      <c r="M335" s="302">
        <v>1.1579460592666078</v>
      </c>
      <c r="N335" s="302">
        <v>8.6945397415121251E-2</v>
      </c>
      <c r="O335" s="302">
        <f t="shared" si="149"/>
        <v>1.8862424275007426</v>
      </c>
    </row>
    <row r="336" spans="1:15" s="236" customFormat="1" x14ac:dyDescent="0.2">
      <c r="A336" s="237" t="str">
        <f>name!E$8</f>
        <v>Skilled trades occupations</v>
      </c>
      <c r="B336" s="302">
        <v>0.57273172624553903</v>
      </c>
      <c r="C336" s="302">
        <v>0.41298991877823221</v>
      </c>
      <c r="D336" s="302">
        <v>9.3109783303714722E-2</v>
      </c>
      <c r="E336" s="302">
        <f t="shared" si="147"/>
        <v>1.078831428327486</v>
      </c>
      <c r="F336" s="303"/>
      <c r="G336" s="302">
        <v>0.40367076787014161</v>
      </c>
      <c r="H336" s="302">
        <v>0.28716714741632832</v>
      </c>
      <c r="I336" s="302">
        <v>7.0072330113880796E-2</v>
      </c>
      <c r="J336" s="302">
        <f>SUM(G336:I336)</f>
        <v>0.76091024540035068</v>
      </c>
      <c r="K336" s="303"/>
      <c r="L336" s="302">
        <v>0.2916393033254191</v>
      </c>
      <c r="M336" s="302">
        <v>0.15920378362345441</v>
      </c>
      <c r="N336" s="302">
        <v>0.11451652805198544</v>
      </c>
      <c r="O336" s="302">
        <f t="shared" si="149"/>
        <v>0.56535961500085896</v>
      </c>
    </row>
    <row r="337" spans="1:15" s="236" customFormat="1" x14ac:dyDescent="0.2">
      <c r="A337" s="237" t="str">
        <f>name!E$9</f>
        <v>Caring, leisure and other service occupations</v>
      </c>
      <c r="B337" s="302">
        <v>6.077270130595692</v>
      </c>
      <c r="C337" s="302">
        <v>11.14350663229996</v>
      </c>
      <c r="D337" s="302">
        <v>0.40031761201223992</v>
      </c>
      <c r="E337" s="302">
        <f t="shared" si="147"/>
        <v>17.621094374907894</v>
      </c>
      <c r="F337" s="303"/>
      <c r="G337" s="302">
        <v>5.5525839185392423</v>
      </c>
      <c r="H337" s="302">
        <v>10.584231273639229</v>
      </c>
      <c r="I337" s="302">
        <v>0.42723320084263983</v>
      </c>
      <c r="J337" s="302">
        <f t="shared" ref="J337:J340" si="150">SUM(G337:I337)</f>
        <v>16.56404839302111</v>
      </c>
      <c r="K337" s="303"/>
      <c r="L337" s="302">
        <v>7.0946696400959102</v>
      </c>
      <c r="M337" s="302">
        <v>10.042378786277041</v>
      </c>
      <c r="N337" s="302">
        <v>0.67116023731453756</v>
      </c>
      <c r="O337" s="302">
        <f t="shared" si="149"/>
        <v>17.808208663687488</v>
      </c>
    </row>
    <row r="338" spans="1:15" s="236" customFormat="1" x14ac:dyDescent="0.2">
      <c r="A338" s="237" t="str">
        <f>name!E$10</f>
        <v>Sales and customer service occupations</v>
      </c>
      <c r="B338" s="302">
        <v>0.12376285277339716</v>
      </c>
      <c r="C338" s="302">
        <v>0.21484070111738082</v>
      </c>
      <c r="D338" s="302">
        <v>7.8263754340204786E-2</v>
      </c>
      <c r="E338" s="302">
        <f t="shared" si="147"/>
        <v>0.41686730823098278</v>
      </c>
      <c r="F338" s="303"/>
      <c r="G338" s="302">
        <v>0.10687379626114084</v>
      </c>
      <c r="H338" s="302">
        <v>0.1940595128165723</v>
      </c>
      <c r="I338" s="302">
        <v>4.4732535389652453E-2</v>
      </c>
      <c r="J338" s="302">
        <f t="shared" si="150"/>
        <v>0.34566584446736559</v>
      </c>
      <c r="K338" s="303"/>
      <c r="L338" s="302">
        <v>0.12944176573793145</v>
      </c>
      <c r="M338" s="302">
        <v>0.17811623791843226</v>
      </c>
      <c r="N338" s="302">
        <v>4.2643040388383326E-2</v>
      </c>
      <c r="O338" s="302">
        <f t="shared" si="149"/>
        <v>0.35020104404474706</v>
      </c>
    </row>
    <row r="339" spans="1:15" s="236" customFormat="1" x14ac:dyDescent="0.2">
      <c r="A339" s="237" t="str">
        <f>name!E$11</f>
        <v>Process, plant and machine operatives</v>
      </c>
      <c r="B339" s="302">
        <v>9.6999807753375314E-2</v>
      </c>
      <c r="C339" s="302">
        <v>0.19225951726854654</v>
      </c>
      <c r="D339" s="302">
        <v>1.0499763946357121</v>
      </c>
      <c r="E339" s="302">
        <f t="shared" si="147"/>
        <v>1.3392357196576339</v>
      </c>
      <c r="F339" s="303"/>
      <c r="G339" s="302">
        <v>6.7268658886470975E-2</v>
      </c>
      <c r="H339" s="302">
        <v>0.13667414885346305</v>
      </c>
      <c r="I339" s="302">
        <v>0.7137900696626247</v>
      </c>
      <c r="J339" s="302">
        <f t="shared" si="150"/>
        <v>0.91773287740255871</v>
      </c>
      <c r="K339" s="303"/>
      <c r="L339" s="302">
        <v>6.9542497972297251E-2</v>
      </c>
      <c r="M339" s="302">
        <v>0.14629678062113757</v>
      </c>
      <c r="N339" s="302">
        <v>0.68992325696289858</v>
      </c>
      <c r="O339" s="302">
        <f t="shared" si="149"/>
        <v>0.90576253555633346</v>
      </c>
    </row>
    <row r="340" spans="1:15" s="236" customFormat="1" x14ac:dyDescent="0.2">
      <c r="A340" s="237" t="str">
        <f>name!E$12</f>
        <v>Elementary occupations</v>
      </c>
      <c r="B340" s="302">
        <v>0.78767155510532272</v>
      </c>
      <c r="C340" s="302">
        <v>4.1367881705451559</v>
      </c>
      <c r="D340" s="302">
        <v>2.0876725340167112E-2</v>
      </c>
      <c r="E340" s="302">
        <f t="shared" si="147"/>
        <v>4.9453364509906459</v>
      </c>
      <c r="F340" s="303"/>
      <c r="G340" s="302">
        <v>0.6293306247962237</v>
      </c>
      <c r="H340" s="302">
        <v>3.0270955665410297</v>
      </c>
      <c r="I340" s="302">
        <v>8.0521640085476111E-3</v>
      </c>
      <c r="J340" s="302">
        <f t="shared" si="150"/>
        <v>3.6644783553458011</v>
      </c>
      <c r="K340" s="303"/>
      <c r="L340" s="302">
        <v>0.89423551986075833</v>
      </c>
      <c r="M340" s="302">
        <v>0.98750656105804924</v>
      </c>
      <c r="N340" s="302">
        <v>1.2431855425643333E-2</v>
      </c>
      <c r="O340" s="302">
        <f t="shared" si="149"/>
        <v>1.894173936344451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32.783095865576271</v>
      </c>
      <c r="C342" s="311">
        <f t="shared" ref="C342:E342" si="151">SUM(C332:C340)</f>
        <v>35.945026423282357</v>
      </c>
      <c r="D342" s="311">
        <f t="shared" si="151"/>
        <v>7.3668777111414512</v>
      </c>
      <c r="E342" s="311">
        <f t="shared" si="151"/>
        <v>76.095000000000084</v>
      </c>
      <c r="F342" s="311"/>
      <c r="G342" s="311">
        <f t="shared" ref="G342:J342" si="152">SUM(G332:G340)</f>
        <v>32.730924618393871</v>
      </c>
      <c r="H342" s="311">
        <f t="shared" si="152"/>
        <v>35.703329348318157</v>
      </c>
      <c r="I342" s="311">
        <f t="shared" si="152"/>
        <v>6.6867460332879674</v>
      </c>
      <c r="J342" s="311">
        <f t="shared" si="152"/>
        <v>75.120999999999981</v>
      </c>
      <c r="K342" s="311"/>
      <c r="L342" s="311">
        <f t="shared" ref="L342:O342" si="153">SUM(L332:L340)</f>
        <v>36.17888834111843</v>
      </c>
      <c r="M342" s="311">
        <f t="shared" si="153"/>
        <v>36.588892622659372</v>
      </c>
      <c r="N342" s="311">
        <f t="shared" si="153"/>
        <v>7.3552190362222438</v>
      </c>
      <c r="O342" s="311">
        <f t="shared" si="153"/>
        <v>80.123000000000047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3.2232156192830734</v>
      </c>
      <c r="C349" s="302">
        <v>1.5243301444254416</v>
      </c>
      <c r="D349" s="302">
        <v>0.92840190363201835</v>
      </c>
      <c r="E349" s="302">
        <f>SUM(B349:D349)</f>
        <v>5.6759476673405329</v>
      </c>
      <c r="F349" s="303"/>
      <c r="G349" s="302">
        <v>3.0959627904036591</v>
      </c>
      <c r="H349" s="302">
        <v>1.7735818021436218</v>
      </c>
      <c r="I349" s="302">
        <v>1.0560165516729543</v>
      </c>
      <c r="J349" s="302">
        <f>SUM(G349:I349)</f>
        <v>5.9255611442202349</v>
      </c>
      <c r="K349" s="303"/>
      <c r="L349" s="302">
        <v>3.388582152606912</v>
      </c>
      <c r="M349" s="302">
        <v>2.4947723329426434</v>
      </c>
      <c r="N349" s="302">
        <v>1.4451345662122446</v>
      </c>
      <c r="O349" s="302">
        <f>SUM(L349:N349)</f>
        <v>7.3284890517617995</v>
      </c>
    </row>
    <row r="350" spans="1:15" s="236" customFormat="1" x14ac:dyDescent="0.2">
      <c r="A350" s="237" t="str">
        <f>name!E$5</f>
        <v>Professional occupations</v>
      </c>
      <c r="B350" s="302">
        <v>22.018536317863873</v>
      </c>
      <c r="C350" s="302">
        <v>13.292582902587251</v>
      </c>
      <c r="D350" s="302">
        <v>4.9969808074810063</v>
      </c>
      <c r="E350" s="302">
        <f t="shared" ref="E350:E357" si="154">SUM(B350:D350)</f>
        <v>40.308100027932134</v>
      </c>
      <c r="F350" s="303"/>
      <c r="G350" s="302">
        <v>22.676827851181439</v>
      </c>
      <c r="H350" s="302">
        <v>13.703314803164398</v>
      </c>
      <c r="I350" s="302">
        <v>4.7071392715314557</v>
      </c>
      <c r="J350" s="302">
        <f t="shared" ref="J350:J352" si="155">SUM(G350:I350)</f>
        <v>41.087281925877292</v>
      </c>
      <c r="K350" s="303"/>
      <c r="L350" s="302">
        <v>27.93672915311539</v>
      </c>
      <c r="M350" s="302">
        <v>17.003922205191127</v>
      </c>
      <c r="N350" s="302">
        <v>5.6122584253519223</v>
      </c>
      <c r="O350" s="302">
        <f t="shared" ref="O350:O357" si="156">SUM(L350:N350)</f>
        <v>50.552909783658443</v>
      </c>
    </row>
    <row r="351" spans="1:15" s="236" customFormat="1" x14ac:dyDescent="0.2">
      <c r="A351" s="237" t="str">
        <f>name!E$6</f>
        <v>Associate professional occupations</v>
      </c>
      <c r="B351" s="302">
        <v>8.3065115120869883</v>
      </c>
      <c r="C351" s="302">
        <v>6.9327067409926633</v>
      </c>
      <c r="D351" s="302">
        <v>2.2616510891007517</v>
      </c>
      <c r="E351" s="302">
        <f t="shared" si="154"/>
        <v>17.500869342180405</v>
      </c>
      <c r="F351" s="303"/>
      <c r="G351" s="302">
        <v>8.2852325779054539</v>
      </c>
      <c r="H351" s="302">
        <v>6.9878574680254522</v>
      </c>
      <c r="I351" s="302">
        <v>1.5297699144755716</v>
      </c>
      <c r="J351" s="302">
        <f t="shared" si="155"/>
        <v>16.802859960406479</v>
      </c>
      <c r="K351" s="303"/>
      <c r="L351" s="302">
        <v>15.660967216144339</v>
      </c>
      <c r="M351" s="302">
        <v>11.968255069992042</v>
      </c>
      <c r="N351" s="302">
        <v>2.3595824520255828</v>
      </c>
      <c r="O351" s="302">
        <f t="shared" si="156"/>
        <v>29.988804738161967</v>
      </c>
    </row>
    <row r="352" spans="1:15" s="236" customFormat="1" x14ac:dyDescent="0.2">
      <c r="A352" s="237" t="str">
        <f>name!E$7</f>
        <v>Administrative and secretarial occupations</v>
      </c>
      <c r="B352" s="302">
        <v>4.0456185409898087</v>
      </c>
      <c r="C352" s="302">
        <v>6.4579112185561218</v>
      </c>
      <c r="D352" s="302">
        <v>0.46720934909637551</v>
      </c>
      <c r="E352" s="302">
        <f t="shared" si="154"/>
        <v>10.970739108642306</v>
      </c>
      <c r="F352" s="303"/>
      <c r="G352" s="302">
        <v>3.4335663031036292</v>
      </c>
      <c r="H352" s="302">
        <v>5.0609440238862797</v>
      </c>
      <c r="I352" s="302">
        <v>0.25435929281548758</v>
      </c>
      <c r="J352" s="302">
        <f t="shared" si="155"/>
        <v>8.7488696198053972</v>
      </c>
      <c r="K352" s="303"/>
      <c r="L352" s="302">
        <v>3.2562882151748687</v>
      </c>
      <c r="M352" s="302">
        <v>2.6818071460999007</v>
      </c>
      <c r="N352" s="302">
        <v>0.19980861963538155</v>
      </c>
      <c r="O352" s="302">
        <f t="shared" si="156"/>
        <v>6.1379039809101501</v>
      </c>
    </row>
    <row r="353" spans="1:15" s="236" customFormat="1" x14ac:dyDescent="0.2">
      <c r="A353" s="237" t="str">
        <f>name!E$8</f>
        <v>Skilled trades occupations</v>
      </c>
      <c r="B353" s="302">
        <v>0.58120926940890261</v>
      </c>
      <c r="C353" s="302">
        <v>0.76746813256197877</v>
      </c>
      <c r="D353" s="302">
        <v>0.37172438932120883</v>
      </c>
      <c r="E353" s="302">
        <f t="shared" si="154"/>
        <v>1.7204017912920901</v>
      </c>
      <c r="F353" s="303"/>
      <c r="G353" s="302">
        <v>0.38883527547398206</v>
      </c>
      <c r="H353" s="302">
        <v>0.47478320053511103</v>
      </c>
      <c r="I353" s="302">
        <v>0.3700222568563401</v>
      </c>
      <c r="J353" s="302">
        <f>SUM(G353:I353)</f>
        <v>1.2336407328654331</v>
      </c>
      <c r="K353" s="303"/>
      <c r="L353" s="302">
        <v>0.26524002074672692</v>
      </c>
      <c r="M353" s="302">
        <v>0.45555520980452563</v>
      </c>
      <c r="N353" s="302">
        <v>0.41556432067814453</v>
      </c>
      <c r="O353" s="302">
        <f t="shared" si="156"/>
        <v>1.1363595512293971</v>
      </c>
    </row>
    <row r="354" spans="1:15" s="236" customFormat="1" x14ac:dyDescent="0.2">
      <c r="A354" s="237" t="str">
        <f>name!E$9</f>
        <v>Caring, leisure and other service occupations</v>
      </c>
      <c r="B354" s="302">
        <v>18.3426610573697</v>
      </c>
      <c r="C354" s="302">
        <v>23.812745366067418</v>
      </c>
      <c r="D354" s="302">
        <v>4.4798682572160438</v>
      </c>
      <c r="E354" s="302">
        <f t="shared" si="154"/>
        <v>46.635274680653154</v>
      </c>
      <c r="F354" s="303"/>
      <c r="G354" s="302">
        <v>16.754608251001144</v>
      </c>
      <c r="H354" s="302">
        <v>20.100223118044827</v>
      </c>
      <c r="I354" s="302">
        <v>3.3463515759339733</v>
      </c>
      <c r="J354" s="302">
        <f t="shared" ref="J354:J357" si="157">SUM(G354:I354)</f>
        <v>40.201182944979941</v>
      </c>
      <c r="K354" s="303"/>
      <c r="L354" s="302">
        <v>20.718818124324962</v>
      </c>
      <c r="M354" s="302">
        <v>21.230278372812037</v>
      </c>
      <c r="N354" s="302">
        <v>4.4007055395520158</v>
      </c>
      <c r="O354" s="302">
        <f t="shared" si="156"/>
        <v>46.349802036689013</v>
      </c>
    </row>
    <row r="355" spans="1:15" s="236" customFormat="1" x14ac:dyDescent="0.2">
      <c r="A355" s="237" t="str">
        <f>name!E$10</f>
        <v>Sales and customer service occupations</v>
      </c>
      <c r="B355" s="302">
        <v>0.6565595838233439</v>
      </c>
      <c r="C355" s="302">
        <v>0.85523905373032771</v>
      </c>
      <c r="D355" s="302">
        <v>0.17800005804225916</v>
      </c>
      <c r="E355" s="302">
        <f t="shared" si="154"/>
        <v>1.6897986955959308</v>
      </c>
      <c r="F355" s="303"/>
      <c r="G355" s="302">
        <v>0.55205892110140098</v>
      </c>
      <c r="H355" s="302">
        <v>0.67411818398726953</v>
      </c>
      <c r="I355" s="302">
        <v>0.10165465735963987</v>
      </c>
      <c r="J355" s="302">
        <f t="shared" si="157"/>
        <v>1.3278317624483105</v>
      </c>
      <c r="K355" s="303"/>
      <c r="L355" s="302">
        <v>0.66664148791871702</v>
      </c>
      <c r="M355" s="302">
        <v>0.78924293995246986</v>
      </c>
      <c r="N355" s="302">
        <v>0.1292726761737214</v>
      </c>
      <c r="O355" s="302">
        <f t="shared" si="156"/>
        <v>1.5851571040449084</v>
      </c>
    </row>
    <row r="356" spans="1:15" s="236" customFormat="1" x14ac:dyDescent="0.2">
      <c r="A356" s="237" t="str">
        <f>name!E$11</f>
        <v>Process, plant and machine operatives</v>
      </c>
      <c r="B356" s="302">
        <v>0.18243442156108422</v>
      </c>
      <c r="C356" s="302">
        <v>0.71789523719303372</v>
      </c>
      <c r="D356" s="302">
        <v>7.037382372084737E-2</v>
      </c>
      <c r="E356" s="302">
        <f t="shared" si="154"/>
        <v>0.9707034824749653</v>
      </c>
      <c r="F356" s="303"/>
      <c r="G356" s="302">
        <v>0.1182773792337687</v>
      </c>
      <c r="H356" s="302">
        <v>0.48958873224579802</v>
      </c>
      <c r="I356" s="302">
        <v>7.6088872208684363E-2</v>
      </c>
      <c r="J356" s="302">
        <f t="shared" si="157"/>
        <v>0.68395498368825103</v>
      </c>
      <c r="K356" s="303"/>
      <c r="L356" s="302">
        <v>6.7546312413613266E-2</v>
      </c>
      <c r="M356" s="302">
        <v>0.44031926747466399</v>
      </c>
      <c r="N356" s="302">
        <v>8.6799332105277585E-2</v>
      </c>
      <c r="O356" s="302">
        <f t="shared" si="156"/>
        <v>0.59466491199355487</v>
      </c>
    </row>
    <row r="357" spans="1:15" s="236" customFormat="1" x14ac:dyDescent="0.2">
      <c r="A357" s="237" t="str">
        <f>name!E$12</f>
        <v>Elementary occupations</v>
      </c>
      <c r="B357" s="302">
        <v>0.94989129163851704</v>
      </c>
      <c r="C357" s="302">
        <v>3.2517344237431742</v>
      </c>
      <c r="D357" s="302">
        <v>0.20753948850666748</v>
      </c>
      <c r="E357" s="302">
        <f t="shared" si="154"/>
        <v>4.4091652038883593</v>
      </c>
      <c r="F357" s="303"/>
      <c r="G357" s="302">
        <v>0.7032735037395883</v>
      </c>
      <c r="H357" s="302">
        <v>2.0277508827371098</v>
      </c>
      <c r="I357" s="302">
        <v>8.8792539231993622E-2</v>
      </c>
      <c r="J357" s="302">
        <f t="shared" si="157"/>
        <v>2.8198169257086918</v>
      </c>
      <c r="K357" s="303"/>
      <c r="L357" s="302">
        <v>0.77600846447802196</v>
      </c>
      <c r="M357" s="302">
        <v>1.1600763469652544</v>
      </c>
      <c r="N357" s="302">
        <v>0.24382403010757622</v>
      </c>
      <c r="O357" s="302">
        <f t="shared" si="156"/>
        <v>2.1799088415508523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58.306637614025291</v>
      </c>
      <c r="C359" s="311">
        <f t="shared" ref="C359:E359" si="158">SUM(C349:C357)</f>
        <v>57.612613219857408</v>
      </c>
      <c r="D359" s="311">
        <f t="shared" si="158"/>
        <v>13.961749166117178</v>
      </c>
      <c r="E359" s="311">
        <f t="shared" si="158"/>
        <v>129.88099999999986</v>
      </c>
      <c r="F359" s="311"/>
      <c r="G359" s="311">
        <f t="shared" ref="G359:J359" si="159">SUM(G349:G357)</f>
        <v>56.00864285314406</v>
      </c>
      <c r="H359" s="311">
        <f t="shared" si="159"/>
        <v>51.292162214769867</v>
      </c>
      <c r="I359" s="311">
        <f t="shared" si="159"/>
        <v>11.530194932086101</v>
      </c>
      <c r="J359" s="311">
        <f t="shared" si="159"/>
        <v>118.83100000000003</v>
      </c>
      <c r="K359" s="311"/>
      <c r="L359" s="311">
        <f t="shared" ref="L359:O359" si="160">SUM(L349:L357)</f>
        <v>72.736821146923532</v>
      </c>
      <c r="M359" s="311">
        <f t="shared" si="160"/>
        <v>58.224228891234659</v>
      </c>
      <c r="N359" s="311">
        <f t="shared" si="160"/>
        <v>14.892949961841868</v>
      </c>
      <c r="O359" s="311">
        <f t="shared" si="160"/>
        <v>145.8540000000001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1.0549141543532101</v>
      </c>
      <c r="C366" s="302">
        <v>0.29767248236469029</v>
      </c>
      <c r="D366" s="302">
        <v>0.82584153729780774</v>
      </c>
      <c r="E366" s="302">
        <f>SUM(B366:D366)</f>
        <v>2.1784281740157083</v>
      </c>
      <c r="F366" s="303"/>
      <c r="G366" s="302">
        <v>1.0838700371802434</v>
      </c>
      <c r="H366" s="302">
        <v>0.43257855165521336</v>
      </c>
      <c r="I366" s="302">
        <v>0.77136663550947904</v>
      </c>
      <c r="J366" s="302">
        <f>SUM(G366:I366)</f>
        <v>2.2878152243449357</v>
      </c>
      <c r="K366" s="303"/>
      <c r="L366" s="302">
        <v>1.399166282386012</v>
      </c>
      <c r="M366" s="302">
        <v>0.73611702193116235</v>
      </c>
      <c r="N366" s="302">
        <v>1.1067072070316946</v>
      </c>
      <c r="O366" s="302">
        <f>SUM(L366:N366)</f>
        <v>3.241990511348869</v>
      </c>
    </row>
    <row r="367" spans="1:15" s="236" customFormat="1" x14ac:dyDescent="0.2">
      <c r="A367" s="237" t="str">
        <f>name!E$5</f>
        <v>Professional occupations</v>
      </c>
      <c r="B367" s="302">
        <v>1.5176023753446048</v>
      </c>
      <c r="C367" s="302">
        <v>0.78581421149759834</v>
      </c>
      <c r="D367" s="302">
        <v>1.6377440172727642</v>
      </c>
      <c r="E367" s="302">
        <f t="shared" ref="E367:E374" si="161">SUM(B367:D367)</f>
        <v>3.9411606041149674</v>
      </c>
      <c r="F367" s="303"/>
      <c r="G367" s="302">
        <v>1.5990280707006281</v>
      </c>
      <c r="H367" s="302">
        <v>1.1187638618832074</v>
      </c>
      <c r="I367" s="302">
        <v>1.4014972938881902</v>
      </c>
      <c r="J367" s="302">
        <f t="shared" ref="J367:J369" si="162">SUM(G367:I367)</f>
        <v>4.1192892264720253</v>
      </c>
      <c r="K367" s="303"/>
      <c r="L367" s="302">
        <v>2.4347190037331914</v>
      </c>
      <c r="M367" s="302">
        <v>2.1619992156735344</v>
      </c>
      <c r="N367" s="302">
        <v>1.8292819304602428</v>
      </c>
      <c r="O367" s="302">
        <f t="shared" ref="O367:O374" si="163">SUM(L367:N367)</f>
        <v>6.4260001498669688</v>
      </c>
    </row>
    <row r="368" spans="1:15" s="236" customFormat="1" x14ac:dyDescent="0.2">
      <c r="A368" s="237" t="str">
        <f>name!E$6</f>
        <v>Associate professional occupations</v>
      </c>
      <c r="B368" s="302">
        <v>1.6017381220962281</v>
      </c>
      <c r="C368" s="302">
        <v>1.5663238087035056</v>
      </c>
      <c r="D368" s="302">
        <v>5.4640908398176284</v>
      </c>
      <c r="E368" s="302">
        <f t="shared" si="161"/>
        <v>8.6321527706173633</v>
      </c>
      <c r="F368" s="303"/>
      <c r="G368" s="302">
        <v>1.618197052385502</v>
      </c>
      <c r="H368" s="302">
        <v>1.7791866896547484</v>
      </c>
      <c r="I368" s="302">
        <v>4.7849952339280097</v>
      </c>
      <c r="J368" s="302">
        <f t="shared" si="162"/>
        <v>8.182378975968259</v>
      </c>
      <c r="K368" s="303"/>
      <c r="L368" s="302">
        <v>1.9413864341971998</v>
      </c>
      <c r="M368" s="302">
        <v>2.4796719191059728</v>
      </c>
      <c r="N368" s="302">
        <v>6.2246791647533435</v>
      </c>
      <c r="O368" s="302">
        <f t="shared" si="163"/>
        <v>10.645737518056517</v>
      </c>
    </row>
    <row r="369" spans="1:15" s="236" customFormat="1" x14ac:dyDescent="0.2">
      <c r="A369" s="237" t="str">
        <f>name!E$7</f>
        <v>Administrative and secretarial occupations</v>
      </c>
      <c r="B369" s="302">
        <v>0.89895961887896847</v>
      </c>
      <c r="C369" s="302">
        <v>1.6268971248417439</v>
      </c>
      <c r="D369" s="302">
        <v>0.16231176702479866</v>
      </c>
      <c r="E369" s="302">
        <f t="shared" si="161"/>
        <v>2.6881685107455109</v>
      </c>
      <c r="F369" s="303"/>
      <c r="G369" s="302">
        <v>0.63806574975114339</v>
      </c>
      <c r="H369" s="302">
        <v>1.4983956855490905</v>
      </c>
      <c r="I369" s="302">
        <v>0.12003227693130855</v>
      </c>
      <c r="J369" s="302">
        <f t="shared" si="162"/>
        <v>2.2564937122315425</v>
      </c>
      <c r="K369" s="303"/>
      <c r="L369" s="302">
        <v>0.79226894393186631</v>
      </c>
      <c r="M369" s="302">
        <v>1.645808680368201</v>
      </c>
      <c r="N369" s="302">
        <v>0.14108717764090906</v>
      </c>
      <c r="O369" s="302">
        <f t="shared" si="163"/>
        <v>2.5791648019409763</v>
      </c>
    </row>
    <row r="370" spans="1:15" s="236" customFormat="1" x14ac:dyDescent="0.2">
      <c r="A370" s="237" t="str">
        <f>name!E$8</f>
        <v>Skilled trades occupations</v>
      </c>
      <c r="B370" s="302">
        <v>0.91133084764274053</v>
      </c>
      <c r="C370" s="302">
        <v>0.37754373974768862</v>
      </c>
      <c r="D370" s="302">
        <v>0.95773266633572285</v>
      </c>
      <c r="E370" s="302">
        <f t="shared" si="161"/>
        <v>2.2466072537261521</v>
      </c>
      <c r="F370" s="303"/>
      <c r="G370" s="302">
        <v>0.82540499206773099</v>
      </c>
      <c r="H370" s="302">
        <v>0.3223132974073587</v>
      </c>
      <c r="I370" s="302">
        <v>0.70591908024637784</v>
      </c>
      <c r="J370" s="302">
        <f>SUM(G370:I370)</f>
        <v>1.8536373697214676</v>
      </c>
      <c r="K370" s="303"/>
      <c r="L370" s="302">
        <v>0.87201428682338733</v>
      </c>
      <c r="M370" s="302">
        <v>0.58854160646517495</v>
      </c>
      <c r="N370" s="302">
        <v>0.94877482554052361</v>
      </c>
      <c r="O370" s="302">
        <f t="shared" si="163"/>
        <v>2.4093307188290858</v>
      </c>
    </row>
    <row r="371" spans="1:15" s="236" customFormat="1" x14ac:dyDescent="0.2">
      <c r="A371" s="237" t="str">
        <f>name!E$9</f>
        <v>Caring, leisure and other service occupations</v>
      </c>
      <c r="B371" s="302">
        <v>1.1074214789309273</v>
      </c>
      <c r="C371" s="302">
        <v>1.6089518082905492</v>
      </c>
      <c r="D371" s="302">
        <v>0.35330583313450792</v>
      </c>
      <c r="E371" s="302">
        <f t="shared" si="161"/>
        <v>3.0696791203559846</v>
      </c>
      <c r="F371" s="303"/>
      <c r="G371" s="302">
        <v>0.86233059921091038</v>
      </c>
      <c r="H371" s="302">
        <v>1.4058458361654678</v>
      </c>
      <c r="I371" s="302">
        <v>0.3701214460795883</v>
      </c>
      <c r="J371" s="302">
        <f t="shared" ref="J371:J374" si="164">SUM(G371:I371)</f>
        <v>2.6382978814559666</v>
      </c>
      <c r="K371" s="303"/>
      <c r="L371" s="302">
        <v>0.96496144410714968</v>
      </c>
      <c r="M371" s="302">
        <v>1.7689855964483996</v>
      </c>
      <c r="N371" s="302">
        <v>0.50891842782302044</v>
      </c>
      <c r="O371" s="302">
        <f t="shared" si="163"/>
        <v>3.2428654683785698</v>
      </c>
    </row>
    <row r="372" spans="1:15" s="236" customFormat="1" x14ac:dyDescent="0.2">
      <c r="A372" s="237" t="str">
        <f>name!E$10</f>
        <v>Sales and customer service occupations</v>
      </c>
      <c r="B372" s="302">
        <v>0.39088663310688626</v>
      </c>
      <c r="C372" s="302">
        <v>0.62709440597035604</v>
      </c>
      <c r="D372" s="302">
        <v>0.19047112314801962</v>
      </c>
      <c r="E372" s="302">
        <f t="shared" si="161"/>
        <v>1.208452162225262</v>
      </c>
      <c r="F372" s="303"/>
      <c r="G372" s="302">
        <v>0.30726659534648426</v>
      </c>
      <c r="H372" s="302">
        <v>0.62258810706528978</v>
      </c>
      <c r="I372" s="302">
        <v>0.12692684458242867</v>
      </c>
      <c r="J372" s="302">
        <f t="shared" si="164"/>
        <v>1.0567815469942028</v>
      </c>
      <c r="K372" s="303"/>
      <c r="L372" s="302">
        <v>0.40715564912191748</v>
      </c>
      <c r="M372" s="302">
        <v>0.8251736370014876</v>
      </c>
      <c r="N372" s="302">
        <v>0.15329433619632379</v>
      </c>
      <c r="O372" s="302">
        <f t="shared" si="163"/>
        <v>1.3856236223197287</v>
      </c>
    </row>
    <row r="373" spans="1:15" s="236" customFormat="1" x14ac:dyDescent="0.2">
      <c r="A373" s="237" t="str">
        <f>name!E$11</f>
        <v>Process, plant and machine operatives</v>
      </c>
      <c r="B373" s="302">
        <v>0.16231472429884594</v>
      </c>
      <c r="C373" s="302">
        <v>0.12826776711499269</v>
      </c>
      <c r="D373" s="302">
        <v>4.425235426254269E-2</v>
      </c>
      <c r="E373" s="302">
        <f t="shared" si="161"/>
        <v>0.33483484567638133</v>
      </c>
      <c r="F373" s="303"/>
      <c r="G373" s="302">
        <v>0.1383746525844233</v>
      </c>
      <c r="H373" s="302">
        <v>0.12841847169350132</v>
      </c>
      <c r="I373" s="302">
        <v>3.7019085522208714E-2</v>
      </c>
      <c r="J373" s="302">
        <f t="shared" si="164"/>
        <v>0.30381220980013335</v>
      </c>
      <c r="K373" s="303"/>
      <c r="L373" s="302">
        <v>0.14806151468878151</v>
      </c>
      <c r="M373" s="302">
        <v>0.21844183388496988</v>
      </c>
      <c r="N373" s="302">
        <v>5.1975255840269033E-2</v>
      </c>
      <c r="O373" s="302">
        <f t="shared" si="163"/>
        <v>0.41847860441402041</v>
      </c>
    </row>
    <row r="374" spans="1:15" s="236" customFormat="1" x14ac:dyDescent="0.2">
      <c r="A374" s="237" t="str">
        <f>name!E$12</f>
        <v>Elementary occupations</v>
      </c>
      <c r="B374" s="302">
        <v>0.50471806251084217</v>
      </c>
      <c r="C374" s="302">
        <v>2.5184383638102403</v>
      </c>
      <c r="D374" s="302">
        <v>0.11736013220160248</v>
      </c>
      <c r="E374" s="302">
        <f t="shared" si="161"/>
        <v>3.1405165585226853</v>
      </c>
      <c r="F374" s="303"/>
      <c r="G374" s="302">
        <v>0.40743878855187415</v>
      </c>
      <c r="H374" s="302">
        <v>2.0294697226804743</v>
      </c>
      <c r="I374" s="302">
        <v>7.1585341779141901E-2</v>
      </c>
      <c r="J374" s="302">
        <f t="shared" si="164"/>
        <v>2.5084938530114904</v>
      </c>
      <c r="K374" s="303"/>
      <c r="L374" s="302">
        <v>0.45519005470573437</v>
      </c>
      <c r="M374" s="302">
        <v>2.0988122532377447</v>
      </c>
      <c r="N374" s="302">
        <v>0.12080629690177576</v>
      </c>
      <c r="O374" s="302">
        <f t="shared" si="163"/>
        <v>2.6748086048452548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8.1498860171632526</v>
      </c>
      <c r="C376" s="311">
        <f t="shared" ref="C376:E376" si="165">SUM(C366:C374)</f>
        <v>9.5370037123413667</v>
      </c>
      <c r="D376" s="311">
        <f t="shared" si="165"/>
        <v>9.7531102704953945</v>
      </c>
      <c r="E376" s="311">
        <f t="shared" si="165"/>
        <v>27.440000000000019</v>
      </c>
      <c r="F376" s="311"/>
      <c r="G376" s="311">
        <f t="shared" ref="G376:J376" si="166">SUM(G366:G374)</f>
        <v>7.4799765377789402</v>
      </c>
      <c r="H376" s="311">
        <f t="shared" si="166"/>
        <v>9.3375602237543518</v>
      </c>
      <c r="I376" s="311">
        <f t="shared" si="166"/>
        <v>8.3894632384667336</v>
      </c>
      <c r="J376" s="311">
        <f t="shared" si="166"/>
        <v>25.207000000000022</v>
      </c>
      <c r="K376" s="311"/>
      <c r="L376" s="311">
        <f t="shared" ref="L376:O376" si="167">SUM(L366:L374)</f>
        <v>9.4149236136952403</v>
      </c>
      <c r="M376" s="311">
        <f t="shared" si="167"/>
        <v>12.523551764116648</v>
      </c>
      <c r="N376" s="311">
        <f t="shared" si="167"/>
        <v>11.085524622188101</v>
      </c>
      <c r="O376" s="311">
        <f t="shared" si="167"/>
        <v>33.023999999999987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0.77244225136929245</v>
      </c>
      <c r="C383" s="302">
        <v>0.17051903815453526</v>
      </c>
      <c r="D383" s="302">
        <v>1.1219071054213547</v>
      </c>
      <c r="E383" s="302">
        <f>SUM(B383:D383)</f>
        <v>2.0648683949451825</v>
      </c>
      <c r="F383" s="303"/>
      <c r="G383" s="302">
        <v>0.86655802576217345</v>
      </c>
      <c r="H383" s="302">
        <v>0.27324569819324152</v>
      </c>
      <c r="I383" s="302">
        <v>1.6464867260272225</v>
      </c>
      <c r="J383" s="302">
        <f>SUM(G383:I383)</f>
        <v>2.7862904499826371</v>
      </c>
      <c r="K383" s="303"/>
      <c r="L383" s="302">
        <v>0.91068244532024301</v>
      </c>
      <c r="M383" s="302">
        <v>0.33701162668883272</v>
      </c>
      <c r="N383" s="302">
        <v>1.8749314866137166</v>
      </c>
      <c r="O383" s="302">
        <f>SUM(L383:N383)</f>
        <v>3.1226255586227922</v>
      </c>
    </row>
    <row r="384" spans="1:15" s="236" customFormat="1" x14ac:dyDescent="0.2">
      <c r="A384" s="237" t="str">
        <f>name!E$5</f>
        <v>Professional occupations</v>
      </c>
      <c r="B384" s="302">
        <v>1.8417618778312312</v>
      </c>
      <c r="C384" s="302">
        <v>0.85368479702424016</v>
      </c>
      <c r="D384" s="302">
        <v>1.3859049091416697</v>
      </c>
      <c r="E384" s="302">
        <f t="shared" ref="E384:E391" si="168">SUM(B384:D384)</f>
        <v>4.081351583997141</v>
      </c>
      <c r="F384" s="303"/>
      <c r="G384" s="302">
        <v>2.1793670234058542</v>
      </c>
      <c r="H384" s="302">
        <v>1.1245863880403528</v>
      </c>
      <c r="I384" s="302">
        <v>1.6412421669572321</v>
      </c>
      <c r="J384" s="302">
        <f t="shared" ref="J384:J386" si="169">SUM(G384:I384)</f>
        <v>4.9451955784034389</v>
      </c>
      <c r="K384" s="303"/>
      <c r="L384" s="302">
        <v>2.5744630895488392</v>
      </c>
      <c r="M384" s="302">
        <v>1.4338023757896645</v>
      </c>
      <c r="N384" s="302">
        <v>1.6680324664086743</v>
      </c>
      <c r="O384" s="302">
        <f t="shared" ref="O384:O391" si="170">SUM(L384:N384)</f>
        <v>5.676297931747178</v>
      </c>
    </row>
    <row r="385" spans="1:15" s="236" customFormat="1" x14ac:dyDescent="0.2">
      <c r="A385" s="237" t="str">
        <f>name!E$6</f>
        <v>Associate professional occupations</v>
      </c>
      <c r="B385" s="302">
        <v>0.8925145309071113</v>
      </c>
      <c r="C385" s="302">
        <v>0.74923278628818279</v>
      </c>
      <c r="D385" s="302">
        <v>1.2069168191567228</v>
      </c>
      <c r="E385" s="302">
        <f t="shared" si="168"/>
        <v>2.8486641363520171</v>
      </c>
      <c r="F385" s="303"/>
      <c r="G385" s="302">
        <v>0.97884448553143033</v>
      </c>
      <c r="H385" s="302">
        <v>0.83862051207175614</v>
      </c>
      <c r="I385" s="302">
        <v>1.3517439607779433</v>
      </c>
      <c r="J385" s="302">
        <f t="shared" si="169"/>
        <v>3.1692089583811298</v>
      </c>
      <c r="K385" s="303"/>
      <c r="L385" s="302">
        <v>1.1800390074465616</v>
      </c>
      <c r="M385" s="302">
        <v>0.99864360970138433</v>
      </c>
      <c r="N385" s="302">
        <v>1.2986077131588853</v>
      </c>
      <c r="O385" s="302">
        <f t="shared" si="170"/>
        <v>3.4772903303068312</v>
      </c>
    </row>
    <row r="386" spans="1:15" s="236" customFormat="1" x14ac:dyDescent="0.2">
      <c r="A386" s="237" t="str">
        <f>name!E$7</f>
        <v>Administrative and secretarial occupations</v>
      </c>
      <c r="B386" s="302">
        <v>0.71227949291935233</v>
      </c>
      <c r="C386" s="302">
        <v>1.1452683786487101</v>
      </c>
      <c r="D386" s="302">
        <v>0.32976516751904772</v>
      </c>
      <c r="E386" s="302">
        <f t="shared" si="168"/>
        <v>2.1873130390871101</v>
      </c>
      <c r="F386" s="303"/>
      <c r="G386" s="302">
        <v>0.63029984963701391</v>
      </c>
      <c r="H386" s="302">
        <v>0.88364827382180444</v>
      </c>
      <c r="I386" s="302">
        <v>0.32044178330808093</v>
      </c>
      <c r="J386" s="302">
        <f t="shared" si="169"/>
        <v>1.8343899067668992</v>
      </c>
      <c r="K386" s="303"/>
      <c r="L386" s="302">
        <v>0.58663389106935049</v>
      </c>
      <c r="M386" s="302">
        <v>0.92481508105648691</v>
      </c>
      <c r="N386" s="302">
        <v>0.21856611822809408</v>
      </c>
      <c r="O386" s="302">
        <f t="shared" si="170"/>
        <v>1.7300150903539313</v>
      </c>
    </row>
    <row r="387" spans="1:15" s="236" customFormat="1" x14ac:dyDescent="0.2">
      <c r="A387" s="237" t="str">
        <f>name!E$8</f>
        <v>Skilled trades occupations</v>
      </c>
      <c r="B387" s="302">
        <v>0.35640132522398221</v>
      </c>
      <c r="C387" s="302">
        <v>0.14362126171120168</v>
      </c>
      <c r="D387" s="302">
        <v>0.51071391966335822</v>
      </c>
      <c r="E387" s="302">
        <f t="shared" si="168"/>
        <v>1.0107365065985421</v>
      </c>
      <c r="F387" s="303"/>
      <c r="G387" s="302">
        <v>0.29696271612509678</v>
      </c>
      <c r="H387" s="302">
        <v>0.15988158077754752</v>
      </c>
      <c r="I387" s="302">
        <v>0.65905746477899174</v>
      </c>
      <c r="J387" s="302">
        <f>SUM(G387:I387)</f>
        <v>1.115901761681636</v>
      </c>
      <c r="K387" s="303"/>
      <c r="L387" s="302">
        <v>0.30657083497150256</v>
      </c>
      <c r="M387" s="302">
        <v>0.18286113941709453</v>
      </c>
      <c r="N387" s="302">
        <v>0.974307662608487</v>
      </c>
      <c r="O387" s="302">
        <f t="shared" si="170"/>
        <v>1.4637396369970841</v>
      </c>
    </row>
    <row r="388" spans="1:15" s="236" customFormat="1" x14ac:dyDescent="0.2">
      <c r="A388" s="237" t="str">
        <f>name!E$9</f>
        <v>Caring, leisure and other service occupations</v>
      </c>
      <c r="B388" s="302">
        <v>2.7726649190190771</v>
      </c>
      <c r="C388" s="302">
        <v>2.0013525428333687</v>
      </c>
      <c r="D388" s="302">
        <v>2.4375123128773821</v>
      </c>
      <c r="E388" s="302">
        <f t="shared" si="168"/>
        <v>7.2115297747298275</v>
      </c>
      <c r="F388" s="303"/>
      <c r="G388" s="302">
        <v>2.6472453648618512</v>
      </c>
      <c r="H388" s="302">
        <v>1.6034750244698612</v>
      </c>
      <c r="I388" s="302">
        <v>2.8439320496327327</v>
      </c>
      <c r="J388" s="302">
        <f t="shared" ref="J388:J391" si="171">SUM(G388:I388)</f>
        <v>7.0946524389644452</v>
      </c>
      <c r="K388" s="303"/>
      <c r="L388" s="302">
        <v>2.4582932120671841</v>
      </c>
      <c r="M388" s="302">
        <v>1.2862130366231936</v>
      </c>
      <c r="N388" s="302">
        <v>3.2403260903296691</v>
      </c>
      <c r="O388" s="302">
        <f t="shared" si="170"/>
        <v>6.9848323390200466</v>
      </c>
    </row>
    <row r="389" spans="1:15" s="236" customFormat="1" x14ac:dyDescent="0.2">
      <c r="A389" s="237" t="str">
        <f>name!E$10</f>
        <v>Sales and customer service occupations</v>
      </c>
      <c r="B389" s="302">
        <v>0.31127582722445601</v>
      </c>
      <c r="C389" s="302">
        <v>0.2650797745428865</v>
      </c>
      <c r="D389" s="302">
        <v>0.35957987325436475</v>
      </c>
      <c r="E389" s="302">
        <f t="shared" si="168"/>
        <v>0.93593547502170726</v>
      </c>
      <c r="F389" s="303"/>
      <c r="G389" s="302">
        <v>0.295990791245061</v>
      </c>
      <c r="H389" s="302">
        <v>0.49382540101416861</v>
      </c>
      <c r="I389" s="302">
        <v>0.39806323930346693</v>
      </c>
      <c r="J389" s="302">
        <f t="shared" si="171"/>
        <v>1.1878794315626966</v>
      </c>
      <c r="K389" s="303"/>
      <c r="L389" s="302">
        <v>0.27428538502174693</v>
      </c>
      <c r="M389" s="302">
        <v>0.5160254504598577</v>
      </c>
      <c r="N389" s="302">
        <v>0.31763141607609102</v>
      </c>
      <c r="O389" s="302">
        <f t="shared" si="170"/>
        <v>1.1079422515576955</v>
      </c>
    </row>
    <row r="390" spans="1:15" s="236" customFormat="1" x14ac:dyDescent="0.2">
      <c r="A390" s="237" t="str">
        <f>name!E$11</f>
        <v>Process, plant and machine operatives</v>
      </c>
      <c r="B390" s="302">
        <v>0.33587984879118132</v>
      </c>
      <c r="C390" s="302">
        <v>0.25806034970894859</v>
      </c>
      <c r="D390" s="302">
        <v>8.4243520150955528E-2</v>
      </c>
      <c r="E390" s="302">
        <f t="shared" si="168"/>
        <v>0.6781837186510854</v>
      </c>
      <c r="F390" s="303"/>
      <c r="G390" s="302">
        <v>0.28908852210658703</v>
      </c>
      <c r="H390" s="302">
        <v>0.32708064924757296</v>
      </c>
      <c r="I390" s="302">
        <v>0.10906535461431133</v>
      </c>
      <c r="J390" s="302">
        <f t="shared" si="171"/>
        <v>0.72523452596847127</v>
      </c>
      <c r="K390" s="303"/>
      <c r="L390" s="302">
        <v>0.30554000069960568</v>
      </c>
      <c r="M390" s="302">
        <v>0.51109064578013719</v>
      </c>
      <c r="N390" s="302">
        <v>8.9945403740446489E-2</v>
      </c>
      <c r="O390" s="302">
        <f t="shared" si="170"/>
        <v>0.90657605022018928</v>
      </c>
    </row>
    <row r="391" spans="1:15" s="236" customFormat="1" x14ac:dyDescent="0.2">
      <c r="A391" s="237" t="str">
        <f>name!E$12</f>
        <v>Elementary occupations</v>
      </c>
      <c r="B391" s="302">
        <v>0.56562468941233401</v>
      </c>
      <c r="C391" s="302">
        <v>1.1893834521532611</v>
      </c>
      <c r="D391" s="302">
        <v>0.35940922905176503</v>
      </c>
      <c r="E391" s="302">
        <f t="shared" si="168"/>
        <v>2.1144173706173603</v>
      </c>
      <c r="F391" s="303"/>
      <c r="G391" s="302">
        <v>0.51939248699254059</v>
      </c>
      <c r="H391" s="302">
        <v>1.0142196683625671</v>
      </c>
      <c r="I391" s="302">
        <v>0.29863479293357836</v>
      </c>
      <c r="J391" s="302">
        <f t="shared" si="171"/>
        <v>1.8322469482886861</v>
      </c>
      <c r="K391" s="303"/>
      <c r="L391" s="302">
        <v>0.62209597462519717</v>
      </c>
      <c r="M391" s="302">
        <v>0.658128734960162</v>
      </c>
      <c r="N391" s="302">
        <v>0.24845610158887962</v>
      </c>
      <c r="O391" s="302">
        <f t="shared" si="170"/>
        <v>1.5286808111742387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8.560844762698018</v>
      </c>
      <c r="C393" s="311">
        <f t="shared" ref="C393:E393" si="172">SUM(C383:C391)</f>
        <v>6.7762023810653345</v>
      </c>
      <c r="D393" s="311">
        <f t="shared" si="172"/>
        <v>7.7959528562366209</v>
      </c>
      <c r="E393" s="311">
        <f t="shared" si="172"/>
        <v>23.132999999999974</v>
      </c>
      <c r="F393" s="311"/>
      <c r="G393" s="311">
        <f t="shared" ref="G393:J393" si="173">SUM(G383:G391)</f>
        <v>8.703749265667609</v>
      </c>
      <c r="H393" s="311">
        <f t="shared" si="173"/>
        <v>6.7185831959988711</v>
      </c>
      <c r="I393" s="311">
        <f t="shared" si="173"/>
        <v>9.2686675383335597</v>
      </c>
      <c r="J393" s="311">
        <f t="shared" si="173"/>
        <v>24.691000000000038</v>
      </c>
      <c r="K393" s="311"/>
      <c r="L393" s="311">
        <f t="shared" ref="L393:O393" si="174">SUM(L383:L391)</f>
        <v>9.2186038407702302</v>
      </c>
      <c r="M393" s="311">
        <f t="shared" si="174"/>
        <v>6.8485917004768133</v>
      </c>
      <c r="N393" s="311">
        <f t="shared" si="174"/>
        <v>9.9308044587529434</v>
      </c>
      <c r="O393" s="311">
        <f t="shared" si="174"/>
        <v>25.997999999999987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Heart of the South West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Heart of the South West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Heart of the South West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83.869302883778545</v>
      </c>
      <c r="C8" s="11">
        <f t="array" ref="C8:C16">MMULT(aggregation!$B$13:$AA$21,'Occ T2'!C8:C33)</f>
        <v>95.013589179644015</v>
      </c>
      <c r="D8" s="11">
        <f t="array" ref="D8:D16">MMULT(aggregation!$B$13:$AA$21,'Occ T2'!D8:D33)</f>
        <v>98.194683290349431</v>
      </c>
      <c r="E8" s="11">
        <f t="array" ref="E8:E16">MMULT(aggregation!$B$13:$AA$21,'Occ T2'!E8:E33)</f>
        <v>94.93144471818735</v>
      </c>
      <c r="F8" s="11">
        <f t="array" ref="F8:F16">MMULT(aggregation!$B$13:$AA$21,'Occ T2'!F8:F33)</f>
        <v>105.36669257841095</v>
      </c>
      <c r="G8" s="11"/>
      <c r="H8" s="11">
        <f>F8-D8</f>
        <v>7.1720092880615169</v>
      </c>
      <c r="I8" s="11">
        <f t="array" ref="I8:I16">MMULT(aggregation!$B$13:$AA$21,'Occ T2'!I8:I33)</f>
        <v>52.166643902089902</v>
      </c>
      <c r="J8" s="11">
        <f>SUM(H8:I8)</f>
        <v>59.338653190151419</v>
      </c>
      <c r="L8" s="10" t="str">
        <f>name!E4</f>
        <v>Managers, directors and senior officials</v>
      </c>
      <c r="M8" s="11">
        <f t="array" ref="M8:M16">MMULT(aggregation!$B$13:$AA$21,'Occ T2'!M8:M33)</f>
        <v>56.8538989350427</v>
      </c>
      <c r="N8" s="11">
        <f t="array" ref="N8:N16">MMULT(aggregation!$B$13:$AA$21,'Occ T2'!N8:N33)</f>
        <v>62.261667310096662</v>
      </c>
      <c r="O8" s="11">
        <f t="array" ref="O8:O16">MMULT(aggregation!$B$13:$AA$21,'Occ T2'!O8:O33)</f>
        <v>62.524126905616832</v>
      </c>
      <c r="P8" s="11">
        <f t="array" ref="P8:P16">MMULT(aggregation!$B$13:$AA$21,'Occ T2'!P8:P33)</f>
        <v>60.065111693253755</v>
      </c>
      <c r="Q8" s="11">
        <f t="array" ref="Q8:Q16">MMULT(aggregation!$B$13:$AA$21,'Occ T2'!Q8:Q33)</f>
        <v>65.666384931865167</v>
      </c>
      <c r="R8" s="11"/>
      <c r="S8" s="11">
        <f>Q8-O8</f>
        <v>3.1422580262483351</v>
      </c>
      <c r="T8" s="11">
        <f t="array" ref="T8:T16">MMULT(aggregation!$B$13:$AA$21,'Occ T2'!T8:T33)</f>
        <v>29.880213808363145</v>
      </c>
      <c r="U8" s="11">
        <f>SUM(S8:T8)</f>
        <v>33.02247183461148</v>
      </c>
      <c r="W8" s="10" t="str">
        <f>name!E4</f>
        <v>Managers, directors and senior officials</v>
      </c>
      <c r="X8" s="11">
        <f t="array" ref="X8:X16">MMULT(aggregation!$B$13:$AA$21,'Occ T2'!X8:X33)</f>
        <v>27.015403948735887</v>
      </c>
      <c r="Y8" s="11">
        <f t="array" ref="Y8:Y16">MMULT(aggregation!$B$13:$AA$21,'Occ T2'!Y8:Y33)</f>
        <v>32.751921869547282</v>
      </c>
      <c r="Z8" s="11">
        <f t="array" ref="Z8:Z16">MMULT(aggregation!$B$13:$AA$21,'Occ T2'!Z8:Z33)</f>
        <v>35.670556384732578</v>
      </c>
      <c r="AA8" s="11">
        <f t="array" ref="AA8:AA16">MMULT(aggregation!$B$13:$AA$21,'Occ T2'!AA8:AA33)</f>
        <v>34.866333024933489</v>
      </c>
      <c r="AB8" s="11">
        <f t="array" ref="AB8:AB16">MMULT(aggregation!$B$13:$AA$21,'Occ T2'!AB8:AB33)</f>
        <v>39.70030764654576</v>
      </c>
      <c r="AC8" s="11"/>
      <c r="AD8" s="11">
        <f>AB8-Z8</f>
        <v>4.0297512618131819</v>
      </c>
      <c r="AE8" s="11">
        <f t="array" ref="AE8:AE16">MMULT(aggregation!$B$13:$AA$21,'Occ T2'!AE8:AE33)</f>
        <v>22.286430093726764</v>
      </c>
      <c r="AF8" s="11">
        <f>SUM(AD8:AE8)</f>
        <v>26.316181355539946</v>
      </c>
    </row>
    <row r="9" spans="1:32" x14ac:dyDescent="0.2">
      <c r="A9" t="str">
        <f>name!E5</f>
        <v>Professional occupations</v>
      </c>
      <c r="B9" s="11">
        <v>168.97670359877944</v>
      </c>
      <c r="C9" s="11">
        <v>184.91999295494583</v>
      </c>
      <c r="D9" s="11">
        <v>192.2129079014511</v>
      </c>
      <c r="E9" s="11">
        <v>208.40712283862561</v>
      </c>
      <c r="F9" s="11">
        <v>235.5127962287049</v>
      </c>
      <c r="G9" s="11"/>
      <c r="H9" s="11">
        <f t="shared" ref="H9:H16" si="0">F9-D9</f>
        <v>43.299888327253797</v>
      </c>
      <c r="I9" s="11">
        <v>99.62631971205694</v>
      </c>
      <c r="J9" s="11">
        <f t="shared" ref="J9:J15" si="1">SUM(H9:I9)</f>
        <v>142.92620803931072</v>
      </c>
      <c r="L9" s="10" t="str">
        <f>name!E5</f>
        <v>Professional occupations</v>
      </c>
      <c r="M9" s="11">
        <v>87.281564226882651</v>
      </c>
      <c r="N9" s="11">
        <v>93.203034210823887</v>
      </c>
      <c r="O9" s="11">
        <v>95.899737494855259</v>
      </c>
      <c r="P9" s="11">
        <v>106.88191380586893</v>
      </c>
      <c r="Q9" s="11">
        <v>119.86506557132881</v>
      </c>
      <c r="R9" s="11"/>
      <c r="S9" s="11">
        <f t="shared" ref="S9:S16" si="2">Q9-O9</f>
        <v>23.965328076473554</v>
      </c>
      <c r="T9" s="11">
        <v>41.10267231948329</v>
      </c>
      <c r="U9" s="11">
        <f t="shared" ref="U9:U12" si="3">SUM(S9:T9)</f>
        <v>65.068000395956844</v>
      </c>
      <c r="W9" s="10" t="str">
        <f>name!E5</f>
        <v>Professional occupations</v>
      </c>
      <c r="X9" s="11">
        <v>81.695139371896857</v>
      </c>
      <c r="Y9" s="11">
        <v>91.716958744121911</v>
      </c>
      <c r="Z9" s="11">
        <v>96.313170406595887</v>
      </c>
      <c r="AA9" s="11">
        <v>101.52520903275679</v>
      </c>
      <c r="AB9" s="11">
        <v>115.647730657376</v>
      </c>
      <c r="AC9" s="11"/>
      <c r="AD9" s="11">
        <f t="shared" ref="AD9:AD16" si="4">AB9-Z9</f>
        <v>19.334560250780115</v>
      </c>
      <c r="AE9" s="11">
        <v>58.52364739257365</v>
      </c>
      <c r="AF9" s="11">
        <f t="shared" ref="AF9:AF12" si="5">SUM(AD9:AE9)</f>
        <v>77.858207643353765</v>
      </c>
    </row>
    <row r="10" spans="1:32" x14ac:dyDescent="0.2">
      <c r="A10" t="str">
        <f>name!E6</f>
        <v>Associate professional occupations</v>
      </c>
      <c r="B10" s="11">
        <v>100.17016657098426</v>
      </c>
      <c r="C10" s="11">
        <v>105.24611221987622</v>
      </c>
      <c r="D10" s="11">
        <v>109.7398994460994</v>
      </c>
      <c r="E10" s="11">
        <v>119.39141128280112</v>
      </c>
      <c r="F10" s="11">
        <v>133.34053879411104</v>
      </c>
      <c r="G10" s="11"/>
      <c r="H10" s="11">
        <f t="shared" si="0"/>
        <v>23.60063934801164</v>
      </c>
      <c r="I10" s="11">
        <v>58.658218811014663</v>
      </c>
      <c r="J10" s="11">
        <f t="shared" si="1"/>
        <v>82.258858159026303</v>
      </c>
      <c r="L10" s="10" t="str">
        <f>name!E6</f>
        <v>Associate professional occupations</v>
      </c>
      <c r="M10" s="11">
        <v>52.144648025757625</v>
      </c>
      <c r="N10" s="11">
        <v>53.312986522206302</v>
      </c>
      <c r="O10" s="11">
        <v>55.23234442735496</v>
      </c>
      <c r="P10" s="11">
        <v>54.44583126241254</v>
      </c>
      <c r="Q10" s="11">
        <v>57.593907916266602</v>
      </c>
      <c r="R10" s="11"/>
      <c r="S10" s="11">
        <f t="shared" si="2"/>
        <v>2.3615634889116421</v>
      </c>
      <c r="T10" s="11">
        <v>21.280110230621048</v>
      </c>
      <c r="U10" s="11">
        <f t="shared" si="3"/>
        <v>23.64167371953269</v>
      </c>
      <c r="W10" s="10" t="str">
        <f>name!E6</f>
        <v>Associate professional occupations</v>
      </c>
      <c r="X10" s="11">
        <v>48.025518545226689</v>
      </c>
      <c r="Y10" s="11">
        <v>51.933125697669894</v>
      </c>
      <c r="Z10" s="11">
        <v>54.507555018744455</v>
      </c>
      <c r="AA10" s="11">
        <v>64.945580020388576</v>
      </c>
      <c r="AB10" s="11">
        <v>75.746630877844439</v>
      </c>
      <c r="AC10" s="11"/>
      <c r="AD10" s="11">
        <f t="shared" si="4"/>
        <v>21.239075859099984</v>
      </c>
      <c r="AE10" s="11">
        <v>37.378108580393629</v>
      </c>
      <c r="AF10" s="11">
        <f t="shared" si="5"/>
        <v>58.617184439493613</v>
      </c>
    </row>
    <row r="11" spans="1:32" x14ac:dyDescent="0.2">
      <c r="A11" t="str">
        <f>name!E7</f>
        <v>Administrative and secretarial occupations</v>
      </c>
      <c r="B11" s="11">
        <v>86.518349266034406</v>
      </c>
      <c r="C11" s="11">
        <v>82.129509137069761</v>
      </c>
      <c r="D11" s="11">
        <v>85.285318302320206</v>
      </c>
      <c r="E11" s="11">
        <v>85.937604549801009</v>
      </c>
      <c r="F11" s="11">
        <v>82.469925328878318</v>
      </c>
      <c r="G11" s="11"/>
      <c r="H11" s="11">
        <f t="shared" si="0"/>
        <v>-2.8153929734418881</v>
      </c>
      <c r="I11" s="11">
        <v>43.096365878030994</v>
      </c>
      <c r="J11" s="11">
        <f t="shared" si="1"/>
        <v>40.280972904589106</v>
      </c>
      <c r="L11" s="10" t="str">
        <f>name!E7</f>
        <v>Administrative and secretarial occupations</v>
      </c>
      <c r="M11" s="11">
        <v>20.00765796663822</v>
      </c>
      <c r="N11" s="11">
        <v>17.750034069846752</v>
      </c>
      <c r="O11" s="11">
        <v>20.947162107001688</v>
      </c>
      <c r="P11" s="11">
        <v>22.070175046005204</v>
      </c>
      <c r="Q11" s="11">
        <v>24.089941729990496</v>
      </c>
      <c r="R11" s="11"/>
      <c r="S11" s="11">
        <f t="shared" si="2"/>
        <v>3.1427796229888081</v>
      </c>
      <c r="T11" s="11">
        <v>8.3269378025524059</v>
      </c>
      <c r="U11" s="11">
        <f t="shared" si="3"/>
        <v>11.469717425541214</v>
      </c>
      <c r="W11" s="10" t="str">
        <f>name!E7</f>
        <v>Administrative and secretarial occupations</v>
      </c>
      <c r="X11" s="11">
        <v>66.510691299396143</v>
      </c>
      <c r="Y11" s="11">
        <v>64.379475067223012</v>
      </c>
      <c r="Z11" s="11">
        <v>64.338156195318405</v>
      </c>
      <c r="AA11" s="11">
        <v>63.867429503795869</v>
      </c>
      <c r="AB11" s="11">
        <v>58.379983598887819</v>
      </c>
      <c r="AC11" s="11"/>
      <c r="AD11" s="11">
        <f t="shared" si="4"/>
        <v>-5.9581725964305861</v>
      </c>
      <c r="AE11" s="11">
        <v>34.769428075478586</v>
      </c>
      <c r="AF11" s="11">
        <f t="shared" si="5"/>
        <v>28.811255479048</v>
      </c>
    </row>
    <row r="12" spans="1:32" x14ac:dyDescent="0.2">
      <c r="A12" t="str">
        <f>name!E8</f>
        <v>Skilled trades occupations</v>
      </c>
      <c r="B12" s="11">
        <v>105.84438776479021</v>
      </c>
      <c r="C12" s="11">
        <v>100.59544131017429</v>
      </c>
      <c r="D12" s="11">
        <v>91.289655466181728</v>
      </c>
      <c r="E12" s="11">
        <v>92.916980374935207</v>
      </c>
      <c r="F12" s="11">
        <v>92.499522180041922</v>
      </c>
      <c r="G12" s="11"/>
      <c r="H12" s="11">
        <f t="shared" si="0"/>
        <v>1.209866713860194</v>
      </c>
      <c r="I12" s="11">
        <v>39.716130117382512</v>
      </c>
      <c r="J12" s="11">
        <f t="shared" si="1"/>
        <v>40.925996831242706</v>
      </c>
      <c r="L12" s="10" t="str">
        <f>name!E8</f>
        <v>Skilled trades occupations</v>
      </c>
      <c r="M12" s="11">
        <v>95.822129653505428</v>
      </c>
      <c r="N12" s="11">
        <v>89.989827780593046</v>
      </c>
      <c r="O12" s="11">
        <v>80.060704708148052</v>
      </c>
      <c r="P12" s="11">
        <v>81.054204913349153</v>
      </c>
      <c r="Q12" s="11">
        <v>79.618148728996971</v>
      </c>
      <c r="R12" s="11"/>
      <c r="S12" s="11">
        <f t="shared" si="2"/>
        <v>-0.44255597915108069</v>
      </c>
      <c r="T12" s="11">
        <v>32.485371980744276</v>
      </c>
      <c r="U12" s="11">
        <f t="shared" si="3"/>
        <v>32.042816001593195</v>
      </c>
      <c r="W12" s="10" t="str">
        <f>name!E8</f>
        <v>Skilled trades occupations</v>
      </c>
      <c r="X12" s="11">
        <v>10.02225811128476</v>
      </c>
      <c r="Y12" s="11">
        <v>10.605613529581232</v>
      </c>
      <c r="Z12" s="11">
        <v>11.228950758033635</v>
      </c>
      <c r="AA12" s="11">
        <v>11.862775461586036</v>
      </c>
      <c r="AB12" s="11">
        <v>12.881373451044954</v>
      </c>
      <c r="AC12" s="11"/>
      <c r="AD12" s="11">
        <f t="shared" si="4"/>
        <v>1.6524226930113191</v>
      </c>
      <c r="AE12" s="11">
        <v>7.2307581366382383</v>
      </c>
      <c r="AF12" s="11">
        <f t="shared" si="5"/>
        <v>8.8831808296495574</v>
      </c>
    </row>
    <row r="13" spans="1:32" x14ac:dyDescent="0.2">
      <c r="A13" t="str">
        <f>name!E9</f>
        <v>Caring, leisure and other service occupations</v>
      </c>
      <c r="B13" s="11">
        <v>92.870834058153221</v>
      </c>
      <c r="C13" s="11">
        <v>91.113637421431264</v>
      </c>
      <c r="D13" s="11">
        <v>85.798003294473901</v>
      </c>
      <c r="E13" s="11">
        <v>88.706989036491223</v>
      </c>
      <c r="F13" s="11">
        <v>96.442897445150848</v>
      </c>
      <c r="G13" s="11"/>
      <c r="H13" s="11">
        <f t="shared" si="0"/>
        <v>10.644894150676947</v>
      </c>
      <c r="I13" s="11">
        <v>50.070083012962385</v>
      </c>
      <c r="J13" s="11">
        <f>SUM(H13:I13)</f>
        <v>60.714977163639333</v>
      </c>
      <c r="L13" s="10" t="str">
        <f>name!E9</f>
        <v>Caring, leisure and other service occupations</v>
      </c>
      <c r="M13" s="11">
        <v>12.870312809195648</v>
      </c>
      <c r="N13" s="11">
        <v>12.765934073927754</v>
      </c>
      <c r="O13" s="11">
        <v>12.947767769138487</v>
      </c>
      <c r="P13" s="11">
        <v>14.250604148991721</v>
      </c>
      <c r="Q13" s="11">
        <v>16.62628106329414</v>
      </c>
      <c r="R13" s="11"/>
      <c r="S13" s="11">
        <f t="shared" si="2"/>
        <v>3.6785132941556533</v>
      </c>
      <c r="T13" s="11">
        <v>6.5098781165613149</v>
      </c>
      <c r="U13" s="11">
        <f>SUM(S13:T13)</f>
        <v>10.188391410716967</v>
      </c>
      <c r="W13" s="10" t="str">
        <f>name!E9</f>
        <v>Caring, leisure and other service occupations</v>
      </c>
      <c r="X13" s="11">
        <v>80.000521248957654</v>
      </c>
      <c r="Y13" s="11">
        <v>78.347703347503554</v>
      </c>
      <c r="Z13" s="11">
        <v>72.850235525335393</v>
      </c>
      <c r="AA13" s="11">
        <v>74.456384887499553</v>
      </c>
      <c r="AB13" s="11">
        <v>79.816616381856676</v>
      </c>
      <c r="AC13" s="11"/>
      <c r="AD13" s="11">
        <f t="shared" si="4"/>
        <v>6.9663808565212832</v>
      </c>
      <c r="AE13" s="11">
        <v>43.560204896401061</v>
      </c>
      <c r="AF13" s="11">
        <f>SUM(AD13:AE13)</f>
        <v>50.526585752922344</v>
      </c>
    </row>
    <row r="14" spans="1:32" x14ac:dyDescent="0.2">
      <c r="A14" t="str">
        <f>name!E10</f>
        <v>Sales and customer service occupations</v>
      </c>
      <c r="B14" s="11">
        <v>78.156320390272526</v>
      </c>
      <c r="C14" s="11">
        <v>75.587679011668996</v>
      </c>
      <c r="D14" s="11">
        <v>76.527195024728954</v>
      </c>
      <c r="E14" s="11">
        <v>77.859107131184246</v>
      </c>
      <c r="F14" s="11">
        <v>77.826284498372956</v>
      </c>
      <c r="G14" s="11"/>
      <c r="H14" s="11">
        <f t="shared" si="0"/>
        <v>1.2990894736440026</v>
      </c>
      <c r="I14" s="11">
        <v>35.959657613031055</v>
      </c>
      <c r="J14" s="11">
        <f t="shared" si="1"/>
        <v>37.258747086675058</v>
      </c>
      <c r="L14" s="10" t="str">
        <f>name!E10</f>
        <v>Sales and customer service occupations</v>
      </c>
      <c r="M14" s="11">
        <v>29.445970064290453</v>
      </c>
      <c r="N14" s="11">
        <v>28.49453143413772</v>
      </c>
      <c r="O14" s="11">
        <v>29.618292229190583</v>
      </c>
      <c r="P14" s="11">
        <v>30.907310309189928</v>
      </c>
      <c r="Q14" s="11">
        <v>32.175349273861102</v>
      </c>
      <c r="R14" s="11"/>
      <c r="S14" s="11">
        <f t="shared" si="2"/>
        <v>2.5570570446705183</v>
      </c>
      <c r="T14" s="11">
        <v>10.505202178605382</v>
      </c>
      <c r="U14" s="11">
        <f t="shared" ref="U14:U15" si="6">SUM(S14:T14)</f>
        <v>13.0622592232759</v>
      </c>
      <c r="W14" s="10" t="str">
        <f>name!E10</f>
        <v>Sales and customer service occupations</v>
      </c>
      <c r="X14" s="11">
        <v>48.710350325982155</v>
      </c>
      <c r="Y14" s="11">
        <v>47.093147577531269</v>
      </c>
      <c r="Z14" s="11">
        <v>46.908902795538395</v>
      </c>
      <c r="AA14" s="11">
        <v>46.951796821994328</v>
      </c>
      <c r="AB14" s="11">
        <v>45.650935224511855</v>
      </c>
      <c r="AC14" s="11"/>
      <c r="AD14" s="11">
        <f t="shared" si="4"/>
        <v>-1.2579675710265406</v>
      </c>
      <c r="AE14" s="11">
        <v>25.454455434425668</v>
      </c>
      <c r="AF14" s="11">
        <f t="shared" ref="AF14:AF15" si="7">SUM(AD14:AE14)</f>
        <v>24.196487863399128</v>
      </c>
    </row>
    <row r="15" spans="1:32" x14ac:dyDescent="0.2">
      <c r="A15" t="str">
        <f>name!E11</f>
        <v>Process, plant and machine operatives</v>
      </c>
      <c r="B15" s="11">
        <v>50.092844756430267</v>
      </c>
      <c r="C15" s="11">
        <v>50.061843174327059</v>
      </c>
      <c r="D15" s="11">
        <v>44.879660051262725</v>
      </c>
      <c r="E15" s="11">
        <v>46.084060891323517</v>
      </c>
      <c r="F15" s="11">
        <v>45.238724513925206</v>
      </c>
      <c r="G15" s="11"/>
      <c r="H15" s="11">
        <f t="shared" si="0"/>
        <v>0.35906446266248082</v>
      </c>
      <c r="I15" s="11">
        <v>21.289449873182217</v>
      </c>
      <c r="J15" s="11">
        <f t="shared" si="1"/>
        <v>21.648514335844698</v>
      </c>
      <c r="L15" s="10" t="str">
        <f>name!E11</f>
        <v>Process, plant and machine operatives</v>
      </c>
      <c r="M15" s="11">
        <v>43.343637012176018</v>
      </c>
      <c r="N15" s="11">
        <v>42.721164711280707</v>
      </c>
      <c r="O15" s="11">
        <v>38.374556345417489</v>
      </c>
      <c r="P15" s="11">
        <v>38.254337990647279</v>
      </c>
      <c r="Q15" s="11">
        <v>36.676541836628772</v>
      </c>
      <c r="R15" s="11"/>
      <c r="S15" s="11">
        <f t="shared" si="2"/>
        <v>-1.6980145087887166</v>
      </c>
      <c r="T15" s="11">
        <v>17.059368410388835</v>
      </c>
      <c r="U15" s="11">
        <f t="shared" si="6"/>
        <v>15.361353901600118</v>
      </c>
      <c r="W15" s="10" t="str">
        <f>name!E11</f>
        <v>Process, plant and machine operatives</v>
      </c>
      <c r="X15" s="11">
        <v>6.7492077442543161</v>
      </c>
      <c r="Y15" s="11">
        <v>7.3406784630463768</v>
      </c>
      <c r="Z15" s="11">
        <v>6.505103705845265</v>
      </c>
      <c r="AA15" s="11">
        <v>7.8297229006761873</v>
      </c>
      <c r="AB15" s="11">
        <v>8.5621826772964127</v>
      </c>
      <c r="AC15" s="11"/>
      <c r="AD15" s="11">
        <f t="shared" si="4"/>
        <v>2.0570789714511477</v>
      </c>
      <c r="AE15" s="11">
        <v>4.2300814627933798</v>
      </c>
      <c r="AF15" s="11">
        <f t="shared" si="7"/>
        <v>6.2871604342445275</v>
      </c>
    </row>
    <row r="16" spans="1:32" x14ac:dyDescent="0.2">
      <c r="A16" t="str">
        <f>name!E12</f>
        <v>Elementary occupations</v>
      </c>
      <c r="B16" s="11">
        <v>97.825090710776479</v>
      </c>
      <c r="C16" s="11">
        <v>95.765195590862575</v>
      </c>
      <c r="D16" s="11">
        <v>89.279677223132325</v>
      </c>
      <c r="E16" s="11">
        <v>94.80227917665016</v>
      </c>
      <c r="F16" s="11">
        <v>93.42561843240388</v>
      </c>
      <c r="G16" s="11"/>
      <c r="H16" s="11">
        <f t="shared" si="0"/>
        <v>4.1459412092715553</v>
      </c>
      <c r="I16" s="11">
        <v>44.410964060731402</v>
      </c>
      <c r="J16" s="11">
        <f>SUM(H16:I16)</f>
        <v>48.556905270002957</v>
      </c>
      <c r="L16" s="10" t="str">
        <f>name!E12</f>
        <v>Elementary occupations</v>
      </c>
      <c r="M16" s="11">
        <v>52.596930918051477</v>
      </c>
      <c r="N16" s="11">
        <v>47.084263773978087</v>
      </c>
      <c r="O16" s="11">
        <v>46.35146708292865</v>
      </c>
      <c r="P16" s="11">
        <v>49.254447204166716</v>
      </c>
      <c r="Q16" s="11">
        <v>47.491536926694742</v>
      </c>
      <c r="R16" s="11"/>
      <c r="S16" s="11">
        <f t="shared" si="2"/>
        <v>1.1400698437660921</v>
      </c>
      <c r="T16" s="11">
        <v>18.041630371899423</v>
      </c>
      <c r="U16" s="11">
        <f>SUM(S16:T16)</f>
        <v>19.181700215665515</v>
      </c>
      <c r="W16" s="10" t="str">
        <f>name!E12</f>
        <v>Elementary occupations</v>
      </c>
      <c r="X16" s="11">
        <v>45.228159792724995</v>
      </c>
      <c r="Y16" s="11">
        <v>48.680931816884566</v>
      </c>
      <c r="Z16" s="11">
        <v>42.928210140203582</v>
      </c>
      <c r="AA16" s="11">
        <v>45.547831972483493</v>
      </c>
      <c r="AB16" s="11">
        <v>45.934081505709209</v>
      </c>
      <c r="AC16" s="11"/>
      <c r="AD16" s="11">
        <f t="shared" si="4"/>
        <v>3.0058713655056266</v>
      </c>
      <c r="AE16" s="11">
        <v>26.369333688831979</v>
      </c>
      <c r="AF16" s="11">
        <f>SUM(AD16:AE16)</f>
        <v>29.375205054337606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864.3239999999995</v>
      </c>
      <c r="C18" s="34">
        <f>SUM(C8:C16)</f>
        <v>880.43300000000011</v>
      </c>
      <c r="D18" s="34">
        <f>SUM(D8:D16)</f>
        <v>873.20699999999977</v>
      </c>
      <c r="E18" s="34">
        <f>SUM(E8:E16)</f>
        <v>909.03699999999935</v>
      </c>
      <c r="F18" s="34">
        <f>SUM(F8:F16)</f>
        <v>962.12299999999993</v>
      </c>
      <c r="G18" s="11"/>
      <c r="H18" s="34">
        <f>SUM(H8:H16)</f>
        <v>88.916000000000238</v>
      </c>
      <c r="I18" s="34">
        <f>SUM(I8:I16)</f>
        <v>444.99383298048213</v>
      </c>
      <c r="J18" s="34">
        <f>SUM(H18:I18)</f>
        <v>533.90983298048241</v>
      </c>
      <c r="L18" s="231" t="str">
        <f>name!E3</f>
        <v>All occupations</v>
      </c>
      <c r="M18" s="34">
        <f>SUM(M8:M16)</f>
        <v>450.36674961154023</v>
      </c>
      <c r="N18" s="34">
        <f>SUM(N8:N16)</f>
        <v>447.58344388689096</v>
      </c>
      <c r="O18" s="34">
        <f>SUM(O8:O16)</f>
        <v>441.95615906965202</v>
      </c>
      <c r="P18" s="34">
        <f>SUM(P8:P16)</f>
        <v>457.18393637388522</v>
      </c>
      <c r="Q18" s="34">
        <f>SUM(Q8:Q16)</f>
        <v>479.80315797892678</v>
      </c>
      <c r="R18" s="11"/>
      <c r="S18" s="34">
        <f>SUM(S8:S16)</f>
        <v>37.846998909274795</v>
      </c>
      <c r="T18" s="34">
        <f>SUM(T8:T16)</f>
        <v>185.19138521921909</v>
      </c>
      <c r="U18" s="34">
        <f>SUM(S18:T18)</f>
        <v>223.03838412849387</v>
      </c>
      <c r="W18" s="231" t="str">
        <f>name!E3</f>
        <v>All occupations</v>
      </c>
      <c r="X18" s="34">
        <f>SUM(X8:X16)</f>
        <v>413.95725038845944</v>
      </c>
      <c r="Y18" s="34">
        <f>SUM(Y8:Y16)</f>
        <v>432.8495561131092</v>
      </c>
      <c r="Z18" s="34">
        <f>SUM(Z8:Z16)</f>
        <v>431.25084093034764</v>
      </c>
      <c r="AA18" s="34">
        <f>SUM(AA8:AA16)</f>
        <v>451.85306362611431</v>
      </c>
      <c r="AB18" s="34">
        <f>SUM(AB8:AB16)</f>
        <v>482.31984202107316</v>
      </c>
      <c r="AC18" s="11"/>
      <c r="AD18" s="34">
        <f>SUM(AD8:AD16)</f>
        <v>51.069001090725529</v>
      </c>
      <c r="AE18" s="34">
        <f>SUM(AE8:AE16)</f>
        <v>259.80244776126295</v>
      </c>
      <c r="AF18" s="34">
        <f>SUM(AD18:AE18)</f>
        <v>310.87144885198848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9.7034564450111986</v>
      </c>
      <c r="C26" s="18">
        <f t="shared" si="8"/>
        <v>10.791688769008431</v>
      </c>
      <c r="D26" s="18">
        <f t="shared" si="8"/>
        <v>11.245292730171592</v>
      </c>
      <c r="E26" s="18">
        <f t="shared" si="8"/>
        <v>10.443078193537493</v>
      </c>
      <c r="F26" s="18">
        <f t="shared" si="8"/>
        <v>10.951478405402527</v>
      </c>
      <c r="G26" s="11"/>
      <c r="H26" s="40">
        <f>IF(D8&gt;0,(H8/D8)*100,0)</f>
        <v>7.3038672234980169</v>
      </c>
      <c r="I26" s="40">
        <f>IF(D8&gt;0,(I8/D8)*100,0)</f>
        <v>53.125731612005552</v>
      </c>
      <c r="J26" s="40">
        <f>IF(D8&gt;0,(J8/D8)*100,0)</f>
        <v>60.429598835503576</v>
      </c>
      <c r="L26" t="str">
        <f>$A$8</f>
        <v>Managers, directors and senior officials</v>
      </c>
      <c r="M26" s="18">
        <f t="shared" ref="M26:Q26" si="9">M8/M$18*100</f>
        <v>12.623911286541805</v>
      </c>
      <c r="N26" s="18">
        <f t="shared" si="9"/>
        <v>13.910627875197019</v>
      </c>
      <c r="O26" s="18">
        <f t="shared" si="9"/>
        <v>14.147133289698779</v>
      </c>
      <c r="P26" s="18">
        <f t="shared" si="9"/>
        <v>13.138062585850015</v>
      </c>
      <c r="Q26" s="18">
        <f t="shared" si="9"/>
        <v>13.686109363779817</v>
      </c>
      <c r="R26" s="11"/>
      <c r="S26" s="40">
        <f>IF(O8&gt;0,(S8/O8)*100,0)</f>
        <v>5.025672779072508</v>
      </c>
      <c r="T26" s="40">
        <f>IF(O8&gt;0,(T8/O8)*100,0)</f>
        <v>47.789893737290825</v>
      </c>
      <c r="U26" s="40">
        <f>IF(O8&gt;0,(U8/O8)*100,0)</f>
        <v>52.815566516363333</v>
      </c>
      <c r="W26" t="str">
        <f>$A$8</f>
        <v>Managers, directors and senior officials</v>
      </c>
      <c r="X26" s="18">
        <f t="shared" ref="X26:AB26" si="10">X8/X$18*100</f>
        <v>6.5261337791244154</v>
      </c>
      <c r="Y26" s="18">
        <f t="shared" si="10"/>
        <v>7.5665832174236485</v>
      </c>
      <c r="Z26" s="18">
        <f t="shared" si="10"/>
        <v>8.2714172354492437</v>
      </c>
      <c r="AA26" s="18">
        <f t="shared" si="10"/>
        <v>7.7162989103430375</v>
      </c>
      <c r="AB26" s="18">
        <f t="shared" si="10"/>
        <v>8.2311164061152606</v>
      </c>
      <c r="AC26" s="11"/>
      <c r="AD26" s="40">
        <f>IF(Z8&gt;0,(AD8/Z8)*100,0)</f>
        <v>11.297135986188215</v>
      </c>
      <c r="AE26" s="40">
        <f>IF(Z8&gt;0,(AE8/Z8)*100,0)</f>
        <v>62.478504269323984</v>
      </c>
      <c r="AF26" s="40">
        <f>IF(Z8&gt;0,(AF8/Z8)*100,0)</f>
        <v>73.775640255512201</v>
      </c>
    </row>
    <row r="27" spans="1:32" x14ac:dyDescent="0.2">
      <c r="A27" t="str">
        <f>$A$9</f>
        <v>Professional occupations</v>
      </c>
      <c r="B27" s="18">
        <f t="shared" si="8"/>
        <v>19.550157533376318</v>
      </c>
      <c r="C27" s="18">
        <f t="shared" si="8"/>
        <v>21.003300984282259</v>
      </c>
      <c r="D27" s="18">
        <f t="shared" si="8"/>
        <v>22.012295813186466</v>
      </c>
      <c r="E27" s="18">
        <f t="shared" si="8"/>
        <v>22.926143032530664</v>
      </c>
      <c r="F27" s="18">
        <f t="shared" si="8"/>
        <v>24.478449868541226</v>
      </c>
      <c r="G27" s="11"/>
      <c r="H27" s="40">
        <f t="shared" ref="H27:H36" si="11">IF(D9&gt;0,(H9/D9)*100,0)</f>
        <v>22.527045035629946</v>
      </c>
      <c r="I27" s="40">
        <f t="shared" ref="I27:I36" si="12">IF(D9&gt;0,(I9/D9)*100,0)</f>
        <v>51.831232771909399</v>
      </c>
      <c r="J27" s="40">
        <f t="shared" ref="J27:J36" si="13">IF(D9&gt;0,(J9/D9)*100,0)</f>
        <v>74.358277807539324</v>
      </c>
      <c r="L27" t="str">
        <f>$A$9</f>
        <v>Professional occupations</v>
      </c>
      <c r="M27" s="18">
        <f t="shared" ref="M27:Q27" si="14">M9/M$18*100</f>
        <v>19.380108389921453</v>
      </c>
      <c r="N27" s="18">
        <f t="shared" si="14"/>
        <v>20.823610766616575</v>
      </c>
      <c r="O27" s="18">
        <f t="shared" si="14"/>
        <v>21.698925453766901</v>
      </c>
      <c r="P27" s="18">
        <f t="shared" si="14"/>
        <v>23.378317850271287</v>
      </c>
      <c r="Q27" s="18">
        <f t="shared" si="14"/>
        <v>24.982133522471177</v>
      </c>
      <c r="R27" s="11"/>
      <c r="S27" s="40">
        <f t="shared" ref="S27:S34" si="15">IF(O9&gt;0,(S9/O9)*100,0)</f>
        <v>24.989982978586593</v>
      </c>
      <c r="T27" s="40">
        <f t="shared" ref="T27:T34" si="16">IF(O9&gt;0,(T9/O9)*100,0)</f>
        <v>42.860046745892632</v>
      </c>
      <c r="U27" s="40">
        <f t="shared" ref="U27:U34" si="17">IF(O9&gt;0,(U9/O9)*100,0)</f>
        <v>67.850029724479228</v>
      </c>
      <c r="W27" t="str">
        <f>$A$9</f>
        <v>Professional occupations</v>
      </c>
      <c r="X27" s="18">
        <f t="shared" ref="X27:AB27" si="18">X9/X$18*100</f>
        <v>19.735163303755098</v>
      </c>
      <c r="Y27" s="18">
        <f t="shared" si="18"/>
        <v>21.189107727802561</v>
      </c>
      <c r="Z27" s="18">
        <f t="shared" si="18"/>
        <v>22.333445240087464</v>
      </c>
      <c r="AA27" s="18">
        <f t="shared" si="18"/>
        <v>22.468633546051112</v>
      </c>
      <c r="AB27" s="18">
        <f t="shared" si="18"/>
        <v>23.977394372326739</v>
      </c>
      <c r="AC27" s="11"/>
      <c r="AD27" s="40">
        <f t="shared" ref="AD27:AD34" si="19">IF(Z9&gt;0,(AD9/Z9)*100,0)</f>
        <v>20.074679474424208</v>
      </c>
      <c r="AE27" s="40">
        <f t="shared" ref="AE27:AE34" si="20">IF(Z9&gt;0,(AE9/Z9)*100,0)</f>
        <v>60.763909178267205</v>
      </c>
      <c r="AF27" s="40">
        <f t="shared" ref="AF27:AF34" si="21">IF(Z9&gt;0,(AF9/Z9)*100,0)</f>
        <v>80.838588652691413</v>
      </c>
    </row>
    <row r="28" spans="1:32" x14ac:dyDescent="0.2">
      <c r="A28" t="str">
        <f>$A$10</f>
        <v>Associate professional occupations</v>
      </c>
      <c r="B28" s="18">
        <f t="shared" si="8"/>
        <v>11.589423245332112</v>
      </c>
      <c r="C28" s="18">
        <f t="shared" si="8"/>
        <v>11.95390361559326</v>
      </c>
      <c r="D28" s="18">
        <f t="shared" si="8"/>
        <v>12.567455305110864</v>
      </c>
      <c r="E28" s="18">
        <f t="shared" si="8"/>
        <v>13.133834077468926</v>
      </c>
      <c r="F28" s="18">
        <f t="shared" si="8"/>
        <v>13.85899087685369</v>
      </c>
      <c r="G28" s="11"/>
      <c r="H28" s="40">
        <f t="shared" si="11"/>
        <v>21.505978652371095</v>
      </c>
      <c r="I28" s="40">
        <f t="shared" si="12"/>
        <v>53.452043520256396</v>
      </c>
      <c r="J28" s="40">
        <f t="shared" si="13"/>
        <v>74.958022172627494</v>
      </c>
      <c r="L28" t="str">
        <f>$A$10</f>
        <v>Associate professional occupations</v>
      </c>
      <c r="M28" s="18">
        <f t="shared" ref="M28:Q28" si="22">M10/M$18*100</f>
        <v>11.57826328669568</v>
      </c>
      <c r="N28" s="18">
        <f t="shared" si="22"/>
        <v>11.911295480285695</v>
      </c>
      <c r="O28" s="18">
        <f t="shared" si="22"/>
        <v>12.497245098614041</v>
      </c>
      <c r="P28" s="18">
        <f t="shared" si="22"/>
        <v>11.908955440176864</v>
      </c>
      <c r="Q28" s="18">
        <f t="shared" si="22"/>
        <v>12.003653364615028</v>
      </c>
      <c r="R28" s="11"/>
      <c r="S28" s="40">
        <f t="shared" si="15"/>
        <v>4.2756893870723127</v>
      </c>
      <c r="T28" s="40">
        <f t="shared" si="16"/>
        <v>38.528348653767509</v>
      </c>
      <c r="U28" s="40">
        <f t="shared" si="17"/>
        <v>42.804038040839821</v>
      </c>
      <c r="W28" t="str">
        <f>$A$10</f>
        <v>Associate professional occupations</v>
      </c>
      <c r="X28" s="18">
        <f t="shared" ref="X28:AB28" si="23">X10/X$18*100</f>
        <v>11.601564775145095</v>
      </c>
      <c r="Y28" s="18">
        <f t="shared" si="23"/>
        <v>11.99796210120153</v>
      </c>
      <c r="Z28" s="18">
        <f t="shared" si="23"/>
        <v>12.639408401188046</v>
      </c>
      <c r="AA28" s="18">
        <f t="shared" si="23"/>
        <v>14.373163589774347</v>
      </c>
      <c r="AB28" s="18">
        <f t="shared" si="23"/>
        <v>15.704647472192315</v>
      </c>
      <c r="AC28" s="11"/>
      <c r="AD28" s="40">
        <f t="shared" si="19"/>
        <v>38.965379848346046</v>
      </c>
      <c r="AE28" s="40">
        <f t="shared" si="20"/>
        <v>68.574179428044019</v>
      </c>
      <c r="AF28" s="40">
        <f t="shared" si="21"/>
        <v>107.53955927639005</v>
      </c>
    </row>
    <row r="29" spans="1:32" x14ac:dyDescent="0.2">
      <c r="A29" t="str">
        <f>$A$11</f>
        <v>Administrative and secretarial occupations</v>
      </c>
      <c r="B29" s="18">
        <f t="shared" si="8"/>
        <v>10.009944102678446</v>
      </c>
      <c r="C29" s="18">
        <f t="shared" si="8"/>
        <v>9.3283088136257675</v>
      </c>
      <c r="D29" s="18">
        <f t="shared" si="8"/>
        <v>9.7669073086129909</v>
      </c>
      <c r="E29" s="18">
        <f t="shared" si="8"/>
        <v>9.4536971047164275</v>
      </c>
      <c r="F29" s="18">
        <f t="shared" si="8"/>
        <v>8.5716613498355532</v>
      </c>
      <c r="G29" s="11"/>
      <c r="H29" s="40">
        <f t="shared" si="11"/>
        <v>-3.3011461169223244</v>
      </c>
      <c r="I29" s="40">
        <f t="shared" si="12"/>
        <v>50.531986906893621</v>
      </c>
      <c r="J29" s="40">
        <f t="shared" si="13"/>
        <v>47.230840789971296</v>
      </c>
      <c r="L29" t="str">
        <f>$A$11</f>
        <v>Administrative and secretarial occupations</v>
      </c>
      <c r="M29" s="18">
        <f t="shared" ref="M29:Q29" si="24">M11/M$18*100</f>
        <v>4.4425255603118226</v>
      </c>
      <c r="N29" s="18">
        <f t="shared" si="24"/>
        <v>3.9657485799077885</v>
      </c>
      <c r="O29" s="18">
        <f t="shared" si="24"/>
        <v>4.7396470616218807</v>
      </c>
      <c r="P29" s="18">
        <f t="shared" si="24"/>
        <v>4.8274169956741888</v>
      </c>
      <c r="Q29" s="18">
        <f t="shared" si="24"/>
        <v>5.020796826653763</v>
      </c>
      <c r="R29" s="11"/>
      <c r="S29" s="40">
        <f t="shared" si="15"/>
        <v>15.00336707633689</v>
      </c>
      <c r="T29" s="40">
        <f t="shared" si="16"/>
        <v>39.752104652730438</v>
      </c>
      <c r="U29" s="40">
        <f t="shared" si="17"/>
        <v>54.755471729067331</v>
      </c>
      <c r="W29" t="str">
        <f>$A$11</f>
        <v>Administrative and secretarial occupations</v>
      </c>
      <c r="X29" s="18">
        <f t="shared" ref="X29:AB29" si="25">X11/X$18*100</f>
        <v>16.06704345363735</v>
      </c>
      <c r="Y29" s="18">
        <f t="shared" si="25"/>
        <v>14.873406743288845</v>
      </c>
      <c r="Z29" s="18">
        <f t="shared" si="25"/>
        <v>14.918963649211717</v>
      </c>
      <c r="AA29" s="18">
        <f t="shared" si="25"/>
        <v>14.134557148127019</v>
      </c>
      <c r="AB29" s="18">
        <f t="shared" si="25"/>
        <v>12.103997910236735</v>
      </c>
      <c r="AC29" s="11"/>
      <c r="AD29" s="40">
        <f t="shared" si="19"/>
        <v>-9.2607139351999876</v>
      </c>
      <c r="AE29" s="40">
        <f t="shared" si="20"/>
        <v>54.041691791609971</v>
      </c>
      <c r="AF29" s="40">
        <f t="shared" si="21"/>
        <v>44.780977856409983</v>
      </c>
    </row>
    <row r="30" spans="1:32" x14ac:dyDescent="0.2">
      <c r="A30" t="str">
        <f>$A$12</f>
        <v>Skilled trades occupations</v>
      </c>
      <c r="B30" s="18">
        <f t="shared" si="8"/>
        <v>12.245915624787727</v>
      </c>
      <c r="C30" s="18">
        <f t="shared" si="8"/>
        <v>11.425678195862069</v>
      </c>
      <c r="D30" s="18">
        <f t="shared" si="8"/>
        <v>10.45452629974127</v>
      </c>
      <c r="E30" s="18">
        <f t="shared" si="8"/>
        <v>10.221473974649577</v>
      </c>
      <c r="F30" s="18">
        <f t="shared" si="8"/>
        <v>9.6141056995874674</v>
      </c>
      <c r="G30" s="11"/>
      <c r="H30" s="40">
        <f t="shared" si="11"/>
        <v>1.3253053784482616</v>
      </c>
      <c r="I30" s="40">
        <f t="shared" si="12"/>
        <v>43.505619464294462</v>
      </c>
      <c r="J30" s="40">
        <f t="shared" si="13"/>
        <v>44.830924842742725</v>
      </c>
      <c r="L30" t="str">
        <f>$A$12</f>
        <v>Skilled trades occupations</v>
      </c>
      <c r="M30" s="18">
        <f t="shared" ref="M30:Q30" si="26">M12/M$18*100</f>
        <v>21.276466288009928</v>
      </c>
      <c r="N30" s="18">
        <f t="shared" si="26"/>
        <v>20.105709674849908</v>
      </c>
      <c r="O30" s="18">
        <f t="shared" si="26"/>
        <v>18.115078399785471</v>
      </c>
      <c r="P30" s="18">
        <f t="shared" si="26"/>
        <v>17.729014181080718</v>
      </c>
      <c r="Q30" s="18">
        <f t="shared" si="26"/>
        <v>16.593919278141524</v>
      </c>
      <c r="R30" s="11"/>
      <c r="S30" s="40">
        <f t="shared" si="15"/>
        <v>-0.55277552297892807</v>
      </c>
      <c r="T30" s="40">
        <f t="shared" si="16"/>
        <v>40.575925604409683</v>
      </c>
      <c r="U30" s="40">
        <f t="shared" si="17"/>
        <v>40.023150081430757</v>
      </c>
      <c r="W30" t="str">
        <f>$A$12</f>
        <v>Skilled trades occupations</v>
      </c>
      <c r="X30" s="18">
        <f t="shared" ref="X30:AB30" si="27">X12/X$18*100</f>
        <v>2.4210852936818537</v>
      </c>
      <c r="Y30" s="18">
        <f t="shared" si="27"/>
        <v>2.4501846842162056</v>
      </c>
      <c r="Z30" s="18">
        <f t="shared" si="27"/>
        <v>2.6038095911440204</v>
      </c>
      <c r="AA30" s="18">
        <f t="shared" si="27"/>
        <v>2.6253612991770896</v>
      </c>
      <c r="AB30" s="18">
        <f t="shared" si="27"/>
        <v>2.6707119070755856</v>
      </c>
      <c r="AC30" s="11"/>
      <c r="AD30" s="40">
        <f t="shared" si="19"/>
        <v>14.715735500301403</v>
      </c>
      <c r="AE30" s="40">
        <f t="shared" si="20"/>
        <v>64.393889442119672</v>
      </c>
      <c r="AF30" s="40">
        <f t="shared" si="21"/>
        <v>79.109624942421078</v>
      </c>
    </row>
    <row r="31" spans="1:32" x14ac:dyDescent="0.2">
      <c r="A31" t="str">
        <f>$A$13</f>
        <v>Caring, leisure and other service occupations</v>
      </c>
      <c r="B31" s="18">
        <f t="shared" si="8"/>
        <v>10.744909785931348</v>
      </c>
      <c r="C31" s="18">
        <f t="shared" si="8"/>
        <v>10.348730388505571</v>
      </c>
      <c r="D31" s="18">
        <f t="shared" si="8"/>
        <v>9.8256201902268216</v>
      </c>
      <c r="E31" s="18">
        <f t="shared" si="8"/>
        <v>9.7583474640186569</v>
      </c>
      <c r="F31" s="18">
        <f t="shared" si="8"/>
        <v>10.023967563934221</v>
      </c>
      <c r="G31" s="11"/>
      <c r="H31" s="40">
        <f t="shared" si="11"/>
        <v>12.406925268577394</v>
      </c>
      <c r="I31" s="40">
        <f t="shared" si="12"/>
        <v>58.358098196193467</v>
      </c>
      <c r="J31" s="40">
        <f t="shared" si="13"/>
        <v>70.765023464770863</v>
      </c>
      <c r="L31" t="str">
        <f>$A$13</f>
        <v>Caring, leisure and other service occupations</v>
      </c>
      <c r="M31" s="18">
        <f t="shared" ref="M31:Q31" si="28">M13/M$18*100</f>
        <v>2.8577404571489393</v>
      </c>
      <c r="N31" s="18">
        <f t="shared" si="28"/>
        <v>2.8521908592208427</v>
      </c>
      <c r="O31" s="18">
        <f t="shared" si="28"/>
        <v>2.9296498087942537</v>
      </c>
      <c r="P31" s="18">
        <f t="shared" si="28"/>
        <v>3.1170395578679235</v>
      </c>
      <c r="Q31" s="18">
        <f t="shared" si="28"/>
        <v>3.4652296023496314</v>
      </c>
      <c r="R31" s="11"/>
      <c r="S31" s="40">
        <f t="shared" si="15"/>
        <v>28.410405250884512</v>
      </c>
      <c r="T31" s="40">
        <f t="shared" si="16"/>
        <v>50.277995656346761</v>
      </c>
      <c r="U31" s="40">
        <f t="shared" si="17"/>
        <v>78.688400907231269</v>
      </c>
      <c r="W31" t="str">
        <f>$A$13</f>
        <v>Caring, leisure and other service occupations</v>
      </c>
      <c r="X31" s="18">
        <f t="shared" ref="X31:AB31" si="29">X13/X$18*100</f>
        <v>19.325792983184805</v>
      </c>
      <c r="Y31" s="18">
        <f t="shared" si="29"/>
        <v>18.100446735130827</v>
      </c>
      <c r="Z31" s="18">
        <f t="shared" si="29"/>
        <v>16.892775297127272</v>
      </c>
      <c r="AA31" s="18">
        <f t="shared" si="29"/>
        <v>16.478008202486919</v>
      </c>
      <c r="AB31" s="18">
        <f t="shared" si="29"/>
        <v>16.548482858884622</v>
      </c>
      <c r="AC31" s="11"/>
      <c r="AD31" s="40">
        <f t="shared" si="19"/>
        <v>9.562605812164545</v>
      </c>
      <c r="AE31" s="40">
        <f t="shared" si="20"/>
        <v>59.794185402807607</v>
      </c>
      <c r="AF31" s="40">
        <f t="shared" si="21"/>
        <v>69.356791214972162</v>
      </c>
    </row>
    <row r="32" spans="1:32" x14ac:dyDescent="0.2">
      <c r="A32" t="str">
        <f>$A$14</f>
        <v>Sales and customer service occupations</v>
      </c>
      <c r="B32" s="18">
        <f t="shared" si="8"/>
        <v>9.0424794857336561</v>
      </c>
      <c r="C32" s="18">
        <f t="shared" si="8"/>
        <v>8.5852846283214053</v>
      </c>
      <c r="D32" s="18">
        <f t="shared" si="8"/>
        <v>8.7639236772871687</v>
      </c>
      <c r="E32" s="18">
        <f t="shared" si="8"/>
        <v>8.565009689504862</v>
      </c>
      <c r="F32" s="18">
        <f t="shared" si="8"/>
        <v>8.089016113155278</v>
      </c>
      <c r="H32" s="40">
        <f t="shared" si="11"/>
        <v>1.6975527108032844</v>
      </c>
      <c r="I32" s="40">
        <f t="shared" si="12"/>
        <v>46.98938410248941</v>
      </c>
      <c r="J32" s="40">
        <f t="shared" si="13"/>
        <v>48.686936813292697</v>
      </c>
      <c r="L32" t="str">
        <f>$A$14</f>
        <v>Sales and customer service occupations</v>
      </c>
      <c r="M32" s="18">
        <f t="shared" ref="M32:Q32" si="30">M14/M$18*100</f>
        <v>6.5382202593083987</v>
      </c>
      <c r="N32" s="18">
        <f t="shared" si="30"/>
        <v>6.3663059532958481</v>
      </c>
      <c r="O32" s="18">
        <f t="shared" si="30"/>
        <v>6.7016358119183401</v>
      </c>
      <c r="P32" s="18">
        <f t="shared" si="30"/>
        <v>6.7603666380600727</v>
      </c>
      <c r="Q32" s="18">
        <f t="shared" si="30"/>
        <v>6.7059477910468983</v>
      </c>
      <c r="S32" s="40">
        <f t="shared" si="15"/>
        <v>8.6333709752191155</v>
      </c>
      <c r="T32" s="40">
        <f t="shared" si="16"/>
        <v>35.468628971969835</v>
      </c>
      <c r="U32" s="40">
        <f t="shared" si="17"/>
        <v>44.101999947188951</v>
      </c>
      <c r="W32" t="str">
        <f>$A$14</f>
        <v>Sales and customer service occupations</v>
      </c>
      <c r="X32" s="18">
        <f t="shared" ref="X32:AB32" si="31">X14/X$18*100</f>
        <v>11.767000162522127</v>
      </c>
      <c r="Y32" s="18">
        <f t="shared" si="31"/>
        <v>10.879795742524735</v>
      </c>
      <c r="Z32" s="18">
        <f t="shared" si="31"/>
        <v>10.877405524436941</v>
      </c>
      <c r="AA32" s="18">
        <f t="shared" si="31"/>
        <v>10.390943561432744</v>
      </c>
      <c r="AB32" s="18">
        <f t="shared" si="31"/>
        <v>9.4648677593731065</v>
      </c>
      <c r="AD32" s="40">
        <f t="shared" si="19"/>
        <v>-2.6817245683823336</v>
      </c>
      <c r="AE32" s="40">
        <f t="shared" si="20"/>
        <v>54.263591594486613</v>
      </c>
      <c r="AF32" s="40">
        <f t="shared" si="21"/>
        <v>51.581867026104277</v>
      </c>
    </row>
    <row r="33" spans="1:32" x14ac:dyDescent="0.2">
      <c r="A33" t="str">
        <f>$A$15</f>
        <v>Process, plant and machine operatives</v>
      </c>
      <c r="B33" s="18">
        <f t="shared" si="8"/>
        <v>5.7956096043185541</v>
      </c>
      <c r="C33" s="18">
        <f t="shared" si="8"/>
        <v>5.6860480211812883</v>
      </c>
      <c r="D33" s="18">
        <f t="shared" si="8"/>
        <v>5.1396358539570501</v>
      </c>
      <c r="E33" s="18">
        <f t="shared" si="8"/>
        <v>5.0695473222017968</v>
      </c>
      <c r="F33" s="18">
        <f t="shared" si="8"/>
        <v>4.7019689284972097</v>
      </c>
      <c r="G33" s="11"/>
      <c r="H33" s="40">
        <f t="shared" si="11"/>
        <v>0.80006056697476746</v>
      </c>
      <c r="I33" s="40">
        <f t="shared" si="12"/>
        <v>47.436744950529594</v>
      </c>
      <c r="J33" s="40">
        <f t="shared" si="13"/>
        <v>48.236805517504358</v>
      </c>
      <c r="L33" t="str">
        <f>$A$15</f>
        <v>Process, plant and machine operatives</v>
      </c>
      <c r="M33" s="18">
        <f t="shared" ref="M33:Q33" si="32">M15/M$18*100</f>
        <v>9.6240757226330942</v>
      </c>
      <c r="N33" s="18">
        <f t="shared" si="32"/>
        <v>9.5448491884067082</v>
      </c>
      <c r="O33" s="18">
        <f t="shared" si="32"/>
        <v>8.6828875574895381</v>
      </c>
      <c r="P33" s="18">
        <f t="shared" si="32"/>
        <v>8.3673845354362726</v>
      </c>
      <c r="Q33" s="18">
        <f t="shared" si="32"/>
        <v>7.644080958349929</v>
      </c>
      <c r="R33" s="11"/>
      <c r="S33" s="40">
        <f t="shared" si="15"/>
        <v>-4.424844664012606</v>
      </c>
      <c r="T33" s="40">
        <f t="shared" si="16"/>
        <v>44.454894166941912</v>
      </c>
      <c r="U33" s="40">
        <f t="shared" si="17"/>
        <v>40.030049502929302</v>
      </c>
      <c r="W33" t="str">
        <f>$A$15</f>
        <v>Process, plant and machine operatives</v>
      </c>
      <c r="X33" s="18">
        <f t="shared" ref="X33:AB33" si="33">X15/X$18*100</f>
        <v>1.6304117726941194</v>
      </c>
      <c r="Y33" s="18">
        <f t="shared" si="33"/>
        <v>1.695896035787585</v>
      </c>
      <c r="Z33" s="18">
        <f t="shared" si="33"/>
        <v>1.5084269034262405</v>
      </c>
      <c r="AA33" s="18">
        <f t="shared" si="33"/>
        <v>1.7328028801758637</v>
      </c>
      <c r="AB33" s="18">
        <f t="shared" si="33"/>
        <v>1.7752084677707121</v>
      </c>
      <c r="AC33" s="11"/>
      <c r="AD33" s="40">
        <f t="shared" si="19"/>
        <v>31.622539231814649</v>
      </c>
      <c r="AE33" s="40">
        <f t="shared" si="20"/>
        <v>65.027117999554292</v>
      </c>
      <c r="AF33" s="40">
        <f t="shared" si="21"/>
        <v>96.649657231368948</v>
      </c>
    </row>
    <row r="34" spans="1:32" x14ac:dyDescent="0.2">
      <c r="A34" t="str">
        <f>$A$16</f>
        <v>Elementary occupations</v>
      </c>
      <c r="B34" s="18">
        <f t="shared" si="8"/>
        <v>11.318104172830621</v>
      </c>
      <c r="C34" s="18">
        <f t="shared" si="8"/>
        <v>10.877056583619941</v>
      </c>
      <c r="D34" s="18">
        <f t="shared" si="8"/>
        <v>10.224342821705775</v>
      </c>
      <c r="E34" s="18">
        <f t="shared" si="8"/>
        <v>10.428869141371608</v>
      </c>
      <c r="F34" s="18">
        <f t="shared" si="8"/>
        <v>9.7103611941928314</v>
      </c>
      <c r="G34" s="11"/>
      <c r="H34" s="40">
        <f t="shared" si="11"/>
        <v>4.6437681432357865</v>
      </c>
      <c r="I34" s="40">
        <f t="shared" si="12"/>
        <v>49.743643169472101</v>
      </c>
      <c r="J34" s="40">
        <f t="shared" si="13"/>
        <v>54.38741131270789</v>
      </c>
      <c r="L34" t="str">
        <f>$A$16</f>
        <v>Elementary occupations</v>
      </c>
      <c r="M34" s="18">
        <f t="shared" ref="M34:Q34" si="34">M16/M$18*100</f>
        <v>11.678688749428879</v>
      </c>
      <c r="N34" s="18">
        <f t="shared" si="34"/>
        <v>10.519661622219605</v>
      </c>
      <c r="O34" s="18">
        <f t="shared" si="34"/>
        <v>10.48779751831079</v>
      </c>
      <c r="P34" s="18">
        <f t="shared" si="34"/>
        <v>10.77344221558266</v>
      </c>
      <c r="Q34" s="18">
        <f t="shared" si="34"/>
        <v>9.898129292592234</v>
      </c>
      <c r="R34" s="11"/>
      <c r="S34" s="40">
        <f t="shared" si="15"/>
        <v>2.4596197607431987</v>
      </c>
      <c r="T34" s="40">
        <f t="shared" si="16"/>
        <v>38.923536852934255</v>
      </c>
      <c r="U34" s="40">
        <f t="shared" si="17"/>
        <v>41.38315661367745</v>
      </c>
      <c r="W34" t="str">
        <f>$A$16</f>
        <v>Elementary occupations</v>
      </c>
      <c r="X34" s="18">
        <f t="shared" ref="X34:AB34" si="35">X16/X$18*100</f>
        <v>10.925804476255138</v>
      </c>
      <c r="Y34" s="18">
        <f t="shared" si="35"/>
        <v>11.246617012624037</v>
      </c>
      <c r="Z34" s="18">
        <f t="shared" si="35"/>
        <v>9.9543481579290471</v>
      </c>
      <c r="AA34" s="18">
        <f t="shared" si="35"/>
        <v>10.080230862431872</v>
      </c>
      <c r="AB34" s="18">
        <f t="shared" si="35"/>
        <v>9.5235728460249192</v>
      </c>
      <c r="AC34" s="11"/>
      <c r="AD34" s="40">
        <f t="shared" si="19"/>
        <v>7.0020887329996926</v>
      </c>
      <c r="AE34" s="40">
        <f t="shared" si="20"/>
        <v>61.426585461424331</v>
      </c>
      <c r="AF34" s="40">
        <f t="shared" si="21"/>
        <v>68.428674194424019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10.182694366856914</v>
      </c>
      <c r="I36" s="43">
        <f t="shared" si="12"/>
        <v>50.960864145670179</v>
      </c>
      <c r="J36" s="43">
        <f t="shared" si="13"/>
        <v>61.143558512527107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8.5635188315839557</v>
      </c>
      <c r="T36" s="43">
        <f t="shared" ref="T36" si="37">IF(O18&gt;0,(T18/O18)*100,0)</f>
        <v>41.902659668565235</v>
      </c>
      <c r="U36" s="43">
        <f t="shared" ref="U36" si="38">IF(O18&gt;0,(U18/O18)*100,0)</f>
        <v>50.466178500149184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11.842064117614974</v>
      </c>
      <c r="AE36" s="43">
        <f t="shared" ref="AE36" si="40">IF(Z18&gt;0,(AE18/Z18)*100,0)</f>
        <v>60.243928383022968</v>
      </c>
      <c r="AF36" s="43">
        <f t="shared" ref="AF36" si="41">IF(Z18&gt;0,(AF18/Z18)*100,0)</f>
        <v>72.085992500637943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Heart of the South West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Heart of the South West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Heart of the South West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3.1681570849381835</v>
      </c>
      <c r="C46" s="18">
        <f t="shared" si="42"/>
        <v>3.3480411993392467</v>
      </c>
      <c r="D46" s="18">
        <f t="shared" si="42"/>
        <v>-0.67366216786173272</v>
      </c>
      <c r="E46" s="18">
        <f t="shared" si="42"/>
        <v>1.0483731212953762</v>
      </c>
      <c r="F46" s="18">
        <f>IF(F$6-D$6 &lt;&gt; 0,(EXP(LN(F8/D8)/(F$6-D$6))-1)*100,0)</f>
        <v>0.47106942131631691</v>
      </c>
      <c r="H46" s="18">
        <f>IF($F$6-$D$6 &lt;&gt; 0,(EXP(LN(1+(H26/100))/($F$6-$D$6))-1)*100,0)</f>
        <v>0.47106942131631691</v>
      </c>
      <c r="I46" s="18">
        <f>IF($F$6-$D$6 &lt;&gt; 0,(EXP(LN(1+(I26/100))/($F$6-$D$6))-1)*100,0)</f>
        <v>2.8813241129103551</v>
      </c>
      <c r="J46" s="18">
        <f>IF($F$6-$D$6 &lt;&gt; 0,(EXP(LN(1+(J26/100))/($F$6-$D$6))-1)*100,0)</f>
        <v>3.2014105329521092</v>
      </c>
      <c r="L46" t="str">
        <f>$A$8</f>
        <v>Managers, directors and senior officials</v>
      </c>
      <c r="M46" s="18">
        <f t="shared" ref="M46:M54" si="43">IF(N$6-M$6 &lt;&gt; 0,(EXP(LN(N8/M8)/(N$6-M$6))-1)*100,0)</f>
        <v>2.2975242645297378</v>
      </c>
      <c r="N46" s="18">
        <f t="shared" ref="N46:N54" si="44">IF(O$6-N$6 &lt;&gt; 0,(EXP(LN(O8/N8)/(O$6-N$6))-1)*100,0)</f>
        <v>0.42154283182456176</v>
      </c>
      <c r="O46" s="18">
        <f t="shared" ref="O46:O54" si="45">IF(P$6-O$6 &lt;&gt; 0,(EXP(LN(P8/O8)/(P$6-O$6))-1)*100,0)</f>
        <v>-0.79925571040013743</v>
      </c>
      <c r="P46" s="18">
        <f t="shared" ref="P46:P54" si="46">IF(Q$6-P$6 &lt;&gt; 0,(EXP(LN(Q8/P8)/(Q$6-P$6))-1)*100,0)</f>
        <v>0.89556622104052241</v>
      </c>
      <c r="Q46" s="18">
        <f>IF(Q$6-O$6 &lt;&gt; 0,(EXP(LN(Q8/O8)/(Q$6-O$6))-1)*100,0)</f>
        <v>0.32743247243860463</v>
      </c>
      <c r="S46" s="18">
        <f>IF($F$6-$D$6 &lt;&gt; 0,(EXP(LN(1+(S26/100))/($F$6-$D$6))-1)*100,0)</f>
        <v>0.32743247243860463</v>
      </c>
      <c r="T46" s="18">
        <f>IF($F$6-$D$6 &lt;&gt; 0,(EXP(LN(1+(T26/100))/($F$6-$D$6))-1)*100,0)</f>
        <v>2.6383470127881337</v>
      </c>
      <c r="U46" s="18">
        <f>IF($F$6-$D$6 &lt;&gt; 0,(EXP(LN(1+(U26/100))/($F$6-$D$6))-1)*100,0)</f>
        <v>2.867418155464585</v>
      </c>
      <c r="W46" t="str">
        <f>$A$8</f>
        <v>Managers, directors and senior officials</v>
      </c>
      <c r="X46" s="18">
        <f t="shared" ref="X46:X54" si="47">IF(Y$6-X$6 &lt;&gt; 0,(EXP(LN(Y8/X8)/(Y$6-X$6))-1)*100,0)</f>
        <v>4.9316086608649057</v>
      </c>
      <c r="Y46" s="18">
        <f t="shared" ref="Y46:Y54" si="48">IF(Z$6-Y$6 &lt;&gt; 0,(EXP(LN(Z8/Y8)/(Z$6-Y$6))-1)*100,0)</f>
        <v>8.9113381706587447</v>
      </c>
      <c r="Z46" s="18">
        <f t="shared" ref="Z46:Z54" si="49">IF(AA$6-Z$6 &lt;&gt; 0,(EXP(LN(AA8/Z8)/(AA$6-Z$6))-1)*100,0)</f>
        <v>-0.45503961371190504</v>
      </c>
      <c r="AA46" s="18">
        <f t="shared" ref="AA46:AA54" si="50">IF(AB$6-AA$6 &lt;&gt; 0,(EXP(LN(AB8/AA8)/(AB$6-AA$6))-1)*100,0)</f>
        <v>1.3068378839153461</v>
      </c>
      <c r="AB46" s="18">
        <f>IF(AB$6-Z$6 &lt;&gt; 0,(EXP(LN(AB8/Z8)/(AB$6-Z$6))-1)*100,0)</f>
        <v>0.71610747124108975</v>
      </c>
      <c r="AD46" s="18">
        <f>IF($F$6-$D$6 &lt;&gt; 0,(EXP(LN(1+(AD26/100))/($F$6-$D$6))-1)*100,0)</f>
        <v>0.71610747124108975</v>
      </c>
      <c r="AE46" s="18">
        <f>IF($F$6-$D$6 &lt;&gt; 0,(EXP(LN(1+(AE26/100))/($F$6-$D$6))-1)*100,0)</f>
        <v>3.288759323471635</v>
      </c>
      <c r="AF46" s="18">
        <f>IF($F$6-$D$6 &lt;&gt; 0,(EXP(LN(1+(AF26/100))/($F$6-$D$6))-1)*100,0)</f>
        <v>3.7526647529875445</v>
      </c>
    </row>
    <row r="47" spans="1:32" x14ac:dyDescent="0.2">
      <c r="A47" t="str">
        <f>$A$9</f>
        <v>Professional occupations</v>
      </c>
      <c r="B47" s="18">
        <f t="shared" si="42"/>
        <v>2.2796559917564352</v>
      </c>
      <c r="C47" s="18">
        <f t="shared" si="42"/>
        <v>3.9438217739290904</v>
      </c>
      <c r="D47" s="18">
        <f t="shared" si="42"/>
        <v>1.6309538873525042</v>
      </c>
      <c r="E47" s="18">
        <f t="shared" si="42"/>
        <v>1.2302233561316545</v>
      </c>
      <c r="F47" s="18">
        <f>IF(F$6-D$6 &lt;&gt; 0,(EXP(LN(F9/D9)/(F$6-D$6))-1)*100,0)</f>
        <v>1.363624327137769</v>
      </c>
      <c r="H47" s="18">
        <f t="shared" ref="H47:J56" si="51">IF($F$6-$D$6 &lt;&gt; 0,(EXP(LN(1+(H27/100))/($F$6-$D$6))-1)*100,0)</f>
        <v>1.363624327137769</v>
      </c>
      <c r="I47" s="18">
        <f t="shared" si="51"/>
        <v>2.8231113645531325</v>
      </c>
      <c r="J47" s="18">
        <f t="shared" si="51"/>
        <v>3.7758194441612991</v>
      </c>
      <c r="L47" t="str">
        <f>$A$9</f>
        <v>Professional occupations</v>
      </c>
      <c r="M47" s="18">
        <f t="shared" si="43"/>
        <v>1.6545641219724905</v>
      </c>
      <c r="N47" s="18">
        <f t="shared" si="44"/>
        <v>2.8933642631542078</v>
      </c>
      <c r="O47" s="18">
        <f t="shared" si="45"/>
        <v>2.192108670711268</v>
      </c>
      <c r="P47" s="18">
        <f t="shared" si="46"/>
        <v>1.1530169907654875</v>
      </c>
      <c r="Q47" s="18">
        <f>IF(Q$6-O$6 &lt;&gt; 0,(EXP(LN(Q9/O9)/(Q$6-O$6))-1)*100,0)</f>
        <v>1.4982016018887379</v>
      </c>
      <c r="S47" s="18">
        <f t="shared" ref="S47:U47" si="52">IF($F$6-$D$6 &lt;&gt; 0,(EXP(LN(1+(S27/100))/($F$6-$D$6))-1)*100,0)</f>
        <v>1.4982016018887379</v>
      </c>
      <c r="T47" s="18">
        <f t="shared" si="52"/>
        <v>2.4064675950003389</v>
      </c>
      <c r="U47" s="18">
        <f t="shared" si="52"/>
        <v>3.5129680773482663</v>
      </c>
      <c r="W47" t="str">
        <f>$A$9</f>
        <v>Professional occupations</v>
      </c>
      <c r="X47" s="18">
        <f t="shared" si="47"/>
        <v>2.9350682618371593</v>
      </c>
      <c r="Y47" s="18">
        <f t="shared" si="48"/>
        <v>5.0112996826429779</v>
      </c>
      <c r="Z47" s="18">
        <f t="shared" si="49"/>
        <v>1.0596157568927733</v>
      </c>
      <c r="AA47" s="18">
        <f t="shared" si="50"/>
        <v>1.3109347177917119</v>
      </c>
      <c r="AB47" s="18">
        <f>IF(AB$6-Z$6 &lt;&gt; 0,(EXP(LN(AB9/Z9)/(AB$6-Z$6))-1)*100,0)</f>
        <v>1.2270923641659603</v>
      </c>
      <c r="AD47" s="18">
        <f t="shared" ref="AD47:AF47" si="53">IF($F$6-$D$6 &lt;&gt; 0,(EXP(LN(1+(AD27/100))/($F$6-$D$6))-1)*100,0)</f>
        <v>1.2270923641659603</v>
      </c>
      <c r="AE47" s="18">
        <f t="shared" si="53"/>
        <v>3.215733655786801</v>
      </c>
      <c r="AF47" s="18">
        <f t="shared" si="53"/>
        <v>4.0285968222336876</v>
      </c>
    </row>
    <row r="48" spans="1:32" x14ac:dyDescent="0.2">
      <c r="A48" t="str">
        <f>$A$10</f>
        <v>Associate professional occupations</v>
      </c>
      <c r="B48" s="18">
        <f t="shared" si="42"/>
        <v>1.2434454859266753</v>
      </c>
      <c r="C48" s="18">
        <f t="shared" si="42"/>
        <v>4.2697892885914079</v>
      </c>
      <c r="D48" s="18">
        <f t="shared" si="42"/>
        <v>1.7001762543079391</v>
      </c>
      <c r="E48" s="18">
        <f t="shared" si="42"/>
        <v>1.1111178855890858</v>
      </c>
      <c r="F48" s="18">
        <f t="shared" ref="F48:F56" si="54">IF(F$6-D$6 &lt;&gt; 0,(EXP(LN(F10/D10)/(F$6-D$6))-1)*100,0)</f>
        <v>1.3070905971177549</v>
      </c>
      <c r="H48" s="18">
        <f t="shared" si="51"/>
        <v>1.3070905971177549</v>
      </c>
      <c r="I48" s="18">
        <f t="shared" si="51"/>
        <v>2.8959256480366902</v>
      </c>
      <c r="J48" s="18">
        <f t="shared" si="51"/>
        <v>3.7995786746240379</v>
      </c>
      <c r="L48" t="str">
        <f>$A$10</f>
        <v>Associate professional occupations</v>
      </c>
      <c r="M48" s="18">
        <f t="shared" si="43"/>
        <v>0.55549723151793184</v>
      </c>
      <c r="N48" s="18">
        <f t="shared" si="44"/>
        <v>3.6001695465872841</v>
      </c>
      <c r="O48" s="18">
        <f t="shared" si="45"/>
        <v>-0.28643789842174305</v>
      </c>
      <c r="P48" s="18">
        <f>IF(Q$6-P$6 &lt;&gt; 0,(EXP(LN(Q10/P10)/(Q$6-P$6))-1)*100,0)</f>
        <v>0.56368788656122604</v>
      </c>
      <c r="Q48" s="18">
        <f t="shared" ref="Q48:Q54" si="55">IF(Q$6-O$6 &lt;&gt; 0,(EXP(LN(Q10/O10)/(Q$6-O$6))-1)*100,0)</f>
        <v>0.2795103391917797</v>
      </c>
      <c r="S48" s="18">
        <f t="shared" ref="S48:U48" si="56">IF($F$6-$D$6 &lt;&gt; 0,(EXP(LN(1+(S28/100))/($F$6-$D$6))-1)*100,0)</f>
        <v>0.2795103391917797</v>
      </c>
      <c r="T48" s="18">
        <f t="shared" si="56"/>
        <v>2.1964736525129869</v>
      </c>
      <c r="U48" s="18">
        <f t="shared" si="56"/>
        <v>2.4037905212166422</v>
      </c>
      <c r="W48" t="str">
        <f>$A$10</f>
        <v>Associate professional occupations</v>
      </c>
      <c r="X48" s="18">
        <f t="shared" si="47"/>
        <v>1.9748558018653384</v>
      </c>
      <c r="Y48" s="18">
        <f t="shared" si="48"/>
        <v>4.9572007971591558</v>
      </c>
      <c r="Z48" s="18">
        <f t="shared" si="49"/>
        <v>3.5663282899394577</v>
      </c>
      <c r="AA48" s="18">
        <f t="shared" si="50"/>
        <v>1.5503377293598408</v>
      </c>
      <c r="AB48" s="18">
        <f t="shared" ref="AB48:AB54" si="57">IF(AB$6-Z$6 &lt;&gt; 0,(EXP(LN(AB10/Z10)/(AB$6-Z$6))-1)*100,0)</f>
        <v>2.2179361308935164</v>
      </c>
      <c r="AD48" s="18">
        <f t="shared" ref="AD48:AF48" si="58">IF($F$6-$D$6 &lt;&gt; 0,(EXP(LN(1+(AD28/100))/($F$6-$D$6))-1)*100,0)</f>
        <v>2.2179361308935164</v>
      </c>
      <c r="AE48" s="18">
        <f t="shared" si="58"/>
        <v>3.5426804688221347</v>
      </c>
      <c r="AF48" s="18">
        <f t="shared" si="58"/>
        <v>4.9880959154455784</v>
      </c>
    </row>
    <row r="49" spans="1:32" x14ac:dyDescent="0.2">
      <c r="A49" t="str">
        <f>$A$11</f>
        <v>Administrative and secretarial occupations</v>
      </c>
      <c r="B49" s="18">
        <f t="shared" si="42"/>
        <v>-1.2930459060904176</v>
      </c>
      <c r="C49" s="18">
        <f t="shared" si="42"/>
        <v>3.842479029046153</v>
      </c>
      <c r="D49" s="18">
        <f t="shared" si="42"/>
        <v>0.1524998255904908</v>
      </c>
      <c r="E49" s="18">
        <f t="shared" si="42"/>
        <v>-0.41103113541117731</v>
      </c>
      <c r="F49" s="18">
        <f t="shared" si="54"/>
        <v>-0.22354068080748801</v>
      </c>
      <c r="H49" s="18">
        <f t="shared" si="51"/>
        <v>-0.22354068080748801</v>
      </c>
      <c r="I49" s="18">
        <f t="shared" si="51"/>
        <v>2.7642174898574678</v>
      </c>
      <c r="J49" s="18">
        <f t="shared" si="51"/>
        <v>2.6124174948154</v>
      </c>
      <c r="L49" t="str">
        <f>$A$11</f>
        <v>Administrative and secretarial occupations</v>
      </c>
      <c r="M49" s="18">
        <f t="shared" si="43"/>
        <v>-2.948839220690469</v>
      </c>
      <c r="N49" s="18">
        <f t="shared" si="44"/>
        <v>18.011954369068661</v>
      </c>
      <c r="O49" s="18">
        <f t="shared" si="45"/>
        <v>1.0499532224211183</v>
      </c>
      <c r="P49" s="18">
        <f t="shared" si="46"/>
        <v>0.8795176883671596</v>
      </c>
      <c r="Q49" s="18">
        <f t="shared" si="55"/>
        <v>0.93629756858828461</v>
      </c>
      <c r="S49" s="18">
        <f t="shared" ref="S49:U49" si="59">IF($F$6-$D$6 &lt;&gt; 0,(EXP(LN(1+(S29/100))/($F$6-$D$6))-1)*100,0)</f>
        <v>0.93629756858828461</v>
      </c>
      <c r="T49" s="18">
        <f t="shared" si="59"/>
        <v>2.256413675869573</v>
      </c>
      <c r="U49" s="18">
        <f t="shared" si="59"/>
        <v>2.9539627670873481</v>
      </c>
      <c r="W49" t="str">
        <f>$A$11</f>
        <v>Administrative and secretarial occupations</v>
      </c>
      <c r="X49" s="18">
        <f t="shared" si="47"/>
        <v>-0.81089025261593672</v>
      </c>
      <c r="Y49" s="18">
        <f t="shared" si="48"/>
        <v>-6.4180193860641221E-2</v>
      </c>
      <c r="Z49" s="18">
        <f t="shared" si="49"/>
        <v>-0.14675906704624264</v>
      </c>
      <c r="AA49" s="18">
        <f t="shared" si="50"/>
        <v>-0.89434112934780874</v>
      </c>
      <c r="AB49" s="18">
        <f t="shared" si="57"/>
        <v>-0.64577107626019314</v>
      </c>
      <c r="AD49" s="18">
        <f t="shared" ref="AD49:AF49" si="60">IF($F$6-$D$6 &lt;&gt; 0,(EXP(LN(1+(AD29/100))/($F$6-$D$6))-1)*100,0)</f>
        <v>-0.64577107626019314</v>
      </c>
      <c r="AE49" s="18">
        <f t="shared" si="60"/>
        <v>2.9222373975586136</v>
      </c>
      <c r="AF49" s="18">
        <f t="shared" si="60"/>
        <v>2.4976953344800323</v>
      </c>
    </row>
    <row r="50" spans="1:32" x14ac:dyDescent="0.2">
      <c r="A50" t="str">
        <f>$A$12</f>
        <v>Skilled trades occupations</v>
      </c>
      <c r="B50" s="18">
        <f t="shared" si="42"/>
        <v>-1.2635254801265816</v>
      </c>
      <c r="C50" s="18">
        <f t="shared" si="42"/>
        <v>-9.2507033348551708</v>
      </c>
      <c r="D50" s="18">
        <f t="shared" si="42"/>
        <v>0.35400375486822622</v>
      </c>
      <c r="E50" s="18">
        <f t="shared" si="42"/>
        <v>-4.5019177817096079E-2</v>
      </c>
      <c r="F50" s="18">
        <f t="shared" si="54"/>
        <v>8.7811867883180739E-2</v>
      </c>
      <c r="H50" s="18">
        <f t="shared" si="51"/>
        <v>8.7811867883180739E-2</v>
      </c>
      <c r="I50" s="18">
        <f t="shared" si="51"/>
        <v>2.4372538138597966</v>
      </c>
      <c r="J50" s="18">
        <f t="shared" si="51"/>
        <v>2.5000522863650287</v>
      </c>
      <c r="L50" t="str">
        <f>$A$12</f>
        <v>Skilled trades occupations</v>
      </c>
      <c r="M50" s="18">
        <f t="shared" si="43"/>
        <v>-1.5576663445501793</v>
      </c>
      <c r="N50" s="18">
        <f t="shared" si="44"/>
        <v>-11.033606038955302</v>
      </c>
      <c r="O50" s="18">
        <f t="shared" si="45"/>
        <v>0.24696388555647264</v>
      </c>
      <c r="P50" s="18">
        <f t="shared" si="46"/>
        <v>-0.17860093188812876</v>
      </c>
      <c r="Q50" s="18">
        <f t="shared" si="55"/>
        <v>-3.6947104911244644E-2</v>
      </c>
      <c r="S50" s="18">
        <f t="shared" ref="S50:U50" si="61">IF($F$6-$D$6 &lt;&gt; 0,(EXP(LN(1+(S30/100))/($F$6-$D$6))-1)*100,0)</f>
        <v>-3.6947104911244644E-2</v>
      </c>
      <c r="T50" s="18">
        <f t="shared" si="61"/>
        <v>2.2964894518895607</v>
      </c>
      <c r="U50" s="18">
        <f t="shared" si="61"/>
        <v>2.2696232941135541</v>
      </c>
      <c r="W50" t="str">
        <f>$A$12</f>
        <v>Skilled trades occupations</v>
      </c>
      <c r="X50" s="18">
        <f t="shared" si="47"/>
        <v>1.4244248232731405</v>
      </c>
      <c r="Y50" s="18">
        <f t="shared" si="48"/>
        <v>5.8774273333059623</v>
      </c>
      <c r="Z50" s="18">
        <f t="shared" si="49"/>
        <v>1.1042534140278226</v>
      </c>
      <c r="AA50" s="18">
        <f t="shared" si="50"/>
        <v>0.82717196328687681</v>
      </c>
      <c r="AB50" s="18">
        <f t="shared" si="57"/>
        <v>0.91944797103582498</v>
      </c>
      <c r="AD50" s="18">
        <f t="shared" ref="AD50:AF50" si="62">IF($F$6-$D$6 &lt;&gt; 0,(EXP(LN(1+(AD30/100))/($F$6-$D$6))-1)*100,0)</f>
        <v>0.91944797103582498</v>
      </c>
      <c r="AE50" s="18">
        <f t="shared" si="62"/>
        <v>3.3694910639860298</v>
      </c>
      <c r="AF50" s="18">
        <f t="shared" si="62"/>
        <v>3.9619926236182046</v>
      </c>
    </row>
    <row r="51" spans="1:32" x14ac:dyDescent="0.2">
      <c r="A51" t="str">
        <f>$A$13</f>
        <v>Caring, leisure and other service occupations</v>
      </c>
      <c r="B51" s="18">
        <f t="shared" si="42"/>
        <v>-0.4764154326957315</v>
      </c>
      <c r="C51" s="18">
        <f t="shared" si="42"/>
        <v>-5.8340708124413503</v>
      </c>
      <c r="D51" s="18">
        <f t="shared" si="42"/>
        <v>0.66908736910304967</v>
      </c>
      <c r="E51" s="18">
        <f t="shared" si="42"/>
        <v>0.83962944649944582</v>
      </c>
      <c r="F51" s="18">
        <f t="shared" si="54"/>
        <v>0.78275001007774847</v>
      </c>
      <c r="H51" s="18">
        <f t="shared" si="51"/>
        <v>0.78275001007774847</v>
      </c>
      <c r="I51" s="18">
        <f t="shared" si="51"/>
        <v>3.112033512038459</v>
      </c>
      <c r="J51" s="18">
        <f t="shared" si="51"/>
        <v>3.6318524762062543</v>
      </c>
      <c r="L51" t="str">
        <f>$A$13</f>
        <v>Caring, leisure and other service occupations</v>
      </c>
      <c r="M51" s="18">
        <f t="shared" si="43"/>
        <v>-0.20337052091854435</v>
      </c>
      <c r="N51" s="18">
        <f t="shared" si="44"/>
        <v>1.4243665536554539</v>
      </c>
      <c r="O51" s="18">
        <f t="shared" si="45"/>
        <v>1.9360204903228651</v>
      </c>
      <c r="P51" s="18">
        <f t="shared" si="46"/>
        <v>1.5538012642645205</v>
      </c>
      <c r="Q51" s="18">
        <f t="shared" si="55"/>
        <v>1.68104816600394</v>
      </c>
      <c r="S51" s="18">
        <f t="shared" ref="S51:U51" si="63">IF($F$6-$D$6 &lt;&gt; 0,(EXP(LN(1+(S31/100))/($F$6-$D$6))-1)*100,0)</f>
        <v>1.68104816600394</v>
      </c>
      <c r="T51" s="18">
        <f t="shared" si="63"/>
        <v>2.7526488360533286</v>
      </c>
      <c r="U51" s="18">
        <f t="shared" si="63"/>
        <v>3.9456750849155453</v>
      </c>
      <c r="W51" t="str">
        <f>$A$13</f>
        <v>Caring, leisure and other service occupations</v>
      </c>
      <c r="X51" s="18">
        <f t="shared" si="47"/>
        <v>-0.5205527693297074</v>
      </c>
      <c r="Y51" s="18">
        <f t="shared" si="48"/>
        <v>-7.0167568253847623</v>
      </c>
      <c r="Z51" s="18">
        <f t="shared" si="49"/>
        <v>0.43710755120700551</v>
      </c>
      <c r="AA51" s="18">
        <f t="shared" si="50"/>
        <v>0.69760391786510834</v>
      </c>
      <c r="AB51" s="18">
        <f t="shared" si="57"/>
        <v>0.61069681201231241</v>
      </c>
      <c r="AD51" s="18">
        <f t="shared" ref="AD51:AF51" si="64">IF($F$6-$D$6 &lt;&gt; 0,(EXP(LN(1+(AD31/100))/($F$6-$D$6))-1)*100,0)</f>
        <v>0.61069681201231241</v>
      </c>
      <c r="AE51" s="18">
        <f t="shared" si="64"/>
        <v>3.1741100521099463</v>
      </c>
      <c r="AF51" s="18">
        <f t="shared" si="64"/>
        <v>3.5746579578975313</v>
      </c>
    </row>
    <row r="52" spans="1:32" x14ac:dyDescent="0.2">
      <c r="A52" t="str">
        <f>$A$14</f>
        <v>Sales and customer service occupations</v>
      </c>
      <c r="B52" s="18">
        <f t="shared" si="42"/>
        <v>-0.83196076205037661</v>
      </c>
      <c r="C52" s="18">
        <f t="shared" si="42"/>
        <v>1.2429486198602735</v>
      </c>
      <c r="D52" s="18">
        <f t="shared" si="42"/>
        <v>0.34569026167585726</v>
      </c>
      <c r="E52" s="18">
        <f t="shared" si="42"/>
        <v>-4.2164445841819109E-3</v>
      </c>
      <c r="F52" s="18">
        <f t="shared" si="54"/>
        <v>0.11228334372976878</v>
      </c>
      <c r="H52" s="18">
        <f t="shared" si="51"/>
        <v>0.11228334372976878</v>
      </c>
      <c r="I52" s="18">
        <f t="shared" si="51"/>
        <v>2.6011900298574364</v>
      </c>
      <c r="J52" s="18">
        <f t="shared" si="51"/>
        <v>2.679762221629467</v>
      </c>
      <c r="L52" t="str">
        <f>$A$14</f>
        <v>Sales and customer service occupations</v>
      </c>
      <c r="M52" s="18">
        <f t="shared" si="43"/>
        <v>-0.81775978969470531</v>
      </c>
      <c r="N52" s="18">
        <f t="shared" si="44"/>
        <v>3.9437770635054159</v>
      </c>
      <c r="O52" s="18">
        <f t="shared" si="45"/>
        <v>0.85565163650924703</v>
      </c>
      <c r="P52" s="18">
        <f t="shared" si="46"/>
        <v>0.40288815458426885</v>
      </c>
      <c r="Q52" s="18">
        <f t="shared" si="55"/>
        <v>0.55358302387766845</v>
      </c>
      <c r="S52" s="18">
        <f t="shared" ref="S52:U52" si="65">IF($F$6-$D$6 &lt;&gt; 0,(EXP(LN(1+(S32/100))/($F$6-$D$6))-1)*100,0)</f>
        <v>0.55358302387766845</v>
      </c>
      <c r="T52" s="18">
        <f t="shared" si="65"/>
        <v>2.0444170517035731</v>
      </c>
      <c r="U52" s="18">
        <f t="shared" si="65"/>
        <v>2.4655794948209131</v>
      </c>
      <c r="W52" t="str">
        <f>$A$14</f>
        <v>Sales and customer service occupations</v>
      </c>
      <c r="X52" s="18">
        <f t="shared" si="47"/>
        <v>-0.8405483736567132</v>
      </c>
      <c r="Y52" s="18">
        <f t="shared" si="48"/>
        <v>-0.39123480053980808</v>
      </c>
      <c r="Z52" s="18">
        <f t="shared" si="49"/>
        <v>1.8281538638276196E-2</v>
      </c>
      <c r="AA52" s="18">
        <f t="shared" si="50"/>
        <v>-0.28057946013420043</v>
      </c>
      <c r="AB52" s="18">
        <f t="shared" si="57"/>
        <v>-0.18105848318007434</v>
      </c>
      <c r="AD52" s="18">
        <f t="shared" ref="AD52:AF52" si="66">IF($F$6-$D$6 &lt;&gt; 0,(EXP(LN(1+(AD32/100))/($F$6-$D$6))-1)*100,0)</f>
        <v>-0.18105848318007434</v>
      </c>
      <c r="AE52" s="18">
        <f t="shared" si="66"/>
        <v>2.9321148470647929</v>
      </c>
      <c r="AF52" s="18">
        <f t="shared" si="66"/>
        <v>2.8118443657259462</v>
      </c>
    </row>
    <row r="53" spans="1:32" x14ac:dyDescent="0.2">
      <c r="A53" t="str">
        <f>$A$15</f>
        <v>Process, plant and machine operatives</v>
      </c>
      <c r="B53" s="18">
        <f t="shared" si="42"/>
        <v>-1.5475653123775412E-2</v>
      </c>
      <c r="C53" s="18">
        <f t="shared" si="42"/>
        <v>-10.351562776102263</v>
      </c>
      <c r="D53" s="18">
        <f t="shared" si="42"/>
        <v>0.53105417858767545</v>
      </c>
      <c r="E53" s="18">
        <f t="shared" si="42"/>
        <v>-0.18496555153729721</v>
      </c>
      <c r="F53" s="18">
        <f t="shared" si="54"/>
        <v>5.3139250645606317E-2</v>
      </c>
      <c r="H53" s="18">
        <f t="shared" si="51"/>
        <v>5.3139250645606317E-2</v>
      </c>
      <c r="I53" s="18">
        <f t="shared" si="51"/>
        <v>2.6219782393885449</v>
      </c>
      <c r="J53" s="18">
        <f t="shared" si="51"/>
        <v>2.6590095356201937</v>
      </c>
      <c r="L53" t="str">
        <f>$A$15</f>
        <v>Process, plant and machine operatives</v>
      </c>
      <c r="M53" s="18">
        <f t="shared" si="43"/>
        <v>-0.36098319856447958</v>
      </c>
      <c r="N53" s="18">
        <f t="shared" si="44"/>
        <v>-10.174367658837447</v>
      </c>
      <c r="O53" s="18">
        <f t="shared" si="45"/>
        <v>-6.2733902992095913E-2</v>
      </c>
      <c r="P53" s="18">
        <f t="shared" si="46"/>
        <v>-0.42031023046136262</v>
      </c>
      <c r="Q53" s="18">
        <f t="shared" si="55"/>
        <v>-0.30126050460859144</v>
      </c>
      <c r="S53" s="18">
        <f t="shared" ref="S53:U53" si="67">IF($F$6-$D$6 &lt;&gt; 0,(EXP(LN(1+(S33/100))/($F$6-$D$6))-1)*100,0)</f>
        <v>-0.30126050460859144</v>
      </c>
      <c r="T53" s="18">
        <f t="shared" si="67"/>
        <v>2.482289071693522</v>
      </c>
      <c r="U53" s="18">
        <f t="shared" si="67"/>
        <v>2.2699592314272321</v>
      </c>
      <c r="W53" t="str">
        <f>$A$15</f>
        <v>Process, plant and machine operatives</v>
      </c>
      <c r="X53" s="18">
        <f t="shared" si="47"/>
        <v>2.1223620551854561</v>
      </c>
      <c r="Y53" s="18">
        <f t="shared" si="48"/>
        <v>-11.382800124095738</v>
      </c>
      <c r="Z53" s="18">
        <f t="shared" si="49"/>
        <v>3.7763599981558871</v>
      </c>
      <c r="AA53" s="18">
        <f t="shared" si="50"/>
        <v>0.89829086600239361</v>
      </c>
      <c r="AB53" s="18">
        <f t="shared" si="57"/>
        <v>1.8486673946646714</v>
      </c>
      <c r="AD53" s="18">
        <f t="shared" ref="AD53:AF53" si="68">IF($F$6-$D$6 &lt;&gt; 0,(EXP(LN(1+(AD33/100))/($F$6-$D$6))-1)*100,0)</f>
        <v>1.8486673946646714</v>
      </c>
      <c r="AE53" s="18">
        <f t="shared" si="68"/>
        <v>3.3959880518641627</v>
      </c>
      <c r="AF53" s="18">
        <f t="shared" si="68"/>
        <v>4.6115281494071514</v>
      </c>
    </row>
    <row r="54" spans="1:32" x14ac:dyDescent="0.2">
      <c r="A54" t="str">
        <f>$A$16</f>
        <v>Elementary occupations</v>
      </c>
      <c r="B54" s="18">
        <f t="shared" si="42"/>
        <v>-0.53063163050508511</v>
      </c>
      <c r="C54" s="18">
        <f t="shared" si="42"/>
        <v>-6.7723125585607447</v>
      </c>
      <c r="D54" s="18">
        <f t="shared" si="42"/>
        <v>1.2076249644152437</v>
      </c>
      <c r="E54" s="18">
        <f t="shared" si="42"/>
        <v>-0.14617162516163962</v>
      </c>
      <c r="F54" s="18">
        <f t="shared" si="54"/>
        <v>0.30306974130378528</v>
      </c>
      <c r="H54" s="18">
        <f t="shared" si="51"/>
        <v>0.30306974130378528</v>
      </c>
      <c r="I54" s="18">
        <f t="shared" si="51"/>
        <v>2.7282507413675772</v>
      </c>
      <c r="J54" s="18">
        <f t="shared" si="51"/>
        <v>2.9376206845673547</v>
      </c>
      <c r="L54" t="str">
        <f>$A$16</f>
        <v>Elementary occupations</v>
      </c>
      <c r="M54" s="18">
        <f t="shared" si="43"/>
        <v>-2.7300158383378181</v>
      </c>
      <c r="N54" s="18">
        <f t="shared" si="44"/>
        <v>-1.5563515967184527</v>
      </c>
      <c r="O54" s="18">
        <f t="shared" si="45"/>
        <v>1.2223446736403742</v>
      </c>
      <c r="P54" s="18">
        <f t="shared" si="46"/>
        <v>-0.36381794193635075</v>
      </c>
      <c r="Q54" s="18">
        <f t="shared" si="55"/>
        <v>0.1621218183319062</v>
      </c>
      <c r="S54" s="18">
        <f t="shared" ref="S54:U54" si="69">IF($F$6-$D$6 &lt;&gt; 0,(EXP(LN(1+(S34/100))/($F$6-$D$6))-1)*100,0)</f>
        <v>0.1621218183319062</v>
      </c>
      <c r="T54" s="18">
        <f t="shared" si="69"/>
        <v>2.2158839623358739</v>
      </c>
      <c r="U54" s="18">
        <f t="shared" si="69"/>
        <v>2.3355461293375512</v>
      </c>
      <c r="W54" t="str">
        <f>$A$16</f>
        <v>Elementary occupations</v>
      </c>
      <c r="X54" s="18">
        <f t="shared" si="47"/>
        <v>1.856205037666947</v>
      </c>
      <c r="Y54" s="18">
        <f t="shared" si="48"/>
        <v>-11.817197128272106</v>
      </c>
      <c r="Z54" s="18">
        <f t="shared" si="49"/>
        <v>1.1917218293570286</v>
      </c>
      <c r="AA54" s="18">
        <f t="shared" si="50"/>
        <v>8.4478984219549247E-2</v>
      </c>
      <c r="AB54" s="18">
        <f t="shared" si="57"/>
        <v>0.45220717901490737</v>
      </c>
      <c r="AD54" s="18">
        <f t="shared" ref="AD54:AF54" si="70">IF($F$6-$D$6 &lt;&gt; 0,(EXP(LN(1+(AD34/100))/($F$6-$D$6))-1)*100,0)</f>
        <v>0.45220717901490737</v>
      </c>
      <c r="AE54" s="18">
        <f t="shared" si="70"/>
        <v>3.2440432411453113</v>
      </c>
      <c r="AF54" s="18">
        <f t="shared" si="70"/>
        <v>3.5367198588821536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0.4627205958001479</v>
      </c>
      <c r="C56" s="26">
        <f>IF(D$6-C$6 &lt;&gt; 0,(EXP(LN(D18/C18)/(D$6-C$6))-1)*100,0)</f>
        <v>-0.82073252592762547</v>
      </c>
      <c r="D56" s="26">
        <f>IF(E$6-D$6 &lt;&gt; 0,(EXP(LN(E18/D18)/(E$6-D$6))-1)*100,0)</f>
        <v>0.80750600951529083</v>
      </c>
      <c r="E56" s="26">
        <f>IF(F$6-E$6 &lt;&gt; 0,(EXP(LN(F18/E18)/(F$6-E$6))-1)*100,0)</f>
        <v>0.56917873885600212</v>
      </c>
      <c r="F56" s="26">
        <f t="shared" si="54"/>
        <v>0.64855849109184405</v>
      </c>
      <c r="H56" s="26">
        <f t="shared" si="51"/>
        <v>0.64855849109184405</v>
      </c>
      <c r="I56" s="26">
        <f t="shared" ref="I56" si="71">IF($F$6-$D$6 &lt;&gt; 0,(EXP(LN(1+(I36/100))/($F$6-$D$6))-1)*100,0)</f>
        <v>2.7837104643822608</v>
      </c>
      <c r="J56" s="26">
        <f t="shared" ref="J56" si="72">IF($F$6-$D$6 &lt;&gt; 0,(EXP(LN(1+(J36/100))/($F$6-$D$6))-1)*100,0)</f>
        <v>3.23196560142891</v>
      </c>
      <c r="L56" s="24" t="str">
        <f>$A$18</f>
        <v>All occupations</v>
      </c>
      <c r="M56" s="26">
        <f>IF(N$6-M$6 &lt;&gt; 0,(EXP(LN(N18/M18)/(N$6-M$6))-1)*100,0)</f>
        <v>-0.15486153686058435</v>
      </c>
      <c r="N56" s="26">
        <f>IF(O$6-N$6 &lt;&gt; 0,(EXP(LN(O18/N18)/(O$6-N$6))-1)*100,0)</f>
        <v>-1.2572593767925522</v>
      </c>
      <c r="O56" s="26">
        <f>IF(P$6-O$6 &lt;&gt; 0,(EXP(LN(P18/O18)/(P$6-O$6))-1)*100,0)</f>
        <v>0.67980237713269887</v>
      </c>
      <c r="P56" s="26">
        <f>IF(Q$6-P$6 &lt;&gt; 0,(EXP(LN(Q18/P18)/(Q$6-P$6))-1)*100,0)</f>
        <v>0.48406920505881246</v>
      </c>
      <c r="Q56" s="26">
        <f t="shared" ref="Q56" si="73">IF(Q$6-O$6 &lt;&gt; 0,(EXP(LN(Q18/O18)/(Q$6-O$6))-1)*100,0)</f>
        <v>0.54927127829702549</v>
      </c>
      <c r="S56" s="26">
        <f t="shared" ref="S56:U56" si="74">IF($F$6-$D$6 &lt;&gt; 0,(EXP(LN(1+(S36/100))/($F$6-$D$6))-1)*100,0)</f>
        <v>0.54927127829702549</v>
      </c>
      <c r="T56" s="26">
        <f t="shared" si="74"/>
        <v>2.3605715915022252</v>
      </c>
      <c r="U56" s="26">
        <f t="shared" si="74"/>
        <v>2.7612218344069461</v>
      </c>
      <c r="W56" s="24" t="str">
        <f>$A$18</f>
        <v>All occupations</v>
      </c>
      <c r="X56" s="26">
        <f>IF(Y$6-X$6 &lt;&gt; 0,(EXP(LN(Y18/X18)/(Y$6-X$6))-1)*100,0)</f>
        <v>1.1219348475506319</v>
      </c>
      <c r="Y56" s="26">
        <f>IF(Z$6-Y$6 &lt;&gt; 0,(EXP(LN(Z18/Y18)/(Z$6-Y$6))-1)*100,0)</f>
        <v>-0.36934661481871078</v>
      </c>
      <c r="Z56" s="26">
        <f>IF(AA$6-Z$6 &lt;&gt; 0,(EXP(LN(AA18/Z18)/(AA$6-Z$6))-1)*100,0)</f>
        <v>0.93771178804005206</v>
      </c>
      <c r="AA56" s="26">
        <f>IF(AB$6-AA$6 &lt;&gt; 0,(EXP(LN(AB18/AA18)/(AB$6-AA$6))-1)*100,0)</f>
        <v>0.65463764774049693</v>
      </c>
      <c r="AB56" s="26">
        <f t="shared" ref="AB56" si="75">IF(AB$6-Z$6 &lt;&gt; 0,(EXP(LN(AB18/Z18)/(AB$6-Z$6))-1)*100,0)</f>
        <v>0.74890737710371358</v>
      </c>
      <c r="AD56" s="26">
        <f t="shared" ref="AD56:AF56" si="76">IF($F$6-$D$6 &lt;&gt; 0,(EXP(LN(1+(AD36/100))/($F$6-$D$6))-1)*100,0)</f>
        <v>0.74890737710371358</v>
      </c>
      <c r="AE56" s="26">
        <f t="shared" si="76"/>
        <v>3.1934436700879143</v>
      </c>
      <c r="AF56" s="26">
        <f t="shared" si="76"/>
        <v>3.6851041057518907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11.14428629586547</v>
      </c>
      <c r="C64" s="27">
        <f t="shared" si="77"/>
        <v>3.1810941107054163</v>
      </c>
      <c r="D64" s="27">
        <f t="shared" si="77"/>
        <v>-3.2632385721620807</v>
      </c>
      <c r="E64" s="27">
        <f t="shared" si="77"/>
        <v>10.435247860223598</v>
      </c>
      <c r="F64" s="27">
        <f>F8-D8</f>
        <v>7.1720092880615169</v>
      </c>
      <c r="L64" t="str">
        <f>$A$8</f>
        <v>Managers, directors and senior officials</v>
      </c>
      <c r="M64" s="27">
        <f t="shared" ref="M64:M72" si="78">N8-M8</f>
        <v>5.407768375053962</v>
      </c>
      <c r="N64" s="27">
        <f t="shared" ref="N64:N72" si="79">O8-N8</f>
        <v>0.26245959552016984</v>
      </c>
      <c r="O64" s="27">
        <f t="shared" ref="O64:O72" si="80">P8-O8</f>
        <v>-2.4590152123630773</v>
      </c>
      <c r="P64" s="27">
        <f t="shared" ref="P64:P72" si="81">Q8-P8</f>
        <v>5.6012732386114124</v>
      </c>
      <c r="Q64" s="27">
        <f>Q8-O8</f>
        <v>3.1422580262483351</v>
      </c>
      <c r="W64" t="str">
        <f>$A$8</f>
        <v>Managers, directors and senior officials</v>
      </c>
      <c r="X64" s="27">
        <f t="shared" ref="X64:X72" si="82">Y8-X8</f>
        <v>5.7365179208113943</v>
      </c>
      <c r="Y64" s="27">
        <f t="shared" ref="Y64:Y72" si="83">Z8-Y8</f>
        <v>2.9186345151852962</v>
      </c>
      <c r="Z64" s="27">
        <f t="shared" ref="Z64:Z72" si="84">AA8-Z8</f>
        <v>-0.80422335979908866</v>
      </c>
      <c r="AA64" s="27">
        <f t="shared" ref="AA64:AA72" si="85">AB8-AA8</f>
        <v>4.8339746216122705</v>
      </c>
      <c r="AB64" s="27">
        <f>AB8-Z8</f>
        <v>4.0297512618131819</v>
      </c>
    </row>
    <row r="65" spans="1:31" x14ac:dyDescent="0.2">
      <c r="A65" t="str">
        <f>$A$9</f>
        <v>Professional occupations</v>
      </c>
      <c r="B65" s="27">
        <f t="shared" si="77"/>
        <v>15.943289356166389</v>
      </c>
      <c r="C65" s="27">
        <f t="shared" si="77"/>
        <v>7.2929149465052774</v>
      </c>
      <c r="D65" s="27">
        <f t="shared" si="77"/>
        <v>16.194214937174507</v>
      </c>
      <c r="E65" s="27">
        <f t="shared" si="77"/>
        <v>27.105673390079289</v>
      </c>
      <c r="F65" s="27">
        <f t="shared" ref="F65:F72" si="86">F9-D9</f>
        <v>43.299888327253797</v>
      </c>
      <c r="L65" t="str">
        <f>$A$9</f>
        <v>Professional occupations</v>
      </c>
      <c r="M65" s="27">
        <f t="shared" si="78"/>
        <v>5.9214699839412361</v>
      </c>
      <c r="N65" s="27">
        <f t="shared" si="79"/>
        <v>2.696703284031372</v>
      </c>
      <c r="O65" s="27">
        <f t="shared" si="80"/>
        <v>10.982176311013674</v>
      </c>
      <c r="P65" s="27">
        <f t="shared" si="81"/>
        <v>12.98315176545988</v>
      </c>
      <c r="Q65" s="27">
        <f t="shared" ref="Q65:Q72" si="87">Q9-O9</f>
        <v>23.965328076473554</v>
      </c>
      <c r="W65" t="str">
        <f>$A$9</f>
        <v>Professional occupations</v>
      </c>
      <c r="X65" s="27">
        <f t="shared" si="82"/>
        <v>10.021819372225053</v>
      </c>
      <c r="Y65" s="27">
        <f t="shared" si="83"/>
        <v>4.5962116624739764</v>
      </c>
      <c r="Z65" s="27">
        <f t="shared" si="84"/>
        <v>5.2120386261609042</v>
      </c>
      <c r="AA65" s="27">
        <f t="shared" si="85"/>
        <v>14.12252162461921</v>
      </c>
      <c r="AB65" s="27">
        <f t="shared" ref="AB65:AB72" si="88">AB9-Z9</f>
        <v>19.334560250780115</v>
      </c>
    </row>
    <row r="66" spans="1:31" x14ac:dyDescent="0.2">
      <c r="A66" t="str">
        <f>$A$10</f>
        <v>Associate professional occupations</v>
      </c>
      <c r="B66" s="27">
        <f t="shared" si="77"/>
        <v>5.0759456488919596</v>
      </c>
      <c r="C66" s="27">
        <f t="shared" si="77"/>
        <v>4.4937872262231764</v>
      </c>
      <c r="D66" s="27">
        <f t="shared" si="77"/>
        <v>9.6515118367017152</v>
      </c>
      <c r="E66" s="27">
        <f t="shared" si="77"/>
        <v>13.949127511309925</v>
      </c>
      <c r="F66" s="27">
        <f t="shared" si="86"/>
        <v>23.60063934801164</v>
      </c>
      <c r="L66" t="str">
        <f>$A$10</f>
        <v>Associate professional occupations</v>
      </c>
      <c r="M66" s="27">
        <f t="shared" si="78"/>
        <v>1.1683384964486763</v>
      </c>
      <c r="N66" s="27">
        <f t="shared" si="79"/>
        <v>1.919357905148658</v>
      </c>
      <c r="O66" s="27">
        <f t="shared" si="80"/>
        <v>-0.78651316494241996</v>
      </c>
      <c r="P66" s="27">
        <f t="shared" si="81"/>
        <v>3.1480766538540621</v>
      </c>
      <c r="Q66" s="27">
        <f t="shared" si="87"/>
        <v>2.3615634889116421</v>
      </c>
      <c r="W66" t="str">
        <f>$A$10</f>
        <v>Associate professional occupations</v>
      </c>
      <c r="X66" s="27">
        <f t="shared" si="82"/>
        <v>3.9076071524432052</v>
      </c>
      <c r="Y66" s="27">
        <f t="shared" si="83"/>
        <v>2.574429321074561</v>
      </c>
      <c r="Z66" s="27">
        <f t="shared" si="84"/>
        <v>10.438025001644121</v>
      </c>
      <c r="AA66" s="27">
        <f t="shared" si="85"/>
        <v>10.801050857455863</v>
      </c>
      <c r="AB66" s="27">
        <f t="shared" si="88"/>
        <v>21.239075859099984</v>
      </c>
    </row>
    <row r="67" spans="1:31" x14ac:dyDescent="0.2">
      <c r="A67" t="str">
        <f>$A$11</f>
        <v>Administrative and secretarial occupations</v>
      </c>
      <c r="B67" s="27">
        <f t="shared" si="77"/>
        <v>-4.3888401289646453</v>
      </c>
      <c r="C67" s="27">
        <f t="shared" si="77"/>
        <v>3.1558091652504459</v>
      </c>
      <c r="D67" s="27">
        <f t="shared" si="77"/>
        <v>0.65228624748080222</v>
      </c>
      <c r="E67" s="27">
        <f t="shared" si="77"/>
        <v>-3.4676792209226903</v>
      </c>
      <c r="F67" s="27">
        <f t="shared" si="86"/>
        <v>-2.8153929734418881</v>
      </c>
      <c r="L67" t="str">
        <f>$A$11</f>
        <v>Administrative and secretarial occupations</v>
      </c>
      <c r="M67" s="27">
        <f t="shared" si="78"/>
        <v>-2.2576238967914684</v>
      </c>
      <c r="N67" s="27">
        <f t="shared" si="79"/>
        <v>3.1971280371549362</v>
      </c>
      <c r="O67" s="27">
        <f t="shared" si="80"/>
        <v>1.123012939003516</v>
      </c>
      <c r="P67" s="27">
        <f t="shared" si="81"/>
        <v>2.0197666839852921</v>
      </c>
      <c r="Q67" s="27">
        <f t="shared" si="87"/>
        <v>3.1427796229888081</v>
      </c>
      <c r="W67" t="str">
        <f>$A$11</f>
        <v>Administrative and secretarial occupations</v>
      </c>
      <c r="X67" s="27">
        <f t="shared" si="82"/>
        <v>-2.1312162321731307</v>
      </c>
      <c r="Y67" s="27">
        <f t="shared" si="83"/>
        <v>-4.131887190460759E-2</v>
      </c>
      <c r="Z67" s="27">
        <f t="shared" si="84"/>
        <v>-0.4707266915225361</v>
      </c>
      <c r="AA67" s="27">
        <f t="shared" si="85"/>
        <v>-5.48744590490805</v>
      </c>
      <c r="AB67" s="27">
        <f t="shared" si="88"/>
        <v>-5.9581725964305861</v>
      </c>
    </row>
    <row r="68" spans="1:31" x14ac:dyDescent="0.2">
      <c r="A68" t="str">
        <f>$A$12</f>
        <v>Skilled trades occupations</v>
      </c>
      <c r="B68" s="27">
        <f t="shared" si="77"/>
        <v>-5.2489464546159184</v>
      </c>
      <c r="C68" s="27">
        <f t="shared" si="77"/>
        <v>-9.3057858439925667</v>
      </c>
      <c r="D68" s="27">
        <f t="shared" si="77"/>
        <v>1.6273249087534793</v>
      </c>
      <c r="E68" s="27">
        <f t="shared" si="77"/>
        <v>-0.41745819489328539</v>
      </c>
      <c r="F68" s="27">
        <f t="shared" si="86"/>
        <v>1.209866713860194</v>
      </c>
      <c r="L68" t="str">
        <f>$A$12</f>
        <v>Skilled trades occupations</v>
      </c>
      <c r="M68" s="27">
        <f t="shared" si="78"/>
        <v>-5.8323018729123817</v>
      </c>
      <c r="N68" s="27">
        <f t="shared" si="79"/>
        <v>-9.9291230724449946</v>
      </c>
      <c r="O68" s="27">
        <f t="shared" si="80"/>
        <v>0.99350020520110149</v>
      </c>
      <c r="P68" s="27">
        <f t="shared" si="81"/>
        <v>-1.4360561843521822</v>
      </c>
      <c r="Q68" s="27">
        <f t="shared" si="87"/>
        <v>-0.44255597915108069</v>
      </c>
      <c r="W68" t="str">
        <f>$A$12</f>
        <v>Skilled trades occupations</v>
      </c>
      <c r="X68" s="27">
        <f t="shared" si="82"/>
        <v>0.58335541829647219</v>
      </c>
      <c r="Y68" s="27">
        <f t="shared" si="83"/>
        <v>0.62333722845240302</v>
      </c>
      <c r="Z68" s="27">
        <f t="shared" si="84"/>
        <v>0.63382470355240095</v>
      </c>
      <c r="AA68" s="27">
        <f t="shared" si="85"/>
        <v>1.0185979894589181</v>
      </c>
      <c r="AB68" s="27">
        <f t="shared" si="88"/>
        <v>1.6524226930113191</v>
      </c>
    </row>
    <row r="69" spans="1:31" x14ac:dyDescent="0.2">
      <c r="A69" t="str">
        <f>$A$13</f>
        <v>Caring, leisure and other service occupations</v>
      </c>
      <c r="B69" s="27">
        <f t="shared" si="77"/>
        <v>-1.7571966367219574</v>
      </c>
      <c r="C69" s="27">
        <f t="shared" si="77"/>
        <v>-5.315634126957363</v>
      </c>
      <c r="D69" s="27">
        <f t="shared" si="77"/>
        <v>2.9089857420173217</v>
      </c>
      <c r="E69" s="27">
        <f t="shared" si="77"/>
        <v>7.7359084086596255</v>
      </c>
      <c r="F69" s="27">
        <f t="shared" si="86"/>
        <v>10.644894150676947</v>
      </c>
      <c r="L69" t="str">
        <f>$A$13</f>
        <v>Caring, leisure and other service occupations</v>
      </c>
      <c r="M69" s="27">
        <f t="shared" si="78"/>
        <v>-0.10437873526789332</v>
      </c>
      <c r="N69" s="27">
        <f t="shared" si="79"/>
        <v>0.18183369521073267</v>
      </c>
      <c r="O69" s="27">
        <f t="shared" si="80"/>
        <v>1.3028363798532343</v>
      </c>
      <c r="P69" s="27">
        <f t="shared" si="81"/>
        <v>2.375676914302419</v>
      </c>
      <c r="Q69" s="27">
        <f t="shared" si="87"/>
        <v>3.6785132941556533</v>
      </c>
      <c r="W69" t="str">
        <f>$A$13</f>
        <v>Caring, leisure and other service occupations</v>
      </c>
      <c r="X69" s="27">
        <f t="shared" si="82"/>
        <v>-1.6528179014540996</v>
      </c>
      <c r="Y69" s="27">
        <f t="shared" si="83"/>
        <v>-5.4974678221681614</v>
      </c>
      <c r="Z69" s="27">
        <f t="shared" si="84"/>
        <v>1.6061493621641603</v>
      </c>
      <c r="AA69" s="27">
        <f t="shared" si="85"/>
        <v>5.360231494357123</v>
      </c>
      <c r="AB69" s="27">
        <f t="shared" si="88"/>
        <v>6.9663808565212832</v>
      </c>
    </row>
    <row r="70" spans="1:31" x14ac:dyDescent="0.2">
      <c r="A70" t="str">
        <f>$A$14</f>
        <v>Sales and customer service occupations</v>
      </c>
      <c r="B70" s="27">
        <f t="shared" si="77"/>
        <v>-2.5686413786035303</v>
      </c>
      <c r="C70" s="27">
        <f t="shared" si="77"/>
        <v>0.9395160130599578</v>
      </c>
      <c r="D70" s="27">
        <f t="shared" si="77"/>
        <v>1.3319121064552917</v>
      </c>
      <c r="E70" s="27">
        <f t="shared" si="77"/>
        <v>-3.2822632811289054E-2</v>
      </c>
      <c r="F70" s="27">
        <f t="shared" si="86"/>
        <v>1.2990894736440026</v>
      </c>
      <c r="L70" t="str">
        <f>$A$14</f>
        <v>Sales and customer service occupations</v>
      </c>
      <c r="M70" s="27">
        <f t="shared" si="78"/>
        <v>-0.95143863015273311</v>
      </c>
      <c r="N70" s="27">
        <f t="shared" si="79"/>
        <v>1.1237607950528634</v>
      </c>
      <c r="O70" s="27">
        <f t="shared" si="80"/>
        <v>1.2890180799993445</v>
      </c>
      <c r="P70" s="27">
        <f t="shared" si="81"/>
        <v>1.2680389646711738</v>
      </c>
      <c r="Q70" s="27">
        <f t="shared" si="87"/>
        <v>2.5570570446705183</v>
      </c>
      <c r="W70" t="str">
        <f>$A$14</f>
        <v>Sales and customer service occupations</v>
      </c>
      <c r="X70" s="27">
        <f t="shared" si="82"/>
        <v>-1.617202748450886</v>
      </c>
      <c r="Y70" s="27">
        <f t="shared" si="83"/>
        <v>-0.18424478199287364</v>
      </c>
      <c r="Z70" s="27">
        <f t="shared" si="84"/>
        <v>4.2894026455932988E-2</v>
      </c>
      <c r="AA70" s="27">
        <f t="shared" si="85"/>
        <v>-1.3008615974824735</v>
      </c>
      <c r="AB70" s="27">
        <f t="shared" si="88"/>
        <v>-1.2579675710265406</v>
      </c>
    </row>
    <row r="71" spans="1:31" x14ac:dyDescent="0.2">
      <c r="A71" t="str">
        <f>$A$15</f>
        <v>Process, plant and machine operatives</v>
      </c>
      <c r="B71" s="27">
        <f t="shared" si="77"/>
        <v>-3.1001582103208136E-2</v>
      </c>
      <c r="C71" s="27">
        <f t="shared" si="77"/>
        <v>-5.182183123064334</v>
      </c>
      <c r="D71" s="27">
        <f t="shared" si="77"/>
        <v>1.2044008400607922</v>
      </c>
      <c r="E71" s="27">
        <f t="shared" si="77"/>
        <v>-0.84533637739831136</v>
      </c>
      <c r="F71" s="27">
        <f t="shared" si="86"/>
        <v>0.35906446266248082</v>
      </c>
      <c r="L71" t="str">
        <f>$A$15</f>
        <v>Process, plant and machine operatives</v>
      </c>
      <c r="M71" s="27">
        <f t="shared" si="78"/>
        <v>-0.62247230089531058</v>
      </c>
      <c r="N71" s="27">
        <f t="shared" si="79"/>
        <v>-4.3466083658632186</v>
      </c>
      <c r="O71" s="27">
        <f t="shared" si="80"/>
        <v>-0.12021835477020915</v>
      </c>
      <c r="P71" s="27">
        <f t="shared" si="81"/>
        <v>-1.5777961540185075</v>
      </c>
      <c r="Q71" s="27">
        <f t="shared" si="87"/>
        <v>-1.6980145087887166</v>
      </c>
      <c r="W71" t="str">
        <f>$A$15</f>
        <v>Process, plant and machine operatives</v>
      </c>
      <c r="X71" s="27">
        <f t="shared" si="82"/>
        <v>0.5914707187920607</v>
      </c>
      <c r="Y71" s="27">
        <f t="shared" si="83"/>
        <v>-0.83557475720111185</v>
      </c>
      <c r="Z71" s="27">
        <f t="shared" si="84"/>
        <v>1.3246191948309223</v>
      </c>
      <c r="AA71" s="27">
        <f t="shared" si="85"/>
        <v>0.73245977662022543</v>
      </c>
      <c r="AB71" s="27">
        <f t="shared" si="88"/>
        <v>2.0570789714511477</v>
      </c>
    </row>
    <row r="72" spans="1:31" x14ac:dyDescent="0.2">
      <c r="A72" t="str">
        <f>$A$16</f>
        <v>Elementary occupations</v>
      </c>
      <c r="B72" s="27">
        <f t="shared" si="77"/>
        <v>-2.0598951199139037</v>
      </c>
      <c r="C72" s="27">
        <f t="shared" si="77"/>
        <v>-6.4855183677302506</v>
      </c>
      <c r="D72" s="27">
        <f t="shared" si="77"/>
        <v>5.5226019535178352</v>
      </c>
      <c r="E72" s="27">
        <f t="shared" si="77"/>
        <v>-1.3766607442462799</v>
      </c>
      <c r="F72" s="27">
        <f t="shared" si="86"/>
        <v>4.1459412092715553</v>
      </c>
      <c r="L72" t="str">
        <f>$A$16</f>
        <v>Elementary occupations</v>
      </c>
      <c r="M72" s="27">
        <f t="shared" si="78"/>
        <v>-5.5126671440733901</v>
      </c>
      <c r="N72" s="27">
        <f t="shared" si="79"/>
        <v>-0.73279669104943679</v>
      </c>
      <c r="O72" s="27">
        <f t="shared" si="80"/>
        <v>2.9029801212380661</v>
      </c>
      <c r="P72" s="27">
        <f t="shared" si="81"/>
        <v>-1.762910277471974</v>
      </c>
      <c r="Q72" s="27">
        <f t="shared" si="87"/>
        <v>1.1400698437660921</v>
      </c>
      <c r="W72" t="str">
        <f>$A$16</f>
        <v>Elementary occupations</v>
      </c>
      <c r="X72" s="27">
        <f t="shared" si="82"/>
        <v>3.4527720241595716</v>
      </c>
      <c r="Y72" s="27">
        <f t="shared" si="83"/>
        <v>-5.7527216766809843</v>
      </c>
      <c r="Z72" s="27">
        <f t="shared" si="84"/>
        <v>2.6196218322799112</v>
      </c>
      <c r="AA72" s="27">
        <f t="shared" si="85"/>
        <v>0.38624953322571542</v>
      </c>
      <c r="AB72" s="27">
        <f t="shared" si="88"/>
        <v>3.0058713655056266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16.109000000000606</v>
      </c>
      <c r="C74" s="29">
        <f t="shared" ref="C74" si="89">D18-C18</f>
        <v>-7.2260000000003402</v>
      </c>
      <c r="D74" s="29">
        <f>E18-D18</f>
        <v>35.829999999999586</v>
      </c>
      <c r="E74" s="29">
        <f>F18-E18</f>
        <v>53.086000000000581</v>
      </c>
      <c r="F74" s="29">
        <f>F18-D18</f>
        <v>88.916000000000167</v>
      </c>
      <c r="L74" s="24" t="str">
        <f>$A$18</f>
        <v>All occupations</v>
      </c>
      <c r="M74" s="29">
        <f>N18-M18</f>
        <v>-2.7833057246492672</v>
      </c>
      <c r="N74" s="29">
        <f t="shared" ref="N74" si="90">O18-N18</f>
        <v>-5.6272848172389445</v>
      </c>
      <c r="O74" s="29">
        <f>P18-O18</f>
        <v>15.2277773042332</v>
      </c>
      <c r="P74" s="29">
        <f>Q18-P18</f>
        <v>22.61922160504156</v>
      </c>
      <c r="Q74" s="29">
        <f>Q18-O18</f>
        <v>37.84699890927476</v>
      </c>
      <c r="W74" s="24" t="str">
        <f>$A$18</f>
        <v>All occupations</v>
      </c>
      <c r="X74" s="29">
        <f>Y18-X18</f>
        <v>18.892305724649759</v>
      </c>
      <c r="Y74" s="29">
        <f t="shared" ref="Y74" si="91">Z18-Y18</f>
        <v>-1.5987151827615662</v>
      </c>
      <c r="Z74" s="29">
        <f>AA18-Z18</f>
        <v>20.60222269576667</v>
      </c>
      <c r="AA74" s="29">
        <f>AB18-AA18</f>
        <v>30.466778394958851</v>
      </c>
      <c r="AB74" s="29">
        <f>AB18-Z18</f>
        <v>51.069001090725521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83.869302883778545</v>
      </c>
      <c r="C80" s="11">
        <f t="shared" si="92"/>
        <v>95.013589179644015</v>
      </c>
      <c r="D80" s="11">
        <f t="shared" si="92"/>
        <v>98.194683290349431</v>
      </c>
      <c r="E80" s="11">
        <f t="shared" si="92"/>
        <v>94.93144471818735</v>
      </c>
      <c r="F80" s="11">
        <f t="shared" si="92"/>
        <v>105.36669257841095</v>
      </c>
      <c r="H80" s="40">
        <f>IF(D$6-B$6 &lt;&gt; 0,(EXP(LN(D8/B8)/(D$6-B$6))-1)*100,0)</f>
        <v>3.2041088423448549</v>
      </c>
      <c r="I80" s="40">
        <f t="shared" ref="I80:I88" si="93">F46</f>
        <v>0.47106942131631691</v>
      </c>
      <c r="L80" t="str">
        <f t="shared" ref="L80:Q88" si="94">L8</f>
        <v>Managers, directors and senior officials</v>
      </c>
      <c r="M80" s="11">
        <f t="shared" si="94"/>
        <v>56.8538989350427</v>
      </c>
      <c r="N80" s="11">
        <f t="shared" si="94"/>
        <v>62.261667310096662</v>
      </c>
      <c r="O80" s="11">
        <f t="shared" si="94"/>
        <v>62.524126905616832</v>
      </c>
      <c r="P80" s="11">
        <f t="shared" si="94"/>
        <v>60.065111693253755</v>
      </c>
      <c r="Q80" s="11">
        <f t="shared" si="94"/>
        <v>65.666384931865167</v>
      </c>
      <c r="S80" s="40">
        <f t="shared" ref="S80:S88" si="95">IF(O$6-M$6 &lt;&gt; 0,(EXP(LN(O8/M8)/(O$6-M$6))-1)*100,0)</f>
        <v>1.9195450885886256</v>
      </c>
      <c r="T80" s="40">
        <f t="shared" ref="T80:T88" si="96">Q46</f>
        <v>0.32743247243860463</v>
      </c>
      <c r="W80" t="str">
        <f t="shared" ref="W80:AB88" si="97">W8</f>
        <v>Managers, directors and senior officials</v>
      </c>
      <c r="X80" s="11">
        <f t="shared" si="97"/>
        <v>27.015403948735887</v>
      </c>
      <c r="Y80" s="11">
        <f t="shared" si="97"/>
        <v>32.751921869547282</v>
      </c>
      <c r="Z80" s="11">
        <f t="shared" si="97"/>
        <v>35.670556384732578</v>
      </c>
      <c r="AA80" s="11">
        <f t="shared" si="97"/>
        <v>34.866333024933489</v>
      </c>
      <c r="AB80" s="11">
        <f t="shared" si="97"/>
        <v>39.70030764654576</v>
      </c>
      <c r="AD80" s="40">
        <f t="shared" ref="AD80:AD88" si="98">IF(Z$6-X$6 &lt;&gt; 0,(EXP(LN(Z8/X8)/(Z$6-X$6))-1)*100,0)</f>
        <v>5.7157471535129067</v>
      </c>
      <c r="AE80" s="40">
        <f t="shared" ref="AE80:AE88" si="99">AB46</f>
        <v>0.71610747124108975</v>
      </c>
    </row>
    <row r="81" spans="1:31" x14ac:dyDescent="0.2">
      <c r="A81" t="str">
        <f t="shared" si="92"/>
        <v>Professional occupations</v>
      </c>
      <c r="B81" s="11">
        <f t="shared" si="92"/>
        <v>168.97670359877944</v>
      </c>
      <c r="C81" s="11">
        <f t="shared" si="92"/>
        <v>184.91999295494583</v>
      </c>
      <c r="D81" s="11">
        <f t="shared" si="92"/>
        <v>192.2129079014511</v>
      </c>
      <c r="E81" s="11">
        <f t="shared" si="92"/>
        <v>208.40712283862561</v>
      </c>
      <c r="F81" s="11">
        <f t="shared" si="92"/>
        <v>235.5127962287049</v>
      </c>
      <c r="H81" s="40">
        <f t="shared" ref="H81:H88" si="100">IF(D$6-B$6 &lt;&gt; 0,(EXP(LN(D9/B9)/(D$6-B$6))-1)*100,0)</f>
        <v>2.6103438806351908</v>
      </c>
      <c r="I81" s="40">
        <f t="shared" si="93"/>
        <v>1.363624327137769</v>
      </c>
      <c r="L81" t="str">
        <f t="shared" si="94"/>
        <v>Professional occupations</v>
      </c>
      <c r="M81" s="11">
        <f t="shared" si="94"/>
        <v>87.281564226882651</v>
      </c>
      <c r="N81" s="11">
        <f t="shared" si="94"/>
        <v>93.203034210823887</v>
      </c>
      <c r="O81" s="11">
        <f t="shared" si="94"/>
        <v>95.899737494855259</v>
      </c>
      <c r="P81" s="11">
        <f t="shared" si="94"/>
        <v>106.88191380586893</v>
      </c>
      <c r="Q81" s="11">
        <f t="shared" si="94"/>
        <v>119.86506557132881</v>
      </c>
      <c r="S81" s="40">
        <f t="shared" si="95"/>
        <v>1.9011251880303615</v>
      </c>
      <c r="T81" s="40">
        <f t="shared" si="96"/>
        <v>1.4982016018887379</v>
      </c>
      <c r="W81" t="str">
        <f t="shared" si="97"/>
        <v>Professional occupations</v>
      </c>
      <c r="X81" s="11">
        <f t="shared" si="97"/>
        <v>81.695139371896857</v>
      </c>
      <c r="Y81" s="11">
        <f t="shared" si="97"/>
        <v>91.716958744121911</v>
      </c>
      <c r="Z81" s="11">
        <f t="shared" si="97"/>
        <v>96.313170406595887</v>
      </c>
      <c r="AA81" s="11">
        <f t="shared" si="97"/>
        <v>101.52520903275679</v>
      </c>
      <c r="AB81" s="11">
        <f t="shared" si="97"/>
        <v>115.647730657376</v>
      </c>
      <c r="AD81" s="40">
        <f t="shared" si="98"/>
        <v>3.347004270390519</v>
      </c>
      <c r="AE81" s="40">
        <f t="shared" si="99"/>
        <v>1.2270923641659603</v>
      </c>
    </row>
    <row r="82" spans="1:31" x14ac:dyDescent="0.2">
      <c r="A82" t="str">
        <f t="shared" si="92"/>
        <v>Associate professional occupations</v>
      </c>
      <c r="B82" s="11">
        <f t="shared" si="92"/>
        <v>100.17016657098426</v>
      </c>
      <c r="C82" s="11">
        <f t="shared" si="92"/>
        <v>105.24611221987622</v>
      </c>
      <c r="D82" s="11">
        <f t="shared" si="92"/>
        <v>109.7398994460994</v>
      </c>
      <c r="E82" s="11">
        <f t="shared" si="92"/>
        <v>119.39141128280112</v>
      </c>
      <c r="F82" s="11">
        <f t="shared" si="92"/>
        <v>133.34053879411104</v>
      </c>
      <c r="H82" s="40">
        <f t="shared" si="100"/>
        <v>1.8416043700101303</v>
      </c>
      <c r="I82" s="40">
        <f t="shared" si="93"/>
        <v>1.3070905971177549</v>
      </c>
      <c r="L82" t="str">
        <f t="shared" si="94"/>
        <v>Associate professional occupations</v>
      </c>
      <c r="M82" s="11">
        <f t="shared" si="94"/>
        <v>52.144648025757625</v>
      </c>
      <c r="N82" s="11">
        <f t="shared" si="94"/>
        <v>53.312986522206302</v>
      </c>
      <c r="O82" s="11">
        <f t="shared" si="94"/>
        <v>55.23234442735496</v>
      </c>
      <c r="P82" s="11">
        <f t="shared" si="94"/>
        <v>54.44583126241254</v>
      </c>
      <c r="Q82" s="11">
        <f t="shared" si="94"/>
        <v>57.593907916266602</v>
      </c>
      <c r="S82" s="40">
        <f t="shared" si="95"/>
        <v>1.1571878466703156</v>
      </c>
      <c r="T82" s="40">
        <f t="shared" si="96"/>
        <v>0.2795103391917797</v>
      </c>
      <c r="W82" t="str">
        <f t="shared" si="97"/>
        <v>Associate professional occupations</v>
      </c>
      <c r="X82" s="11">
        <f t="shared" si="97"/>
        <v>48.025518545226689</v>
      </c>
      <c r="Y82" s="11">
        <f t="shared" si="97"/>
        <v>51.933125697669894</v>
      </c>
      <c r="Z82" s="11">
        <f t="shared" si="97"/>
        <v>54.507555018744455</v>
      </c>
      <c r="AA82" s="11">
        <f t="shared" si="97"/>
        <v>64.945580020388576</v>
      </c>
      <c r="AB82" s="11">
        <f t="shared" si="97"/>
        <v>75.746630877844439</v>
      </c>
      <c r="AD82" s="40">
        <f t="shared" si="98"/>
        <v>2.5644670845290207</v>
      </c>
      <c r="AE82" s="40">
        <f t="shared" si="99"/>
        <v>2.2179361308935164</v>
      </c>
    </row>
    <row r="83" spans="1:31" x14ac:dyDescent="0.2">
      <c r="A83" t="str">
        <f t="shared" si="92"/>
        <v>Administrative and secretarial occupations</v>
      </c>
      <c r="B83" s="11">
        <f t="shared" si="92"/>
        <v>86.518349266034406</v>
      </c>
      <c r="C83" s="11">
        <f t="shared" si="92"/>
        <v>82.129509137069761</v>
      </c>
      <c r="D83" s="11">
        <f t="shared" si="92"/>
        <v>85.285318302320206</v>
      </c>
      <c r="E83" s="11">
        <f t="shared" si="92"/>
        <v>85.937604549801009</v>
      </c>
      <c r="F83" s="11">
        <f t="shared" si="92"/>
        <v>82.469925328878318</v>
      </c>
      <c r="H83" s="40">
        <f t="shared" si="100"/>
        <v>-0.28667231551310346</v>
      </c>
      <c r="I83" s="40">
        <f t="shared" si="93"/>
        <v>-0.22354068080748801</v>
      </c>
      <c r="L83" t="str">
        <f t="shared" si="94"/>
        <v>Administrative and secretarial occupations</v>
      </c>
      <c r="M83" s="11">
        <f t="shared" si="94"/>
        <v>20.00765796663822</v>
      </c>
      <c r="N83" s="11">
        <f t="shared" si="94"/>
        <v>17.750034069846752</v>
      </c>
      <c r="O83" s="11">
        <f t="shared" si="94"/>
        <v>20.947162107001688</v>
      </c>
      <c r="P83" s="11">
        <f t="shared" si="94"/>
        <v>22.070175046005204</v>
      </c>
      <c r="Q83" s="11">
        <f t="shared" si="94"/>
        <v>24.089941729990496</v>
      </c>
      <c r="S83" s="40">
        <f t="shared" si="95"/>
        <v>0.92198591085346226</v>
      </c>
      <c r="T83" s="40">
        <f t="shared" si="96"/>
        <v>0.93629756858828461</v>
      </c>
      <c r="W83" t="str">
        <f t="shared" si="97"/>
        <v>Administrative and secretarial occupations</v>
      </c>
      <c r="X83" s="11">
        <f t="shared" si="97"/>
        <v>66.510691299396143</v>
      </c>
      <c r="Y83" s="11">
        <f t="shared" si="97"/>
        <v>64.379475067223012</v>
      </c>
      <c r="Z83" s="11">
        <f t="shared" si="97"/>
        <v>64.338156195318405</v>
      </c>
      <c r="AA83" s="11">
        <f t="shared" si="97"/>
        <v>63.867429503795869</v>
      </c>
      <c r="AB83" s="11">
        <f t="shared" si="97"/>
        <v>58.379983598887819</v>
      </c>
      <c r="AD83" s="40">
        <f t="shared" si="98"/>
        <v>-0.66199592759337289</v>
      </c>
      <c r="AE83" s="40">
        <f t="shared" si="99"/>
        <v>-0.64577107626019314</v>
      </c>
    </row>
    <row r="84" spans="1:31" x14ac:dyDescent="0.2">
      <c r="A84" t="str">
        <f t="shared" si="92"/>
        <v>Skilled trades occupations</v>
      </c>
      <c r="B84" s="11">
        <f t="shared" si="92"/>
        <v>105.84438776479021</v>
      </c>
      <c r="C84" s="11">
        <f t="shared" si="92"/>
        <v>100.59544131017429</v>
      </c>
      <c r="D84" s="11">
        <f t="shared" si="92"/>
        <v>91.289655466181728</v>
      </c>
      <c r="E84" s="11">
        <f t="shared" si="92"/>
        <v>92.916980374935207</v>
      </c>
      <c r="F84" s="11">
        <f t="shared" si="92"/>
        <v>92.499522180041922</v>
      </c>
      <c r="H84" s="40">
        <f t="shared" si="100"/>
        <v>-2.9153103668761338</v>
      </c>
      <c r="I84" s="40">
        <f t="shared" si="93"/>
        <v>8.7811867883180739E-2</v>
      </c>
      <c r="L84" t="str">
        <f t="shared" si="94"/>
        <v>Skilled trades occupations</v>
      </c>
      <c r="M84" s="11">
        <f t="shared" si="94"/>
        <v>95.822129653505428</v>
      </c>
      <c r="N84" s="11">
        <f t="shared" si="94"/>
        <v>89.989827780593046</v>
      </c>
      <c r="O84" s="11">
        <f t="shared" si="94"/>
        <v>80.060704708148052</v>
      </c>
      <c r="P84" s="11">
        <f t="shared" si="94"/>
        <v>81.054204913349153</v>
      </c>
      <c r="Q84" s="11">
        <f t="shared" si="94"/>
        <v>79.618148728996971</v>
      </c>
      <c r="S84" s="40">
        <f t="shared" si="95"/>
        <v>-3.5303466540501982</v>
      </c>
      <c r="T84" s="40">
        <f t="shared" si="96"/>
        <v>-3.6947104911244644E-2</v>
      </c>
      <c r="W84" t="str">
        <f t="shared" si="97"/>
        <v>Skilled trades occupations</v>
      </c>
      <c r="X84" s="11">
        <f t="shared" si="97"/>
        <v>10.02225811128476</v>
      </c>
      <c r="Y84" s="11">
        <f t="shared" si="97"/>
        <v>10.605613529581232</v>
      </c>
      <c r="Z84" s="11">
        <f t="shared" si="97"/>
        <v>11.228950758033635</v>
      </c>
      <c r="AA84" s="11">
        <f t="shared" si="97"/>
        <v>11.862775461586036</v>
      </c>
      <c r="AB84" s="11">
        <f t="shared" si="97"/>
        <v>12.881373451044954</v>
      </c>
      <c r="AD84" s="40">
        <f t="shared" si="98"/>
        <v>2.2997844911458065</v>
      </c>
      <c r="AE84" s="40">
        <f t="shared" si="99"/>
        <v>0.91944797103582498</v>
      </c>
    </row>
    <row r="85" spans="1:31" x14ac:dyDescent="0.2">
      <c r="A85" t="str">
        <f t="shared" si="92"/>
        <v>Caring, leisure and other service occupations</v>
      </c>
      <c r="B85" s="11">
        <f t="shared" si="92"/>
        <v>92.870834058153221</v>
      </c>
      <c r="C85" s="11">
        <f t="shared" si="92"/>
        <v>91.113637421431264</v>
      </c>
      <c r="D85" s="11">
        <f t="shared" si="92"/>
        <v>85.798003294473901</v>
      </c>
      <c r="E85" s="11">
        <f t="shared" si="92"/>
        <v>88.706989036491223</v>
      </c>
      <c r="F85" s="11">
        <f t="shared" si="92"/>
        <v>96.442897445150848</v>
      </c>
      <c r="H85" s="40">
        <f t="shared" si="100"/>
        <v>-1.5717945660347454</v>
      </c>
      <c r="I85" s="40">
        <f t="shared" si="93"/>
        <v>0.78275001007774847</v>
      </c>
      <c r="L85" t="str">
        <f t="shared" si="94"/>
        <v>Caring, leisure and other service occupations</v>
      </c>
      <c r="M85" s="11">
        <f t="shared" si="94"/>
        <v>12.870312809195648</v>
      </c>
      <c r="N85" s="11">
        <f t="shared" si="94"/>
        <v>12.765934073927754</v>
      </c>
      <c r="O85" s="11">
        <f t="shared" si="94"/>
        <v>12.947767769138487</v>
      </c>
      <c r="P85" s="11">
        <f t="shared" si="94"/>
        <v>14.250604148991721</v>
      </c>
      <c r="Q85" s="11">
        <f t="shared" si="94"/>
        <v>16.62628106329414</v>
      </c>
      <c r="S85" s="40">
        <f t="shared" si="95"/>
        <v>0.12007350330967004</v>
      </c>
      <c r="T85" s="40">
        <f t="shared" si="96"/>
        <v>1.68104816600394</v>
      </c>
      <c r="W85" t="str">
        <f t="shared" si="97"/>
        <v>Caring, leisure and other service occupations</v>
      </c>
      <c r="X85" s="11">
        <f t="shared" si="97"/>
        <v>80.000521248957654</v>
      </c>
      <c r="Y85" s="11">
        <f t="shared" si="97"/>
        <v>78.347703347503554</v>
      </c>
      <c r="Z85" s="11">
        <f t="shared" si="97"/>
        <v>72.850235525335393</v>
      </c>
      <c r="AA85" s="11">
        <f t="shared" si="97"/>
        <v>74.456384887499553</v>
      </c>
      <c r="AB85" s="11">
        <f t="shared" si="97"/>
        <v>79.816616381856676</v>
      </c>
      <c r="AD85" s="40">
        <f>IF(Z$6-X$6 &lt;&gt; 0,(EXP(LN(Z13/X13)/(Z$6-X$6))-1)*100,0)</f>
        <v>-1.8551244403141598</v>
      </c>
      <c r="AE85" s="40">
        <f t="shared" si="99"/>
        <v>0.61069681201231241</v>
      </c>
    </row>
    <row r="86" spans="1:31" x14ac:dyDescent="0.2">
      <c r="A86" t="str">
        <f t="shared" si="92"/>
        <v>Sales and customer service occupations</v>
      </c>
      <c r="B86" s="11">
        <f t="shared" si="92"/>
        <v>78.156320390272526</v>
      </c>
      <c r="C86" s="11">
        <f t="shared" si="92"/>
        <v>75.587679011668996</v>
      </c>
      <c r="D86" s="11">
        <f t="shared" si="92"/>
        <v>76.527195024728954</v>
      </c>
      <c r="E86" s="11">
        <f t="shared" si="92"/>
        <v>77.859107131184246</v>
      </c>
      <c r="F86" s="11">
        <f t="shared" si="92"/>
        <v>77.826284498372956</v>
      </c>
      <c r="H86" s="40">
        <f t="shared" si="100"/>
        <v>-0.42040900732857045</v>
      </c>
      <c r="I86" s="40">
        <f t="shared" si="93"/>
        <v>0.11228334372976878</v>
      </c>
      <c r="L86" t="str">
        <f t="shared" si="94"/>
        <v>Sales and customer service occupations</v>
      </c>
      <c r="M86" s="11">
        <f t="shared" si="94"/>
        <v>29.445970064290453</v>
      </c>
      <c r="N86" s="11">
        <f t="shared" si="94"/>
        <v>28.49453143413772</v>
      </c>
      <c r="O86" s="11">
        <f t="shared" si="94"/>
        <v>29.618292229190583</v>
      </c>
      <c r="P86" s="11">
        <f t="shared" si="94"/>
        <v>30.907310309189928</v>
      </c>
      <c r="Q86" s="11">
        <f t="shared" si="94"/>
        <v>32.175349273861102</v>
      </c>
      <c r="S86" s="40">
        <f t="shared" si="95"/>
        <v>0.11676993030735883</v>
      </c>
      <c r="T86" s="40">
        <f t="shared" si="96"/>
        <v>0.55358302387766845</v>
      </c>
      <c r="W86" t="str">
        <f t="shared" si="97"/>
        <v>Sales and customer service occupations</v>
      </c>
      <c r="X86" s="11">
        <f t="shared" si="97"/>
        <v>48.710350325982155</v>
      </c>
      <c r="Y86" s="11">
        <f t="shared" si="97"/>
        <v>47.093147577531269</v>
      </c>
      <c r="Z86" s="11">
        <f t="shared" si="97"/>
        <v>46.908902795538395</v>
      </c>
      <c r="AA86" s="11">
        <f t="shared" si="97"/>
        <v>46.951796821994328</v>
      </c>
      <c r="AB86" s="11">
        <f t="shared" si="97"/>
        <v>45.650935224511855</v>
      </c>
      <c r="AD86" s="40">
        <f t="shared" si="98"/>
        <v>-0.75084809281316112</v>
      </c>
      <c r="AE86" s="40">
        <f t="shared" si="99"/>
        <v>-0.18105848318007434</v>
      </c>
    </row>
    <row r="87" spans="1:31" x14ac:dyDescent="0.2">
      <c r="A87" t="str">
        <f t="shared" si="92"/>
        <v>Process, plant and machine operatives</v>
      </c>
      <c r="B87" s="11">
        <f t="shared" si="92"/>
        <v>50.092844756430267</v>
      </c>
      <c r="C87" s="11">
        <f t="shared" si="92"/>
        <v>50.061843174327059</v>
      </c>
      <c r="D87" s="11">
        <f t="shared" si="92"/>
        <v>44.879660051262725</v>
      </c>
      <c r="E87" s="11">
        <f t="shared" si="92"/>
        <v>46.084060891323517</v>
      </c>
      <c r="F87" s="11">
        <f t="shared" si="92"/>
        <v>45.238724513925206</v>
      </c>
      <c r="H87" s="40">
        <f t="shared" si="100"/>
        <v>-2.1738926661844626</v>
      </c>
      <c r="I87" s="40">
        <f t="shared" si="93"/>
        <v>5.3139250645606317E-2</v>
      </c>
      <c r="L87" t="str">
        <f t="shared" si="94"/>
        <v>Process, plant and machine operatives</v>
      </c>
      <c r="M87" s="11">
        <f t="shared" si="94"/>
        <v>43.343637012176018</v>
      </c>
      <c r="N87" s="11">
        <f t="shared" si="94"/>
        <v>42.721164711280707</v>
      </c>
      <c r="O87" s="11">
        <f t="shared" si="94"/>
        <v>38.374556345417489</v>
      </c>
      <c r="P87" s="11">
        <f t="shared" si="94"/>
        <v>38.254337990647279</v>
      </c>
      <c r="Q87" s="11">
        <f t="shared" si="94"/>
        <v>36.676541836628772</v>
      </c>
      <c r="S87" s="40">
        <f t="shared" si="95"/>
        <v>-2.4058910181851023</v>
      </c>
      <c r="T87" s="40">
        <f t="shared" si="96"/>
        <v>-0.30126050460859144</v>
      </c>
      <c r="W87" t="str">
        <f t="shared" si="97"/>
        <v>Process, plant and machine operatives</v>
      </c>
      <c r="X87" s="11">
        <f t="shared" si="97"/>
        <v>6.7492077442543161</v>
      </c>
      <c r="Y87" s="11">
        <f t="shared" si="97"/>
        <v>7.3406784630463768</v>
      </c>
      <c r="Z87" s="11">
        <f t="shared" si="97"/>
        <v>6.505103705845265</v>
      </c>
      <c r="AA87" s="11">
        <f t="shared" si="97"/>
        <v>7.8297229006761873</v>
      </c>
      <c r="AB87" s="11">
        <f t="shared" si="97"/>
        <v>8.5621826772964127</v>
      </c>
      <c r="AD87" s="40">
        <f t="shared" si="98"/>
        <v>-0.73405401512484092</v>
      </c>
      <c r="AE87" s="40">
        <f t="shared" si="99"/>
        <v>1.8486673946646714</v>
      </c>
    </row>
    <row r="88" spans="1:31" x14ac:dyDescent="0.2">
      <c r="A88" t="str">
        <f t="shared" si="92"/>
        <v>Elementary occupations</v>
      </c>
      <c r="B88" s="11">
        <f t="shared" si="92"/>
        <v>97.825090710776479</v>
      </c>
      <c r="C88" s="11">
        <f t="shared" si="92"/>
        <v>95.765195590862575</v>
      </c>
      <c r="D88" s="11">
        <f t="shared" si="92"/>
        <v>89.279677223132325</v>
      </c>
      <c r="E88" s="11">
        <f t="shared" si="92"/>
        <v>94.80227917665016</v>
      </c>
      <c r="F88" s="11">
        <f t="shared" si="92"/>
        <v>93.42561843240388</v>
      </c>
      <c r="H88" s="40">
        <f t="shared" si="100"/>
        <v>-1.8115350520377493</v>
      </c>
      <c r="I88" s="40">
        <f t="shared" si="93"/>
        <v>0.30306974130378528</v>
      </c>
      <c r="L88" t="str">
        <f t="shared" si="94"/>
        <v>Elementary occupations</v>
      </c>
      <c r="M88" s="11">
        <f t="shared" si="94"/>
        <v>52.596930918051477</v>
      </c>
      <c r="N88" s="11">
        <f t="shared" si="94"/>
        <v>47.084263773978087</v>
      </c>
      <c r="O88" s="11">
        <f t="shared" si="94"/>
        <v>46.35146708292865</v>
      </c>
      <c r="P88" s="11">
        <f t="shared" si="94"/>
        <v>49.254447204166716</v>
      </c>
      <c r="Q88" s="11">
        <f t="shared" si="94"/>
        <v>47.491536926694742</v>
      </c>
      <c r="S88" s="40">
        <f t="shared" si="95"/>
        <v>-2.4964077758186098</v>
      </c>
      <c r="T88" s="40">
        <f t="shared" si="96"/>
        <v>0.1621218183319062</v>
      </c>
      <c r="W88" t="str">
        <f t="shared" si="97"/>
        <v>Elementary occupations</v>
      </c>
      <c r="X88" s="11">
        <f t="shared" si="97"/>
        <v>45.228159792724995</v>
      </c>
      <c r="Y88" s="11">
        <f t="shared" si="97"/>
        <v>48.680931816884566</v>
      </c>
      <c r="Z88" s="11">
        <f t="shared" si="97"/>
        <v>42.928210140203582</v>
      </c>
      <c r="AA88" s="11">
        <f t="shared" si="97"/>
        <v>45.547831972483493</v>
      </c>
      <c r="AB88" s="11">
        <f t="shared" si="97"/>
        <v>45.934081505709209</v>
      </c>
      <c r="AD88" s="40">
        <f t="shared" si="98"/>
        <v>-1.0383853306637159</v>
      </c>
      <c r="AE88" s="40">
        <f t="shared" si="99"/>
        <v>0.45220717901490737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864.3239999999995</v>
      </c>
      <c r="C90" s="34">
        <f t="shared" si="101"/>
        <v>880.43300000000011</v>
      </c>
      <c r="D90" s="34">
        <f t="shared" si="101"/>
        <v>873.20699999999977</v>
      </c>
      <c r="E90" s="34">
        <f t="shared" si="101"/>
        <v>909.03699999999935</v>
      </c>
      <c r="F90" s="34">
        <f t="shared" si="101"/>
        <v>962.12299999999993</v>
      </c>
      <c r="H90" s="43">
        <f>IF(D$6-B$6 &lt;&gt; 0,(EXP(LN(D18/B18)/(D$6-B$6))-1)*100,0)</f>
        <v>0.20470809402315382</v>
      </c>
      <c r="I90" s="43">
        <f>F56</f>
        <v>0.64855849109184405</v>
      </c>
      <c r="L90" s="24" t="str">
        <f t="shared" ref="L90:Q90" si="102">L18</f>
        <v>All occupations</v>
      </c>
      <c r="M90" s="34">
        <f t="shared" si="102"/>
        <v>450.36674961154023</v>
      </c>
      <c r="N90" s="34">
        <f t="shared" si="102"/>
        <v>447.58344388689096</v>
      </c>
      <c r="O90" s="34">
        <f t="shared" si="102"/>
        <v>441.95615906965202</v>
      </c>
      <c r="P90" s="34">
        <f t="shared" si="102"/>
        <v>457.18393637388522</v>
      </c>
      <c r="Q90" s="34">
        <f t="shared" si="102"/>
        <v>479.80315797892678</v>
      </c>
      <c r="S90" s="43">
        <f>IF(O$6-M$6 &lt;&gt; 0,(EXP(LN(O18/M18)/(O$6-M$6))-1)*100,0)</f>
        <v>-0.3763213384946229</v>
      </c>
      <c r="T90" s="43">
        <f>Q56</f>
        <v>0.54927127829702549</v>
      </c>
      <c r="W90" s="24" t="str">
        <f t="shared" ref="W90:AB90" si="103">W18</f>
        <v>All occupations</v>
      </c>
      <c r="X90" s="34">
        <f t="shared" si="103"/>
        <v>413.95725038845944</v>
      </c>
      <c r="Y90" s="34">
        <f t="shared" si="103"/>
        <v>432.8495561131092</v>
      </c>
      <c r="Z90" s="34">
        <f t="shared" si="103"/>
        <v>431.25084093034764</v>
      </c>
      <c r="AA90" s="34">
        <f t="shared" si="103"/>
        <v>451.85306362611431</v>
      </c>
      <c r="AB90" s="34">
        <f t="shared" si="103"/>
        <v>482.31984202107316</v>
      </c>
      <c r="AD90" s="43">
        <f>IF(Z$6-X$6 &lt;&gt; 0,(EXP(LN(Z18/X18)/(Z$6-X$6))-1)*100,0)</f>
        <v>0.82190342763723834</v>
      </c>
      <c r="AE90" s="43">
        <f>AB56</f>
        <v>0.74890737710371358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Heart of the South West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Heart of the South West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Heart of the South West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52.207387708499226</v>
      </c>
      <c r="C8" s="11">
        <v>60.826839640838109</v>
      </c>
      <c r="D8" s="11">
        <v>63.324699634033713</v>
      </c>
      <c r="E8" s="11">
        <v>57.963333466639071</v>
      </c>
      <c r="F8" s="11">
        <v>63.742203214879289</v>
      </c>
      <c r="G8" s="10"/>
      <c r="H8" s="11">
        <f>F8-D8</f>
        <v>0.41750358084557604</v>
      </c>
      <c r="I8" s="11">
        <f>'RD T1'!E7</f>
        <v>30.704382143970392</v>
      </c>
      <c r="J8" s="11">
        <f>SUM(H8:I8)</f>
        <v>31.121885724815968</v>
      </c>
      <c r="L8" s="10" t="str">
        <f>name!D4</f>
        <v>11 Corporate managers and directors</v>
      </c>
      <c r="M8" s="11">
        <v>37.408299034164827</v>
      </c>
      <c r="N8" s="11">
        <v>41.380338627131202</v>
      </c>
      <c r="O8" s="11">
        <v>42.267675728360622</v>
      </c>
      <c r="P8" s="11">
        <v>37.001992818468416</v>
      </c>
      <c r="Q8" s="11">
        <v>39.100760656588598</v>
      </c>
      <c r="R8" s="10"/>
      <c r="S8" s="11">
        <f>Q8-O8</f>
        <v>-3.1669150717720242</v>
      </c>
      <c r="T8" s="11">
        <f>'RD T1'!T7</f>
        <v>17.648995645288242</v>
      </c>
      <c r="U8" s="11">
        <f>SUM(S8:T8)</f>
        <v>14.482080573516217</v>
      </c>
      <c r="W8" s="10" t="str">
        <f>name!D4</f>
        <v>11 Corporate managers and directors</v>
      </c>
      <c r="X8" s="11">
        <v>14.799088674334467</v>
      </c>
      <c r="Y8" s="11">
        <v>19.446501013706854</v>
      </c>
      <c r="Z8" s="11">
        <v>21.057023905673127</v>
      </c>
      <c r="AA8" s="11">
        <v>20.961340648170601</v>
      </c>
      <c r="AB8" s="11">
        <v>24.641442558290674</v>
      </c>
      <c r="AC8" s="10"/>
      <c r="AD8" s="11">
        <f>AB8-Z8</f>
        <v>3.584418652617547</v>
      </c>
      <c r="AE8" s="11">
        <f>'RD T1'!T36</f>
        <v>13.055386498682148</v>
      </c>
      <c r="AF8" s="11">
        <f>SUM(AD8:AE8)</f>
        <v>16.639805151299697</v>
      </c>
    </row>
    <row r="9" spans="1:32" x14ac:dyDescent="0.2">
      <c r="A9" s="10" t="str">
        <f>name!D5</f>
        <v>12 Other managers and proprietors</v>
      </c>
      <c r="B9" s="11">
        <v>31.661915175279312</v>
      </c>
      <c r="C9" s="11">
        <v>34.186749538805906</v>
      </c>
      <c r="D9" s="11">
        <v>34.869983656315718</v>
      </c>
      <c r="E9" s="11">
        <v>36.968111251548279</v>
      </c>
      <c r="F9" s="11">
        <v>41.624489363531659</v>
      </c>
      <c r="H9" s="11">
        <f t="shared" ref="H9:H32" si="2">F9-D9</f>
        <v>6.7545057072159409</v>
      </c>
      <c r="I9" s="11">
        <f>'RD T1'!E8</f>
        <v>21.462261758119514</v>
      </c>
      <c r="J9" s="11">
        <f>SUM(H9:I9)</f>
        <v>28.216767465335455</v>
      </c>
      <c r="L9" s="10" t="str">
        <f>name!D5</f>
        <v>12 Other managers and proprietors</v>
      </c>
      <c r="M9" s="11">
        <v>19.445599900877873</v>
      </c>
      <c r="N9" s="11">
        <v>20.88132868296546</v>
      </c>
      <c r="O9" s="11">
        <v>20.25645117725621</v>
      </c>
      <c r="P9" s="11">
        <v>23.063118874785342</v>
      </c>
      <c r="Q9" s="11">
        <v>26.565624275276566</v>
      </c>
      <c r="S9" s="11">
        <f t="shared" ref="S9:S32" si="3">Q9-O9</f>
        <v>6.3091730980203558</v>
      </c>
      <c r="T9" s="11">
        <f>'RD T1'!T8</f>
        <v>12.231218163074901</v>
      </c>
      <c r="U9" s="11">
        <f>SUM(S9:T9)</f>
        <v>18.540391261095259</v>
      </c>
      <c r="W9" s="10" t="str">
        <f>name!D5</f>
        <v>12 Other managers and proprietors</v>
      </c>
      <c r="X9" s="11">
        <v>12.216315274401421</v>
      </c>
      <c r="Y9" s="11">
        <v>13.305420855840428</v>
      </c>
      <c r="Z9" s="11">
        <v>14.613532479059455</v>
      </c>
      <c r="AA9" s="11">
        <v>13.904992376762886</v>
      </c>
      <c r="AB9" s="11">
        <v>15.058865088255084</v>
      </c>
      <c r="AD9" s="11">
        <f t="shared" ref="AD9:AD32" si="4">AB9-Z9</f>
        <v>0.44533260919562956</v>
      </c>
      <c r="AE9" s="11">
        <f>'RD T1'!T37</f>
        <v>9.2310435950446159</v>
      </c>
      <c r="AF9" s="11">
        <f>SUM(AD9:AE9)</f>
        <v>9.6763762042402455</v>
      </c>
    </row>
    <row r="10" spans="1:32" x14ac:dyDescent="0.2">
      <c r="A10" s="10" t="str">
        <f>name!D6</f>
        <v>21 Science, research, engineering and technology professionals</v>
      </c>
      <c r="B10" s="11">
        <v>41.951991369247146</v>
      </c>
      <c r="C10" s="11">
        <v>46.330776377503412</v>
      </c>
      <c r="D10" s="11">
        <v>48.331010956342304</v>
      </c>
      <c r="E10" s="11">
        <v>60.310781529021675</v>
      </c>
      <c r="F10" s="11">
        <v>70.110152060304699</v>
      </c>
      <c r="G10" s="11"/>
      <c r="H10" s="11">
        <f t="shared" si="2"/>
        <v>21.779141103962395</v>
      </c>
      <c r="I10" s="11">
        <f>'RD T1'!E9</f>
        <v>23.070529790432136</v>
      </c>
      <c r="J10" s="11">
        <f t="shared" ref="J10:J32" si="5">SUM(H10:I10)</f>
        <v>44.849670894394535</v>
      </c>
      <c r="L10" s="10" t="str">
        <f>name!D6</f>
        <v>21 Science, research, engineering and technology professionals</v>
      </c>
      <c r="M10" s="11">
        <v>34.239010040698503</v>
      </c>
      <c r="N10" s="11">
        <v>37.866456996508397</v>
      </c>
      <c r="O10" s="11">
        <v>37.97681854051995</v>
      </c>
      <c r="P10" s="11">
        <v>45.804661389972118</v>
      </c>
      <c r="Q10" s="11">
        <v>52.212159249566653</v>
      </c>
      <c r="R10" s="11"/>
      <c r="S10" s="11">
        <f t="shared" si="3"/>
        <v>14.235340709046703</v>
      </c>
      <c r="T10" s="11">
        <f>'RD T1'!T9</f>
        <v>15.311750732820624</v>
      </c>
      <c r="U10" s="11">
        <f t="shared" ref="U10:U32" si="6">SUM(S10:T10)</f>
        <v>29.547091441867327</v>
      </c>
      <c r="W10" s="10" t="str">
        <f>name!D6</f>
        <v>21 Science, research, engineering and technology professionals</v>
      </c>
      <c r="X10" s="11">
        <v>7.7129813285487048</v>
      </c>
      <c r="Y10" s="11">
        <v>8.4643193809949189</v>
      </c>
      <c r="Z10" s="11">
        <v>10.354192415822309</v>
      </c>
      <c r="AA10" s="11">
        <v>14.50612013904964</v>
      </c>
      <c r="AB10" s="11">
        <v>17.897992810738064</v>
      </c>
      <c r="AC10" s="11"/>
      <c r="AD10" s="11">
        <f t="shared" si="4"/>
        <v>7.5438003949157544</v>
      </c>
      <c r="AE10" s="11">
        <f>'RD T1'!T38</f>
        <v>7.758779057611509</v>
      </c>
      <c r="AF10" s="11">
        <f t="shared" ref="AF10:AF32" si="7">SUM(AD10:AE10)</f>
        <v>15.302579452527263</v>
      </c>
    </row>
    <row r="11" spans="1:32" x14ac:dyDescent="0.2">
      <c r="A11" s="10" t="str">
        <f>name!D7</f>
        <v>22 Health professionals</v>
      </c>
      <c r="B11" s="11">
        <v>40.142816676859688</v>
      </c>
      <c r="C11" s="11">
        <v>42.911070431388097</v>
      </c>
      <c r="D11" s="11">
        <v>42.644637939543635</v>
      </c>
      <c r="E11" s="11">
        <v>43.504034081653032</v>
      </c>
      <c r="F11" s="11">
        <v>49.355088431667454</v>
      </c>
      <c r="G11" s="11"/>
      <c r="H11" s="11">
        <f t="shared" si="2"/>
        <v>6.7104504921238188</v>
      </c>
      <c r="I11" s="11">
        <f>'RD T1'!E10</f>
        <v>23.860528143662449</v>
      </c>
      <c r="J11" s="11">
        <f t="shared" si="5"/>
        <v>30.570978635786268</v>
      </c>
      <c r="L11" s="10" t="str">
        <f>name!D7</f>
        <v>22 Health professionals</v>
      </c>
      <c r="M11" s="11">
        <v>10.71973056654938</v>
      </c>
      <c r="N11" s="11">
        <v>10.902756435526825</v>
      </c>
      <c r="O11" s="11">
        <v>12.292871344696568</v>
      </c>
      <c r="P11" s="11">
        <v>12.708835606394794</v>
      </c>
      <c r="Q11" s="11">
        <v>14.663396095948292</v>
      </c>
      <c r="R11" s="11"/>
      <c r="S11" s="11">
        <f t="shared" si="3"/>
        <v>2.3705247512517236</v>
      </c>
      <c r="T11" s="11">
        <f>'RD T1'!T10</f>
        <v>5.0980858594016816</v>
      </c>
      <c r="U11" s="11">
        <f t="shared" si="6"/>
        <v>7.4686106106534051</v>
      </c>
      <c r="W11" s="10" t="str">
        <f>name!D7</f>
        <v>22 Health professionals</v>
      </c>
      <c r="X11" s="11">
        <v>29.423086110310312</v>
      </c>
      <c r="Y11" s="11">
        <v>32.008313995861236</v>
      </c>
      <c r="Z11" s="11">
        <v>30.351766594847081</v>
      </c>
      <c r="AA11" s="11">
        <v>30.795198475258232</v>
      </c>
      <c r="AB11" s="11">
        <v>34.691692335719118</v>
      </c>
      <c r="AC11" s="11"/>
      <c r="AD11" s="11">
        <f t="shared" si="4"/>
        <v>4.3399257408720366</v>
      </c>
      <c r="AE11" s="11">
        <f>'RD T1'!T39</f>
        <v>18.762442284260768</v>
      </c>
      <c r="AF11" s="11">
        <f t="shared" si="7"/>
        <v>23.102368025132805</v>
      </c>
    </row>
    <row r="12" spans="1:32" x14ac:dyDescent="0.2">
      <c r="A12" s="10" t="str">
        <f>name!D8</f>
        <v>23 Teaching and other educational professionals</v>
      </c>
      <c r="B12" s="11">
        <v>41.818900314741207</v>
      </c>
      <c r="C12" s="11">
        <v>45.077908851587154</v>
      </c>
      <c r="D12" s="11">
        <v>45.806749225159891</v>
      </c>
      <c r="E12" s="11">
        <v>45.404071139261568</v>
      </c>
      <c r="F12" s="11">
        <v>49.205209582226296</v>
      </c>
      <c r="G12" s="11"/>
      <c r="H12" s="11">
        <f t="shared" si="2"/>
        <v>3.3984603570664049</v>
      </c>
      <c r="I12" s="11">
        <f>'RD T1'!E11</f>
        <v>23.797824161050656</v>
      </c>
      <c r="J12" s="11">
        <f t="shared" si="5"/>
        <v>27.196284518117061</v>
      </c>
      <c r="L12" s="10" t="str">
        <f>name!D8</f>
        <v>23 Teaching and other educational professionals</v>
      </c>
      <c r="M12" s="11">
        <v>14.8774753184786</v>
      </c>
      <c r="N12" s="11">
        <v>15.270617926244018</v>
      </c>
      <c r="O12" s="11">
        <v>14.386405822970945</v>
      </c>
      <c r="P12" s="11">
        <v>14.869140110682313</v>
      </c>
      <c r="Q12" s="11">
        <v>15.993798162645007</v>
      </c>
      <c r="R12" s="11"/>
      <c r="S12" s="11">
        <f t="shared" si="3"/>
        <v>1.6073923396740621</v>
      </c>
      <c r="T12" s="11">
        <f>'RD T1'!T11</f>
        <v>6.424288050051973</v>
      </c>
      <c r="U12" s="11">
        <f t="shared" si="6"/>
        <v>8.0316803897260343</v>
      </c>
      <c r="W12" s="10" t="str">
        <f>name!D8</f>
        <v>23 Teaching and other educational professionals</v>
      </c>
      <c r="X12" s="11">
        <v>26.941424996262594</v>
      </c>
      <c r="Y12" s="11">
        <v>29.807290925343196</v>
      </c>
      <c r="Z12" s="11">
        <v>31.420343402189005</v>
      </c>
      <c r="AA12" s="11">
        <v>30.534931028579244</v>
      </c>
      <c r="AB12" s="11">
        <v>33.21141141958126</v>
      </c>
      <c r="AC12" s="11"/>
      <c r="AD12" s="11">
        <f t="shared" si="4"/>
        <v>1.7910680173922557</v>
      </c>
      <c r="AE12" s="11">
        <f>'RD T1'!T40</f>
        <v>17.373536110998678</v>
      </c>
      <c r="AF12" s="11">
        <f t="shared" si="7"/>
        <v>19.164604128390934</v>
      </c>
    </row>
    <row r="13" spans="1:32" x14ac:dyDescent="0.2">
      <c r="A13" s="10" t="str">
        <f>name!D9</f>
        <v>24 Business, media and public service professionals</v>
      </c>
      <c r="B13" s="11">
        <v>45.06299523793141</v>
      </c>
      <c r="C13" s="11">
        <v>50.600237294467135</v>
      </c>
      <c r="D13" s="11">
        <v>55.430509780405259</v>
      </c>
      <c r="E13" s="11">
        <v>59.188236088689344</v>
      </c>
      <c r="F13" s="11">
        <v>66.842346154506458</v>
      </c>
      <c r="G13" s="11"/>
      <c r="H13" s="11">
        <f t="shared" si="2"/>
        <v>11.411836374101199</v>
      </c>
      <c r="I13" s="11">
        <f>'RD T1'!E12</f>
        <v>28.897437616911706</v>
      </c>
      <c r="J13" s="11">
        <f t="shared" si="5"/>
        <v>40.309273991012901</v>
      </c>
      <c r="L13" s="10" t="str">
        <f>name!D9</f>
        <v>24 Business, media and public service professionals</v>
      </c>
      <c r="M13" s="11">
        <v>27.445348301156166</v>
      </c>
      <c r="N13" s="11">
        <v>29.163202852544636</v>
      </c>
      <c r="O13" s="11">
        <v>31.243641786667798</v>
      </c>
      <c r="P13" s="11">
        <v>33.499276698819713</v>
      </c>
      <c r="Q13" s="11">
        <v>36.995712063168874</v>
      </c>
      <c r="R13" s="11"/>
      <c r="S13" s="11">
        <f t="shared" si="3"/>
        <v>5.7520702765010761</v>
      </c>
      <c r="T13" s="11">
        <f>'RD T1'!T12</f>
        <v>14.268547677209012</v>
      </c>
      <c r="U13" s="11">
        <f t="shared" si="6"/>
        <v>20.020617953710087</v>
      </c>
      <c r="W13" s="10" t="str">
        <f>name!D9</f>
        <v>24 Business, media and public service professionals</v>
      </c>
      <c r="X13" s="11">
        <v>17.617646936775241</v>
      </c>
      <c r="Y13" s="11">
        <v>21.437034441922556</v>
      </c>
      <c r="Z13" s="11">
        <v>24.18686799373749</v>
      </c>
      <c r="AA13" s="11">
        <v>25.688959389869677</v>
      </c>
      <c r="AB13" s="11">
        <v>29.846634091337567</v>
      </c>
      <c r="AC13" s="11"/>
      <c r="AD13" s="11">
        <f t="shared" si="4"/>
        <v>5.6597660976000768</v>
      </c>
      <c r="AE13" s="11">
        <f>'RD T1'!T41</f>
        <v>14.628889939702695</v>
      </c>
      <c r="AF13" s="11">
        <f t="shared" si="7"/>
        <v>20.288656037302772</v>
      </c>
    </row>
    <row r="14" spans="1:32" x14ac:dyDescent="0.2">
      <c r="A14" s="10" t="str">
        <f>name!D10</f>
        <v>31 Science, engineering and technology associate professionals</v>
      </c>
      <c r="B14" s="11">
        <v>12.908335639706218</v>
      </c>
      <c r="C14" s="11">
        <v>14.758624419277446</v>
      </c>
      <c r="D14" s="11">
        <v>16.282367047188739</v>
      </c>
      <c r="E14" s="11">
        <v>15.394783361185706</v>
      </c>
      <c r="F14" s="11">
        <v>16.750276913375426</v>
      </c>
      <c r="G14" s="11"/>
      <c r="H14" s="11">
        <f t="shared" si="2"/>
        <v>0.4679098661866874</v>
      </c>
      <c r="I14" s="11">
        <f>'RD T1'!E13</f>
        <v>6.4827423406326483</v>
      </c>
      <c r="J14" s="11">
        <f t="shared" si="5"/>
        <v>6.9506522068193357</v>
      </c>
      <c r="L14" s="10" t="str">
        <f>name!D10</f>
        <v>31 Science, engineering and technology associate professionals</v>
      </c>
      <c r="M14" s="11">
        <v>9.4043465495175056</v>
      </c>
      <c r="N14" s="11">
        <v>11.082892952952692</v>
      </c>
      <c r="O14" s="11">
        <v>11.685514603256635</v>
      </c>
      <c r="P14" s="11">
        <v>10.455188545872959</v>
      </c>
      <c r="Q14" s="11">
        <v>10.91143186638255</v>
      </c>
      <c r="R14" s="11"/>
      <c r="S14" s="11">
        <f t="shared" si="3"/>
        <v>-0.77408273687408524</v>
      </c>
      <c r="T14" s="11">
        <f>'RD T1'!T13</f>
        <v>3.8703061995794816</v>
      </c>
      <c r="U14" s="11">
        <f t="shared" si="6"/>
        <v>3.0962234627053964</v>
      </c>
      <c r="W14" s="10" t="str">
        <f>name!D10</f>
        <v>31 Science, engineering and technology associate professionals</v>
      </c>
      <c r="X14" s="11">
        <v>3.503989090188723</v>
      </c>
      <c r="Y14" s="11">
        <v>3.6757314663247507</v>
      </c>
      <c r="Z14" s="11">
        <v>4.5968524439321019</v>
      </c>
      <c r="AA14" s="11">
        <v>4.9395948153127609</v>
      </c>
      <c r="AB14" s="11">
        <v>5.8388450469928799</v>
      </c>
      <c r="AC14" s="11"/>
      <c r="AD14" s="11">
        <f t="shared" si="4"/>
        <v>1.241992603060778</v>
      </c>
      <c r="AE14" s="11">
        <f>'RD T1'!T42</f>
        <v>2.6124361410531649</v>
      </c>
      <c r="AF14" s="11">
        <f t="shared" si="7"/>
        <v>3.8544287441139429</v>
      </c>
    </row>
    <row r="15" spans="1:32" x14ac:dyDescent="0.2">
      <c r="A15" s="10" t="str">
        <f>name!D11</f>
        <v>32 Health and social care associate professionals</v>
      </c>
      <c r="B15" s="11">
        <v>17.801714313953841</v>
      </c>
      <c r="C15" s="11">
        <v>18.253105935614411</v>
      </c>
      <c r="D15" s="11">
        <v>18.356060437203777</v>
      </c>
      <c r="E15" s="11">
        <v>29.380622755022252</v>
      </c>
      <c r="F15" s="11">
        <v>35.814450234640255</v>
      </c>
      <c r="G15" s="11"/>
      <c r="H15" s="11">
        <f t="shared" si="2"/>
        <v>17.458389797436478</v>
      </c>
      <c r="I15" s="11">
        <f>'RD T1'!E14</f>
        <v>17.500907673034583</v>
      </c>
      <c r="J15" s="11">
        <f t="shared" si="5"/>
        <v>34.959297470471057</v>
      </c>
      <c r="L15" s="10" t="str">
        <f>name!D11</f>
        <v>32 Health and social care associate professionals</v>
      </c>
      <c r="M15" s="11">
        <v>4.1621834270610272</v>
      </c>
      <c r="N15" s="11">
        <v>3.721714280705418</v>
      </c>
      <c r="O15" s="11">
        <v>4.17929321896513</v>
      </c>
      <c r="P15" s="11">
        <v>5.7406200302502288</v>
      </c>
      <c r="Q15" s="11">
        <v>6.7720745188402898</v>
      </c>
      <c r="R15" s="11"/>
      <c r="S15" s="11">
        <f t="shared" si="3"/>
        <v>2.5927812998751598</v>
      </c>
      <c r="T15" s="11">
        <f>'RD T1'!T14</f>
        <v>2.8864857069669587</v>
      </c>
      <c r="U15" s="11">
        <f t="shared" si="6"/>
        <v>5.4792670068421181</v>
      </c>
      <c r="W15" s="10" t="str">
        <f>name!D11</f>
        <v>32 Health and social care associate professionals</v>
      </c>
      <c r="X15" s="11">
        <v>13.63953088689281</v>
      </c>
      <c r="Y15" s="11">
        <v>14.53139165490898</v>
      </c>
      <c r="Z15" s="11">
        <v>14.176767218238679</v>
      </c>
      <c r="AA15" s="11">
        <v>23.640002724772025</v>
      </c>
      <c r="AB15" s="11">
        <v>29.042375715799974</v>
      </c>
      <c r="AC15" s="11"/>
      <c r="AD15" s="11">
        <f t="shared" si="4"/>
        <v>14.865608497561295</v>
      </c>
      <c r="AE15" s="11">
        <f>'RD T1'!T43</f>
        <v>14.614421966067626</v>
      </c>
      <c r="AF15" s="11">
        <f t="shared" si="7"/>
        <v>29.480030463628921</v>
      </c>
    </row>
    <row r="16" spans="1:32" x14ac:dyDescent="0.2">
      <c r="A16" s="10" t="str">
        <f>name!D12</f>
        <v>33 Protective service occupations</v>
      </c>
      <c r="B16" s="11">
        <v>6.5334903578778194</v>
      </c>
      <c r="C16" s="11">
        <v>6.5691680318462229</v>
      </c>
      <c r="D16" s="11">
        <v>7.0637028077850488</v>
      </c>
      <c r="E16" s="11">
        <v>5.9179841350491262</v>
      </c>
      <c r="F16" s="11">
        <v>6.3020509314616593</v>
      </c>
      <c r="G16" s="11"/>
      <c r="H16" s="11">
        <f t="shared" si="2"/>
        <v>-0.76165187632338949</v>
      </c>
      <c r="I16" s="11">
        <f>'RD T1'!E15</f>
        <v>2.0568337099721941</v>
      </c>
      <c r="J16" s="11">
        <f t="shared" si="5"/>
        <v>1.2951818336488046</v>
      </c>
      <c r="L16" s="10" t="str">
        <f>name!D12</f>
        <v>33 Protective service occupations</v>
      </c>
      <c r="M16" s="11">
        <v>4.9252969499951389</v>
      </c>
      <c r="N16" s="11">
        <v>4.7824242669348935</v>
      </c>
      <c r="O16" s="11">
        <v>5.0840259601424327</v>
      </c>
      <c r="P16" s="11">
        <v>4.1574319133562403</v>
      </c>
      <c r="Q16" s="11">
        <v>4.1158248536007216</v>
      </c>
      <c r="R16" s="11"/>
      <c r="S16" s="11">
        <f t="shared" si="3"/>
        <v>-0.9682011065417111</v>
      </c>
      <c r="T16" s="11">
        <f>'RD T1'!T15</f>
        <v>1.1625396200346578</v>
      </c>
      <c r="U16" s="11">
        <f t="shared" si="6"/>
        <v>0.19433851349294673</v>
      </c>
      <c r="W16" s="10" t="str">
        <f>name!D12</f>
        <v>33 Protective service occupations</v>
      </c>
      <c r="X16" s="11">
        <v>1.6081934078826849</v>
      </c>
      <c r="Y16" s="11">
        <v>1.7867437649113234</v>
      </c>
      <c r="Z16" s="11">
        <v>1.9796768476426123</v>
      </c>
      <c r="AA16" s="11">
        <v>1.7605522216928835</v>
      </c>
      <c r="AB16" s="11">
        <v>2.1862260778609315</v>
      </c>
      <c r="AC16" s="11"/>
      <c r="AD16" s="11">
        <f t="shared" si="4"/>
        <v>0.20654923021831917</v>
      </c>
      <c r="AE16" s="11">
        <f>'RD T1'!T44</f>
        <v>0.89429408993753634</v>
      </c>
      <c r="AF16" s="11">
        <f t="shared" si="7"/>
        <v>1.1008433201558554</v>
      </c>
    </row>
    <row r="17" spans="1:32" x14ac:dyDescent="0.2">
      <c r="A17" s="10" t="str">
        <f>name!D13</f>
        <v>34 Culture, media and sports occupations</v>
      </c>
      <c r="B17" s="11">
        <v>17.383092485078112</v>
      </c>
      <c r="C17" s="11">
        <v>17.947399881655105</v>
      </c>
      <c r="D17" s="11">
        <v>17.938158984742856</v>
      </c>
      <c r="E17" s="11">
        <v>17.432673012784548</v>
      </c>
      <c r="F17" s="11">
        <v>19.879399933801913</v>
      </c>
      <c r="G17" s="11"/>
      <c r="H17" s="11">
        <f t="shared" si="2"/>
        <v>1.9412409490590576</v>
      </c>
      <c r="I17" s="11">
        <f>'RD T1'!E16</f>
        <v>8.7862589821554185</v>
      </c>
      <c r="J17" s="11">
        <f t="shared" si="5"/>
        <v>10.727499931214476</v>
      </c>
      <c r="L17" s="10" t="str">
        <f>name!D13</f>
        <v>34 Culture, media and sports occupations</v>
      </c>
      <c r="M17" s="11">
        <v>8.5648739793316722</v>
      </c>
      <c r="N17" s="11">
        <v>8.2792383101214764</v>
      </c>
      <c r="O17" s="11">
        <v>7.6446272414767247</v>
      </c>
      <c r="P17" s="11">
        <v>7.3089179682554306</v>
      </c>
      <c r="Q17" s="11">
        <v>8.3049509554183523</v>
      </c>
      <c r="R17" s="11"/>
      <c r="S17" s="11">
        <f t="shared" si="3"/>
        <v>0.66032371394162759</v>
      </c>
      <c r="T17" s="11">
        <f>'RD T1'!T16</f>
        <v>3.089303709877564</v>
      </c>
      <c r="U17" s="11">
        <f t="shared" si="6"/>
        <v>3.7496274238191916</v>
      </c>
      <c r="W17" s="10" t="str">
        <f>name!D13</f>
        <v>34 Culture, media and sports occupations</v>
      </c>
      <c r="X17" s="11">
        <v>8.8182185057464544</v>
      </c>
      <c r="Y17" s="11">
        <v>9.66816157153362</v>
      </c>
      <c r="Z17" s="11">
        <v>10.29353174326614</v>
      </c>
      <c r="AA17" s="11">
        <v>10.12375504452911</v>
      </c>
      <c r="AB17" s="11">
        <v>11.574448978383561</v>
      </c>
      <c r="AC17" s="11"/>
      <c r="AD17" s="11">
        <f t="shared" si="4"/>
        <v>1.2809172351174212</v>
      </c>
      <c r="AE17" s="11">
        <f>'RD T1'!T45</f>
        <v>5.6969552722778545</v>
      </c>
      <c r="AF17" s="11">
        <f t="shared" si="7"/>
        <v>6.9778725073952756</v>
      </c>
    </row>
    <row r="18" spans="1:32" x14ac:dyDescent="0.2">
      <c r="A18" s="10" t="str">
        <f>name!D14</f>
        <v>35 Business and public service associate professionals</v>
      </c>
      <c r="B18" s="11">
        <v>45.543533774368271</v>
      </c>
      <c r="C18" s="11">
        <v>47.717813951483038</v>
      </c>
      <c r="D18" s="11">
        <v>50.09961016917898</v>
      </c>
      <c r="E18" s="11">
        <v>51.265348018759482</v>
      </c>
      <c r="F18" s="11">
        <v>54.594360780831785</v>
      </c>
      <c r="G18" s="11"/>
      <c r="H18" s="11">
        <f t="shared" si="2"/>
        <v>4.4947506116528047</v>
      </c>
      <c r="I18" s="11">
        <f>'RD T1'!E17</f>
        <v>23.831476105219824</v>
      </c>
      <c r="J18" s="11">
        <f t="shared" si="5"/>
        <v>28.326226716872629</v>
      </c>
      <c r="L18" s="10" t="str">
        <f>name!D14</f>
        <v>35 Business and public service associate professionals</v>
      </c>
      <c r="M18" s="11">
        <v>25.087947119852281</v>
      </c>
      <c r="N18" s="11">
        <v>25.44671671149182</v>
      </c>
      <c r="O18" s="11">
        <v>26.638883403514036</v>
      </c>
      <c r="P18" s="11">
        <v>26.783672804677682</v>
      </c>
      <c r="Q18" s="11">
        <v>27.489625722024687</v>
      </c>
      <c r="R18" s="11"/>
      <c r="S18" s="11">
        <f t="shared" si="3"/>
        <v>0.85074231851065107</v>
      </c>
      <c r="T18" s="11">
        <f>'RD T1'!T17</f>
        <v>10.271474994162386</v>
      </c>
      <c r="U18" s="11">
        <f t="shared" si="6"/>
        <v>11.122217312673037</v>
      </c>
      <c r="W18" s="10" t="str">
        <f>name!D14</f>
        <v>35 Business and public service associate professionals</v>
      </c>
      <c r="X18" s="11">
        <v>20.455586654516022</v>
      </c>
      <c r="Y18" s="11">
        <v>22.271097239991221</v>
      </c>
      <c r="Z18" s="11">
        <v>23.460726765664919</v>
      </c>
      <c r="AA18" s="11">
        <v>24.481675214081804</v>
      </c>
      <c r="AB18" s="11">
        <v>27.104735058807098</v>
      </c>
      <c r="AC18" s="11"/>
      <c r="AD18" s="11">
        <f t="shared" si="4"/>
        <v>3.6440082931421784</v>
      </c>
      <c r="AE18" s="11">
        <f>'RD T1'!T46</f>
        <v>13.560001111057446</v>
      </c>
      <c r="AF18" s="11">
        <f t="shared" si="7"/>
        <v>17.204009404199624</v>
      </c>
    </row>
    <row r="19" spans="1:32" x14ac:dyDescent="0.2">
      <c r="A19" s="10" t="str">
        <f>name!D15</f>
        <v>41 Administrative occupations</v>
      </c>
      <c r="B19" s="11">
        <v>68.346542271444534</v>
      </c>
      <c r="C19" s="11">
        <v>65.948108969584311</v>
      </c>
      <c r="D19" s="11">
        <v>69.467027302547592</v>
      </c>
      <c r="E19" s="11">
        <v>71.31829835122744</v>
      </c>
      <c r="F19" s="11">
        <v>70.112854670231897</v>
      </c>
      <c r="G19" s="11"/>
      <c r="H19" s="11">
        <f t="shared" si="2"/>
        <v>0.64582736768430493</v>
      </c>
      <c r="I19" s="11">
        <f>'RD T1'!E18</f>
        <v>35.767261173352388</v>
      </c>
      <c r="J19" s="11">
        <f t="shared" si="5"/>
        <v>36.413088541036693</v>
      </c>
      <c r="L19" s="10" t="str">
        <f>name!D15</f>
        <v>41 Administrative occupations</v>
      </c>
      <c r="M19" s="11">
        <v>18.120431512977525</v>
      </c>
      <c r="N19" s="11">
        <v>16.352287911453679</v>
      </c>
      <c r="O19" s="11">
        <v>19.622508310232956</v>
      </c>
      <c r="P19" s="11">
        <v>20.756165834616116</v>
      </c>
      <c r="Q19" s="11">
        <v>22.50784902162215</v>
      </c>
      <c r="R19" s="11"/>
      <c r="S19" s="11">
        <f t="shared" si="3"/>
        <v>2.885340711389194</v>
      </c>
      <c r="T19" s="11">
        <f>'RD T1'!T18</f>
        <v>7.864349977559173</v>
      </c>
      <c r="U19" s="11">
        <f t="shared" si="6"/>
        <v>10.749690688948366</v>
      </c>
      <c r="W19" s="10" t="str">
        <f>name!D15</f>
        <v>41 Administrative occupations</v>
      </c>
      <c r="X19" s="11">
        <v>50.226110758466945</v>
      </c>
      <c r="Y19" s="11">
        <v>49.595821058130632</v>
      </c>
      <c r="Z19" s="11">
        <v>49.844518992314519</v>
      </c>
      <c r="AA19" s="11">
        <v>50.562132516611385</v>
      </c>
      <c r="AB19" s="11">
        <v>47.605005648609747</v>
      </c>
      <c r="AC19" s="11"/>
      <c r="AD19" s="11">
        <f t="shared" si="4"/>
        <v>-2.2395133437047718</v>
      </c>
      <c r="AE19" s="11">
        <f>'RD T1'!T47</f>
        <v>27.902911195793216</v>
      </c>
      <c r="AF19" s="11">
        <f t="shared" si="7"/>
        <v>25.663397852088444</v>
      </c>
    </row>
    <row r="20" spans="1:32" x14ac:dyDescent="0.2">
      <c r="A20" s="10" t="str">
        <f>name!D16</f>
        <v>42 Secretarial and related occupations</v>
      </c>
      <c r="B20" s="11">
        <v>18.171806994589875</v>
      </c>
      <c r="C20" s="11">
        <v>16.18140016748545</v>
      </c>
      <c r="D20" s="11">
        <v>15.818290999772618</v>
      </c>
      <c r="E20" s="11">
        <v>14.619306198573572</v>
      </c>
      <c r="F20" s="11">
        <v>12.357070658646423</v>
      </c>
      <c r="G20" s="11"/>
      <c r="H20" s="11">
        <f t="shared" si="2"/>
        <v>-3.4612203411261948</v>
      </c>
      <c r="I20" s="11">
        <f>'RD T1'!E19</f>
        <v>7.3291047046786053</v>
      </c>
      <c r="J20" s="11">
        <f t="shared" si="5"/>
        <v>3.8678843635524105</v>
      </c>
      <c r="L20" s="10" t="str">
        <f>name!D16</f>
        <v>42 Secretarial and related occupations</v>
      </c>
      <c r="M20" s="11">
        <v>1.8872264536606937</v>
      </c>
      <c r="N20" s="11">
        <v>1.3977461583930715</v>
      </c>
      <c r="O20" s="11">
        <v>1.3246537967687322</v>
      </c>
      <c r="P20" s="11">
        <v>1.3140092113890871</v>
      </c>
      <c r="Q20" s="11">
        <v>1.5820927083683467</v>
      </c>
      <c r="R20" s="11"/>
      <c r="S20" s="11">
        <f t="shared" si="3"/>
        <v>0.25743891159961452</v>
      </c>
      <c r="T20" s="11">
        <f>'RD T1'!T19</f>
        <v>0.46258782499323248</v>
      </c>
      <c r="U20" s="11">
        <f t="shared" si="6"/>
        <v>0.72002673659284699</v>
      </c>
      <c r="W20" s="10" t="str">
        <f>name!D16</f>
        <v>42 Secretarial and related occupations</v>
      </c>
      <c r="X20" s="11">
        <v>16.284580540929198</v>
      </c>
      <c r="Y20" s="11">
        <v>14.783654009092379</v>
      </c>
      <c r="Z20" s="11">
        <v>14.493637203003882</v>
      </c>
      <c r="AA20" s="11">
        <v>13.305296987184486</v>
      </c>
      <c r="AB20" s="11">
        <v>10.774977950278073</v>
      </c>
      <c r="AC20" s="11"/>
      <c r="AD20" s="11">
        <f t="shared" si="4"/>
        <v>-3.7186592527258089</v>
      </c>
      <c r="AE20" s="11">
        <f>'RD T1'!T48</f>
        <v>6.8665168796853742</v>
      </c>
      <c r="AF20" s="11">
        <f t="shared" si="7"/>
        <v>3.1478576269595653</v>
      </c>
    </row>
    <row r="21" spans="1:32" x14ac:dyDescent="0.2">
      <c r="A21" s="10" t="str">
        <f>name!D17</f>
        <v>51 Skilled agricultural and related trades</v>
      </c>
      <c r="B21" s="11">
        <v>14.349633663297924</v>
      </c>
      <c r="C21" s="11">
        <v>13.334320904318508</v>
      </c>
      <c r="D21" s="11">
        <v>14.506601714727884</v>
      </c>
      <c r="E21" s="11">
        <v>13.991709727885301</v>
      </c>
      <c r="F21" s="11">
        <v>14.998838019406014</v>
      </c>
      <c r="G21" s="11"/>
      <c r="H21" s="11">
        <f t="shared" si="2"/>
        <v>0.49223630467812995</v>
      </c>
      <c r="I21" s="11">
        <f>'RD T1'!E20</f>
        <v>7.6224242223324277</v>
      </c>
      <c r="J21" s="11">
        <f t="shared" si="5"/>
        <v>8.1146605270105567</v>
      </c>
      <c r="L21" s="10" t="str">
        <f>name!D17</f>
        <v>51 Skilled agricultural and related trades</v>
      </c>
      <c r="M21" s="11">
        <v>12.957978804795419</v>
      </c>
      <c r="N21" s="11">
        <v>11.683545531203746</v>
      </c>
      <c r="O21" s="11">
        <v>12.682619478813269</v>
      </c>
      <c r="P21" s="11">
        <v>12.368610595580259</v>
      </c>
      <c r="Q21" s="11">
        <v>12.924990996269273</v>
      </c>
      <c r="R21" s="11"/>
      <c r="S21" s="11">
        <f t="shared" si="3"/>
        <v>0.24237151745600372</v>
      </c>
      <c r="T21" s="11">
        <f>'RD T1'!T20</f>
        <v>6.3682102747282583</v>
      </c>
      <c r="U21" s="11">
        <f t="shared" si="6"/>
        <v>6.610581792184262</v>
      </c>
      <c r="W21" s="10" t="str">
        <f>name!D17</f>
        <v>51 Skilled agricultural and related trades</v>
      </c>
      <c r="X21" s="11">
        <v>1.3916548585025044</v>
      </c>
      <c r="Y21" s="11">
        <v>1.6507753731147701</v>
      </c>
      <c r="Z21" s="11">
        <v>1.8239822359145987</v>
      </c>
      <c r="AA21" s="11">
        <v>1.6230991323050503</v>
      </c>
      <c r="AB21" s="11">
        <v>2.0738470231367465</v>
      </c>
      <c r="AC21" s="11"/>
      <c r="AD21" s="11">
        <f t="shared" si="4"/>
        <v>0.24986478722214778</v>
      </c>
      <c r="AE21" s="11">
        <f>'RD T1'!T49</f>
        <v>1.2542139476041687</v>
      </c>
      <c r="AF21" s="11">
        <f t="shared" si="7"/>
        <v>1.5040787348263165</v>
      </c>
    </row>
    <row r="22" spans="1:32" x14ac:dyDescent="0.2">
      <c r="A22" s="10" t="str">
        <f>name!D18</f>
        <v>52 Skilled metal, electrical and electronic trades</v>
      </c>
      <c r="B22" s="11">
        <v>36.969886230739256</v>
      </c>
      <c r="C22" s="11">
        <v>35.240880192661194</v>
      </c>
      <c r="D22" s="11">
        <v>31.645612507931745</v>
      </c>
      <c r="E22" s="11">
        <v>31.204121930416811</v>
      </c>
      <c r="F22" s="11">
        <v>30.2156851568928</v>
      </c>
      <c r="G22" s="11"/>
      <c r="H22" s="11">
        <f t="shared" si="2"/>
        <v>-1.4299273510389447</v>
      </c>
      <c r="I22" s="11">
        <f>'RD T1'!E21</f>
        <v>11.810129881479718</v>
      </c>
      <c r="J22" s="11">
        <f t="shared" si="5"/>
        <v>10.380202530440773</v>
      </c>
      <c r="L22" s="10" t="str">
        <f>name!D18</f>
        <v>52 Skilled metal, electrical and electronic trades</v>
      </c>
      <c r="M22" s="11">
        <v>36.321110847680387</v>
      </c>
      <c r="N22" s="11">
        <v>34.147157763295965</v>
      </c>
      <c r="O22" s="11">
        <v>30.792424609738347</v>
      </c>
      <c r="P22" s="11">
        <v>29.716126614418325</v>
      </c>
      <c r="Q22" s="11">
        <v>28.126929295744436</v>
      </c>
      <c r="R22" s="11"/>
      <c r="S22" s="11">
        <f t="shared" si="3"/>
        <v>-2.6654953139939117</v>
      </c>
      <c r="T22" s="11">
        <f>'RD T1'!T21</f>
        <v>10.876335504111676</v>
      </c>
      <c r="U22" s="11">
        <f t="shared" si="6"/>
        <v>8.2108401901177643</v>
      </c>
      <c r="W22" s="10" t="str">
        <f>name!D18</f>
        <v>52 Skilled metal, electrical and electronic trades</v>
      </c>
      <c r="X22" s="11">
        <v>0.64877538305890248</v>
      </c>
      <c r="Y22" s="11">
        <v>1.0937224293651622</v>
      </c>
      <c r="Z22" s="11">
        <v>0.85318789819340279</v>
      </c>
      <c r="AA22" s="11">
        <v>1.4879953159984813</v>
      </c>
      <c r="AB22" s="11">
        <v>2.0887558611483752</v>
      </c>
      <c r="AC22" s="11"/>
      <c r="AD22" s="11">
        <f t="shared" si="4"/>
        <v>1.2355679629549723</v>
      </c>
      <c r="AE22" s="11">
        <f>'RD T1'!T50</f>
        <v>0.9337943773680405</v>
      </c>
      <c r="AF22" s="11">
        <f t="shared" si="7"/>
        <v>2.1693623403230129</v>
      </c>
    </row>
    <row r="23" spans="1:32" x14ac:dyDescent="0.2">
      <c r="A23" s="10" t="str">
        <f>name!D19</f>
        <v>53 Skilled construction and building trades</v>
      </c>
      <c r="B23" s="11">
        <v>35.820672670473193</v>
      </c>
      <c r="C23" s="11">
        <v>34.441690112920526</v>
      </c>
      <c r="D23" s="11">
        <v>28.014953260385727</v>
      </c>
      <c r="E23" s="11">
        <v>29.408469265218606</v>
      </c>
      <c r="F23" s="11">
        <v>29.301902408065743</v>
      </c>
      <c r="G23" s="11"/>
      <c r="H23" s="11">
        <f t="shared" si="2"/>
        <v>1.2869491476800157</v>
      </c>
      <c r="I23" s="11">
        <f>'RD T1'!E22</f>
        <v>12.377987830874229</v>
      </c>
      <c r="J23" s="11">
        <f t="shared" si="5"/>
        <v>13.664936978554245</v>
      </c>
      <c r="L23" s="10" t="str">
        <f>name!D19</f>
        <v>53 Skilled construction and building trades</v>
      </c>
      <c r="M23" s="11">
        <v>35.355759578700116</v>
      </c>
      <c r="N23" s="11">
        <v>33.878853820551264</v>
      </c>
      <c r="O23" s="11">
        <v>27.322131097378271</v>
      </c>
      <c r="P23" s="11">
        <v>28.967402323459087</v>
      </c>
      <c r="Q23" s="11">
        <v>28.820291026930338</v>
      </c>
      <c r="R23" s="11"/>
      <c r="S23" s="11">
        <f t="shared" si="3"/>
        <v>1.4981599295520667</v>
      </c>
      <c r="T23" s="11">
        <f>'RD T1'!T22</f>
        <v>12.130371738336432</v>
      </c>
      <c r="U23" s="11">
        <f t="shared" si="6"/>
        <v>13.628531667888499</v>
      </c>
      <c r="W23" s="10" t="str">
        <f>name!D19</f>
        <v>53 Skilled construction and building trades</v>
      </c>
      <c r="X23" s="11">
        <v>0.46491309177302853</v>
      </c>
      <c r="Y23" s="11">
        <v>0.562836292369289</v>
      </c>
      <c r="Z23" s="11">
        <v>0.69282216300744348</v>
      </c>
      <c r="AA23" s="11">
        <v>0.44106694175950883</v>
      </c>
      <c r="AB23" s="11">
        <v>0.48161138113539564</v>
      </c>
      <c r="AC23" s="11"/>
      <c r="AD23" s="11">
        <f t="shared" si="4"/>
        <v>-0.21121078187204784</v>
      </c>
      <c r="AE23" s="11">
        <f>'RD T1'!T51</f>
        <v>0.24761609253779721</v>
      </c>
      <c r="AF23" s="11">
        <f t="shared" si="7"/>
        <v>3.6405310665749369E-2</v>
      </c>
    </row>
    <row r="24" spans="1:32" x14ac:dyDescent="0.2">
      <c r="A24" s="10" t="str">
        <f>name!D20</f>
        <v>54 Textiles, printing and other skilled trades</v>
      </c>
      <c r="B24" s="11">
        <v>18.704195200279834</v>
      </c>
      <c r="C24" s="11">
        <v>17.578550100274079</v>
      </c>
      <c r="D24" s="11">
        <v>17.122487983136367</v>
      </c>
      <c r="E24" s="11">
        <v>18.312679451414489</v>
      </c>
      <c r="F24" s="11">
        <v>17.983096595677363</v>
      </c>
      <c r="G24" s="11"/>
      <c r="H24" s="11">
        <f t="shared" si="2"/>
        <v>0.86060861254099663</v>
      </c>
      <c r="I24" s="11">
        <f>'RD T1'!E23</f>
        <v>7.9055881826961416</v>
      </c>
      <c r="J24" s="11">
        <f t="shared" si="5"/>
        <v>8.7661967952371391</v>
      </c>
      <c r="L24" s="10" t="str">
        <f>name!D20</f>
        <v>54 Textiles, printing and other skilled trades</v>
      </c>
      <c r="M24" s="11">
        <v>11.187280422329513</v>
      </c>
      <c r="N24" s="11">
        <v>10.280270665542067</v>
      </c>
      <c r="O24" s="11">
        <v>9.2635295222181568</v>
      </c>
      <c r="P24" s="11">
        <v>10.002065379891476</v>
      </c>
      <c r="Q24" s="11">
        <v>9.7459374100529335</v>
      </c>
      <c r="R24" s="11"/>
      <c r="S24" s="11">
        <f t="shared" si="3"/>
        <v>0.48240788783477662</v>
      </c>
      <c r="T24" s="11">
        <f>'RD T1'!T23</f>
        <v>3.1104544635679092</v>
      </c>
      <c r="U24" s="11">
        <f t="shared" si="6"/>
        <v>3.5928623514026858</v>
      </c>
      <c r="W24" s="10" t="str">
        <f>name!D20</f>
        <v>54 Textiles, printing and other skilled trades</v>
      </c>
      <c r="X24" s="11">
        <v>7.5169147779503254</v>
      </c>
      <c r="Y24" s="11">
        <v>7.2982794347320104</v>
      </c>
      <c r="Z24" s="11">
        <v>7.8589584609181902</v>
      </c>
      <c r="AA24" s="11">
        <v>8.3106140715229966</v>
      </c>
      <c r="AB24" s="11">
        <v>8.2371591856244386</v>
      </c>
      <c r="AC24" s="11"/>
      <c r="AD24" s="11">
        <f t="shared" si="4"/>
        <v>0.37820072470624844</v>
      </c>
      <c r="AE24" s="11">
        <f>'RD T1'!T52</f>
        <v>4.7951337191282324</v>
      </c>
      <c r="AF24" s="11">
        <f t="shared" si="7"/>
        <v>5.1733344438344808</v>
      </c>
    </row>
    <row r="25" spans="1:32" x14ac:dyDescent="0.2">
      <c r="A25" s="10" t="str">
        <f>name!D21</f>
        <v>61 Caring personal service occupations</v>
      </c>
      <c r="B25" s="11">
        <v>73.09430276686011</v>
      </c>
      <c r="C25" s="11">
        <v>69.58012324416417</v>
      </c>
      <c r="D25" s="11">
        <v>66.405716823523662</v>
      </c>
      <c r="E25" s="11">
        <v>69.449045298702885</v>
      </c>
      <c r="F25" s="11">
        <v>75.686213377970901</v>
      </c>
      <c r="G25" s="11"/>
      <c r="H25" s="11">
        <f t="shared" si="2"/>
        <v>9.2804965544472395</v>
      </c>
      <c r="I25" s="11">
        <f>'RD T1'!E24</f>
        <v>39.985956157334719</v>
      </c>
      <c r="J25" s="11">
        <f t="shared" si="5"/>
        <v>49.266452711781959</v>
      </c>
      <c r="L25" s="10" t="str">
        <f>name!D21</f>
        <v>61 Caring personal service occupations</v>
      </c>
      <c r="M25" s="11">
        <v>7.3093948522474879</v>
      </c>
      <c r="N25" s="11">
        <v>6.6237858794723588</v>
      </c>
      <c r="O25" s="11">
        <v>6.6074975001483001</v>
      </c>
      <c r="P25" s="11">
        <v>8.1454474337035219</v>
      </c>
      <c r="Q25" s="11">
        <v>9.7560890508009273</v>
      </c>
      <c r="R25" s="11"/>
      <c r="S25" s="11">
        <f t="shared" si="3"/>
        <v>3.1485915506526272</v>
      </c>
      <c r="T25" s="11">
        <f>'RD T1'!T24</f>
        <v>3.7508257844424264</v>
      </c>
      <c r="U25" s="11">
        <f t="shared" si="6"/>
        <v>6.8994173350950536</v>
      </c>
      <c r="W25" s="10" t="str">
        <f>name!D21</f>
        <v>61 Caring personal service occupations</v>
      </c>
      <c r="X25" s="11">
        <v>65.784907914612717</v>
      </c>
      <c r="Y25" s="11">
        <v>62.956337364691841</v>
      </c>
      <c r="Z25" s="11">
        <v>59.798219323375349</v>
      </c>
      <c r="AA25" s="11">
        <v>61.303597864999411</v>
      </c>
      <c r="AB25" s="11">
        <v>65.930124327169963</v>
      </c>
      <c r="AC25" s="11"/>
      <c r="AD25" s="11">
        <f t="shared" si="4"/>
        <v>6.1319050037946141</v>
      </c>
      <c r="AE25" s="11">
        <f>'RD T1'!T53</f>
        <v>36.235130372892286</v>
      </c>
      <c r="AF25" s="11">
        <f t="shared" si="7"/>
        <v>42.3670353766869</v>
      </c>
    </row>
    <row r="26" spans="1:32" x14ac:dyDescent="0.2">
      <c r="A26" s="10" t="str">
        <f>name!D22</f>
        <v>62 Leisure, travel and related personal service occupations</v>
      </c>
      <c r="B26" s="11">
        <v>19.033806135778825</v>
      </c>
      <c r="C26" s="11">
        <v>20.926977795087936</v>
      </c>
      <c r="D26" s="11">
        <v>18.599351536263498</v>
      </c>
      <c r="E26" s="11">
        <v>18.717295576866206</v>
      </c>
      <c r="F26" s="11">
        <v>20.192698636798525</v>
      </c>
      <c r="G26" s="11"/>
      <c r="H26" s="11">
        <f t="shared" si="2"/>
        <v>1.593347100535027</v>
      </c>
      <c r="I26" s="11">
        <f>'RD T1'!E25</f>
        <v>9.8143833075794102</v>
      </c>
      <c r="J26" s="11">
        <f t="shared" si="5"/>
        <v>11.407730408114437</v>
      </c>
      <c r="L26" s="10" t="str">
        <f>name!D22</f>
        <v>62 Leisure, travel and related personal service occupations</v>
      </c>
      <c r="M26" s="11">
        <v>4.9862302167899388</v>
      </c>
      <c r="N26" s="11">
        <v>5.740989670024522</v>
      </c>
      <c r="O26" s="11">
        <v>5.7186431692977919</v>
      </c>
      <c r="P26" s="11">
        <v>5.7934927229419904</v>
      </c>
      <c r="Q26" s="11">
        <v>6.5239361064617887</v>
      </c>
      <c r="R26" s="11"/>
      <c r="S26" s="11">
        <f t="shared" si="3"/>
        <v>0.80529293716399675</v>
      </c>
      <c r="T26" s="11">
        <f>'RD T1'!T25</f>
        <v>2.6229992203540151</v>
      </c>
      <c r="U26" s="11">
        <f t="shared" si="6"/>
        <v>3.4282921575180119</v>
      </c>
      <c r="W26" s="10" t="str">
        <f>name!D22</f>
        <v>62 Leisure, travel and related personal service occupations</v>
      </c>
      <c r="X26" s="11">
        <v>14.047575918988874</v>
      </c>
      <c r="Y26" s="11">
        <v>15.185988125063419</v>
      </c>
      <c r="Z26" s="11">
        <v>12.880708366965703</v>
      </c>
      <c r="AA26" s="11">
        <v>12.923802853924217</v>
      </c>
      <c r="AB26" s="11">
        <v>13.66876253033672</v>
      </c>
      <c r="AC26" s="11"/>
      <c r="AD26" s="11">
        <f t="shared" si="4"/>
        <v>0.78805416337101697</v>
      </c>
      <c r="AE26" s="11">
        <f>'RD T1'!T54</f>
        <v>7.1913840872253942</v>
      </c>
      <c r="AF26" s="11">
        <f t="shared" si="7"/>
        <v>7.9794382505964112</v>
      </c>
    </row>
    <row r="27" spans="1:32" x14ac:dyDescent="0.2">
      <c r="A27" s="10" t="str">
        <f>name!D23</f>
        <v>63 Community and civil enforcement occupations</v>
      </c>
      <c r="B27" s="11">
        <v>0.7427251555142913</v>
      </c>
      <c r="C27" s="11">
        <v>0.60653638217915895</v>
      </c>
      <c r="D27" s="11">
        <v>0.79293493468673615</v>
      </c>
      <c r="E27" s="11">
        <v>0.54064816092212498</v>
      </c>
      <c r="F27" s="11">
        <v>0.56398543038141657</v>
      </c>
      <c r="G27" s="11"/>
      <c r="H27" s="11">
        <f t="shared" si="2"/>
        <v>-0.22894950430531957</v>
      </c>
      <c r="I27" s="11">
        <f>'RD T1'!E26</f>
        <v>0.26974354804825385</v>
      </c>
      <c r="J27" s="11">
        <f t="shared" si="5"/>
        <v>4.0794043742934272E-2</v>
      </c>
      <c r="L27" s="10" t="str">
        <f>name!D23</f>
        <v>63 Community and civil enforcement occupations</v>
      </c>
      <c r="M27" s="11">
        <v>0.57468774015821966</v>
      </c>
      <c r="N27" s="11">
        <v>0.40115852443087407</v>
      </c>
      <c r="O27" s="11">
        <v>0.62162709969239527</v>
      </c>
      <c r="P27" s="11">
        <v>0.3116639923462094</v>
      </c>
      <c r="Q27" s="11">
        <v>0.34625590603142203</v>
      </c>
      <c r="R27" s="11"/>
      <c r="S27" s="11">
        <f t="shared" si="3"/>
        <v>-0.27537119366097323</v>
      </c>
      <c r="T27" s="11">
        <f>'RD T1'!T26</f>
        <v>0.13605311176487336</v>
      </c>
      <c r="U27" s="11">
        <f t="shared" si="6"/>
        <v>-0.13931808189609987</v>
      </c>
      <c r="W27" s="10" t="str">
        <f>name!D23</f>
        <v>63 Community and civil enforcement occupations</v>
      </c>
      <c r="X27" s="11">
        <v>0.168037415356071</v>
      </c>
      <c r="Y27" s="11">
        <v>0.20537785774828515</v>
      </c>
      <c r="Z27" s="11">
        <v>0.1713078349943418</v>
      </c>
      <c r="AA27" s="11">
        <v>0.22898416857591494</v>
      </c>
      <c r="AB27" s="11">
        <v>0.21772952434999399</v>
      </c>
      <c r="AC27" s="11"/>
      <c r="AD27" s="11">
        <f t="shared" si="4"/>
        <v>4.642168935565219E-2</v>
      </c>
      <c r="AE27" s="11">
        <f>'RD T1'!T55</f>
        <v>0.13369043628338051</v>
      </c>
      <c r="AF27" s="11">
        <f t="shared" si="7"/>
        <v>0.1801121256390327</v>
      </c>
    </row>
    <row r="28" spans="1:32" x14ac:dyDescent="0.2">
      <c r="A28" s="10" t="str">
        <f>name!D24</f>
        <v>71 Sales occupations</v>
      </c>
      <c r="B28" s="11">
        <v>66.273755627780503</v>
      </c>
      <c r="C28" s="11">
        <v>62.525623550815098</v>
      </c>
      <c r="D28" s="11">
        <v>62.780118411665967</v>
      </c>
      <c r="E28" s="11">
        <v>62.506417558513419</v>
      </c>
      <c r="F28" s="11">
        <v>60.581823910715812</v>
      </c>
      <c r="G28" s="11"/>
      <c r="H28" s="11">
        <f t="shared" si="2"/>
        <v>-2.1982945009501549</v>
      </c>
      <c r="I28" s="11">
        <f>'RD T1'!E27</f>
        <v>28.767683568801285</v>
      </c>
      <c r="J28" s="11">
        <f t="shared" si="5"/>
        <v>26.56938906785113</v>
      </c>
      <c r="L28" s="10" t="str">
        <f>name!D24</f>
        <v>71 Sales occupations</v>
      </c>
      <c r="M28" s="11">
        <v>24.777384139474897</v>
      </c>
      <c r="N28" s="11">
        <v>24.169936456862775</v>
      </c>
      <c r="O28" s="11">
        <v>24.490183646203118</v>
      </c>
      <c r="P28" s="11">
        <v>24.522939118636696</v>
      </c>
      <c r="Q28" s="11">
        <v>24.616189523904296</v>
      </c>
      <c r="R28" s="11"/>
      <c r="S28" s="11">
        <f t="shared" si="3"/>
        <v>0.12600587770117855</v>
      </c>
      <c r="T28" s="11">
        <f>'RD T1'!T27</f>
        <v>8.2019780654106214</v>
      </c>
      <c r="U28" s="11">
        <f t="shared" si="6"/>
        <v>8.3279839431117999</v>
      </c>
      <c r="W28" s="10" t="str">
        <f>name!D24</f>
        <v>71 Sales occupations</v>
      </c>
      <c r="X28" s="11">
        <v>41.496371488305677</v>
      </c>
      <c r="Y28" s="11">
        <v>38.355687093952319</v>
      </c>
      <c r="Z28" s="11">
        <v>38.289934765462881</v>
      </c>
      <c r="AA28" s="11">
        <v>37.983478439876734</v>
      </c>
      <c r="AB28" s="11">
        <v>35.96563438681153</v>
      </c>
      <c r="AC28" s="11"/>
      <c r="AD28" s="11">
        <f t="shared" si="4"/>
        <v>-2.3243003786513512</v>
      </c>
      <c r="AE28" s="11">
        <f>'RD T1'!T56</f>
        <v>20.56570550339066</v>
      </c>
      <c r="AF28" s="11">
        <f t="shared" si="7"/>
        <v>18.241405124739309</v>
      </c>
    </row>
    <row r="29" spans="1:32" x14ac:dyDescent="0.2">
      <c r="A29" s="10" t="str">
        <f>name!D25</f>
        <v>72 Customer service occupations</v>
      </c>
      <c r="B29" s="11">
        <v>11.882564762492027</v>
      </c>
      <c r="C29" s="11">
        <v>13.062055460853895</v>
      </c>
      <c r="D29" s="11">
        <v>13.747076613062992</v>
      </c>
      <c r="E29" s="11">
        <v>15.352689572670826</v>
      </c>
      <c r="F29" s="11">
        <v>17.244460587657152</v>
      </c>
      <c r="G29" s="11"/>
      <c r="H29" s="11">
        <f t="shared" si="2"/>
        <v>3.4973839745941593</v>
      </c>
      <c r="I29" s="11">
        <f>'RD T1'!E28</f>
        <v>7.1919740442297702</v>
      </c>
      <c r="J29" s="11">
        <f t="shared" si="5"/>
        <v>10.689358018823929</v>
      </c>
      <c r="L29" s="10" t="str">
        <f>name!D25</f>
        <v>72 Customer service occupations</v>
      </c>
      <c r="M29" s="11">
        <v>4.668585924815555</v>
      </c>
      <c r="N29" s="11">
        <v>4.3245949772749448</v>
      </c>
      <c r="O29" s="11">
        <v>5.1281085829874646</v>
      </c>
      <c r="P29" s="11">
        <v>6.3843711905532317</v>
      </c>
      <c r="Q29" s="11">
        <v>7.5591597499568026</v>
      </c>
      <c r="R29" s="11"/>
      <c r="S29" s="11">
        <f t="shared" si="3"/>
        <v>2.431051166969338</v>
      </c>
      <c r="T29" s="11">
        <f>'RD T1'!T28</f>
        <v>2.3032241131947604</v>
      </c>
      <c r="U29" s="11">
        <f t="shared" si="6"/>
        <v>4.7342752801640984</v>
      </c>
      <c r="W29" s="10" t="str">
        <f>name!D25</f>
        <v>72 Customer service occupations</v>
      </c>
      <c r="X29" s="11">
        <v>7.2139788376764811</v>
      </c>
      <c r="Y29" s="11">
        <v>8.7374604835789462</v>
      </c>
      <c r="Z29" s="11">
        <v>8.6189680300755178</v>
      </c>
      <c r="AA29" s="11">
        <v>8.9683183821175927</v>
      </c>
      <c r="AB29" s="11">
        <v>9.6853008377003267</v>
      </c>
      <c r="AC29" s="11"/>
      <c r="AD29" s="11">
        <f t="shared" si="4"/>
        <v>1.0663328076248089</v>
      </c>
      <c r="AE29" s="11">
        <f>'RD T1'!T57</f>
        <v>4.8887499310350098</v>
      </c>
      <c r="AF29" s="11">
        <f t="shared" si="7"/>
        <v>5.9550827386598186</v>
      </c>
    </row>
    <row r="30" spans="1:32" x14ac:dyDescent="0.2">
      <c r="A30" s="10" t="str">
        <f>name!D26</f>
        <v>81 Process, plant and machine operatives</v>
      </c>
      <c r="B30" s="11">
        <v>23.674355007504847</v>
      </c>
      <c r="C30" s="11">
        <v>22.277862710762605</v>
      </c>
      <c r="D30" s="11">
        <v>19.833547937878045</v>
      </c>
      <c r="E30" s="11">
        <v>20.708629684686422</v>
      </c>
      <c r="F30" s="11">
        <v>19.657855883507118</v>
      </c>
      <c r="G30" s="11"/>
      <c r="H30" s="11">
        <f t="shared" si="2"/>
        <v>-0.17569205437092705</v>
      </c>
      <c r="I30" s="11">
        <f>'RD T1'!E29</f>
        <v>7.8475647624652467</v>
      </c>
      <c r="J30" s="11">
        <f t="shared" si="5"/>
        <v>7.6718727080943196</v>
      </c>
      <c r="L30" s="10" t="str">
        <f>name!D26</f>
        <v>81 Process, plant and machine operatives</v>
      </c>
      <c r="M30" s="11">
        <v>18.928985360224875</v>
      </c>
      <c r="N30" s="11">
        <v>17.250667749509606</v>
      </c>
      <c r="O30" s="11">
        <v>15.412715343680299</v>
      </c>
      <c r="P30" s="11">
        <v>15.381785164151209</v>
      </c>
      <c r="Q30" s="11">
        <v>13.897307017147776</v>
      </c>
      <c r="R30" s="11"/>
      <c r="S30" s="11">
        <f t="shared" si="3"/>
        <v>-1.5154083265325227</v>
      </c>
      <c r="T30" s="11">
        <f>'RD T1'!T29</f>
        <v>5.2337824284272445</v>
      </c>
      <c r="U30" s="11">
        <f t="shared" si="6"/>
        <v>3.7183741018947218</v>
      </c>
      <c r="W30" s="10" t="str">
        <f>name!D26</f>
        <v>81 Process, plant and machine operatives</v>
      </c>
      <c r="X30" s="11">
        <v>4.7453696472799933</v>
      </c>
      <c r="Y30" s="11">
        <v>5.0271949612529978</v>
      </c>
      <c r="Z30" s="11">
        <v>4.42083259419777</v>
      </c>
      <c r="AA30" s="11">
        <v>5.3268445205352091</v>
      </c>
      <c r="AB30" s="11">
        <v>5.7605488663593194</v>
      </c>
      <c r="AC30" s="11"/>
      <c r="AD30" s="11">
        <f t="shared" si="4"/>
        <v>1.3397162721615494</v>
      </c>
      <c r="AE30" s="11">
        <f>'RD T1'!T58</f>
        <v>2.6137823340380018</v>
      </c>
      <c r="AF30" s="11">
        <f t="shared" si="7"/>
        <v>3.9534986061995512</v>
      </c>
    </row>
    <row r="31" spans="1:32" x14ac:dyDescent="0.2">
      <c r="A31" s="10" t="str">
        <f>name!D27</f>
        <v>82 Transport and mobile machine drivers and operatives</v>
      </c>
      <c r="B31" s="11">
        <v>26.418489748925417</v>
      </c>
      <c r="C31" s="11">
        <v>27.783980463564454</v>
      </c>
      <c r="D31" s="11">
        <v>25.04611211338468</v>
      </c>
      <c r="E31" s="11">
        <v>25.375431206637092</v>
      </c>
      <c r="F31" s="11">
        <v>25.580868630418085</v>
      </c>
      <c r="G31" s="11"/>
      <c r="H31" s="11">
        <f t="shared" si="2"/>
        <v>0.53475651703340432</v>
      </c>
      <c r="I31" s="11">
        <f>'RD T1'!E30</f>
        <v>13.441885110716971</v>
      </c>
      <c r="J31" s="11">
        <f t="shared" si="5"/>
        <v>13.976641627750375</v>
      </c>
      <c r="L31" s="10" t="str">
        <f>name!D27</f>
        <v>82 Transport and mobile machine drivers and operatives</v>
      </c>
      <c r="M31" s="11">
        <v>24.414651651951139</v>
      </c>
      <c r="N31" s="11">
        <v>25.470496961771104</v>
      </c>
      <c r="O31" s="11">
        <v>22.961841001737188</v>
      </c>
      <c r="P31" s="11">
        <v>22.872552826496072</v>
      </c>
      <c r="Q31" s="11">
        <v>22.779234819480994</v>
      </c>
      <c r="R31" s="11"/>
      <c r="S31" s="11">
        <f t="shared" si="3"/>
        <v>-0.18260618225619396</v>
      </c>
      <c r="T31" s="11">
        <f>'RD T1'!T30</f>
        <v>11.82558598196159</v>
      </c>
      <c r="U31" s="11">
        <f t="shared" si="6"/>
        <v>11.642979799705396</v>
      </c>
      <c r="W31" s="10" t="str">
        <f>name!D27</f>
        <v>82 Transport and mobile machine drivers and operatives</v>
      </c>
      <c r="X31" s="11">
        <v>2.0038380969743228</v>
      </c>
      <c r="Y31" s="11">
        <v>2.3134835017933786</v>
      </c>
      <c r="Z31" s="11">
        <v>2.0842711116474946</v>
      </c>
      <c r="AA31" s="11">
        <v>2.5028783801409782</v>
      </c>
      <c r="AB31" s="11">
        <v>2.8016338109370942</v>
      </c>
      <c r="AC31" s="11"/>
      <c r="AD31" s="11">
        <f t="shared" si="4"/>
        <v>0.71736269928959961</v>
      </c>
      <c r="AE31" s="11">
        <f>'RD T1'!T59</f>
        <v>1.6162991287553781</v>
      </c>
      <c r="AF31" s="11">
        <f t="shared" si="7"/>
        <v>2.3336618280449777</v>
      </c>
    </row>
    <row r="32" spans="1:32" x14ac:dyDescent="0.2">
      <c r="A32" s="10" t="str">
        <f>name!D28</f>
        <v>91 Elementary trades and related occupations</v>
      </c>
      <c r="B32" s="11">
        <v>16.556001497901732</v>
      </c>
      <c r="C32" s="11">
        <v>14.310795407088284</v>
      </c>
      <c r="D32" s="11">
        <v>12.807063046170759</v>
      </c>
      <c r="E32" s="11">
        <v>24.663287966255201</v>
      </c>
      <c r="F32" s="11">
        <v>28.406018439853025</v>
      </c>
      <c r="G32" s="11"/>
      <c r="H32" s="11">
        <f t="shared" si="2"/>
        <v>15.598955393682266</v>
      </c>
      <c r="I32" s="11">
        <f>'RD T1'!E31</f>
        <v>11.504522800662285</v>
      </c>
      <c r="J32" s="11">
        <f t="shared" si="5"/>
        <v>27.10347819434455</v>
      </c>
      <c r="L32" s="10" t="str">
        <f>name!D28</f>
        <v>91 Elementary trades and related occupations</v>
      </c>
      <c r="M32" s="11">
        <v>12.293471667940294</v>
      </c>
      <c r="N32" s="11">
        <v>10.568435163730307</v>
      </c>
      <c r="O32" s="11">
        <v>9.5870330328979474</v>
      </c>
      <c r="P32" s="11">
        <v>13.0221287415297</v>
      </c>
      <c r="Q32" s="11">
        <v>14.363527482041647</v>
      </c>
      <c r="R32" s="11"/>
      <c r="S32" s="11">
        <f t="shared" si="3"/>
        <v>4.7764944491436996</v>
      </c>
      <c r="T32" s="11">
        <f>'RD T1'!T31</f>
        <v>4.2752422520259712</v>
      </c>
      <c r="U32" s="11">
        <f t="shared" si="6"/>
        <v>9.0517367011696699</v>
      </c>
      <c r="W32" s="10" t="str">
        <f>name!D28</f>
        <v>91 Elementary trades and related occupations</v>
      </c>
      <c r="X32" s="11">
        <v>4.2625298299614318</v>
      </c>
      <c r="Y32" s="11">
        <v>3.7423602433580032</v>
      </c>
      <c r="Z32" s="11">
        <v>3.2200300132727802</v>
      </c>
      <c r="AA32" s="11">
        <v>11.641159224725515</v>
      </c>
      <c r="AB32" s="11">
        <v>14.042490957811353</v>
      </c>
      <c r="AC32" s="11"/>
      <c r="AD32" s="11">
        <f t="shared" si="4"/>
        <v>10.822460944538573</v>
      </c>
      <c r="AE32" s="11">
        <f>'RD T1'!T60</f>
        <v>7.2292805486363099</v>
      </c>
      <c r="AF32" s="11">
        <f t="shared" si="7"/>
        <v>18.051741493174884</v>
      </c>
    </row>
    <row r="33" spans="1:32" x14ac:dyDescent="0.2">
      <c r="A33" s="10" t="str">
        <f>name!D29</f>
        <v>92 Elementary administration and service occupations</v>
      </c>
      <c r="B33" s="11">
        <v>81.269089212874746</v>
      </c>
      <c r="C33" s="11">
        <v>81.454400183774297</v>
      </c>
      <c r="D33" s="11">
        <v>76.472614176961571</v>
      </c>
      <c r="E33" s="11">
        <v>70.138991210394963</v>
      </c>
      <c r="F33" s="11">
        <v>65.019599992550852</v>
      </c>
      <c r="G33" s="11"/>
      <c r="H33" s="11">
        <f t="shared" ref="H33" si="8">F33-D33</f>
        <v>-11.453014184410719</v>
      </c>
      <c r="I33" s="11">
        <f>'RD T1'!E32</f>
        <v>32.906441260069116</v>
      </c>
      <c r="J33" s="11">
        <f>SUM(H33:I33)</f>
        <v>21.453427075658396</v>
      </c>
      <c r="L33" s="10" t="str">
        <f>name!D29</f>
        <v>92 Elementary administration and service occupations</v>
      </c>
      <c r="M33" s="11">
        <v>40.303459250111182</v>
      </c>
      <c r="N33" s="11">
        <v>36.51582861024778</v>
      </c>
      <c r="O33" s="11">
        <v>36.764434050030701</v>
      </c>
      <c r="P33" s="11">
        <v>36.232318462637018</v>
      </c>
      <c r="Q33" s="11">
        <v>33.128009444653095</v>
      </c>
      <c r="R33" s="11"/>
      <c r="S33" s="11">
        <f t="shared" ref="S33" si="9">Q33-O33</f>
        <v>-3.6364246053776057</v>
      </c>
      <c r="T33" s="11">
        <f>'RD T1'!T32</f>
        <v>13.766388119873451</v>
      </c>
      <c r="U33" s="11">
        <f t="shared" ref="U33" si="10">SUM(S33:T33)</f>
        <v>10.129963514495845</v>
      </c>
      <c r="W33" s="10" t="str">
        <f>name!D29</f>
        <v>92 Elementary administration and service occupations</v>
      </c>
      <c r="X33" s="11">
        <v>40.965629962763565</v>
      </c>
      <c r="Y33" s="11">
        <v>44.938571573526566</v>
      </c>
      <c r="Z33" s="11">
        <v>39.708180126930799</v>
      </c>
      <c r="AA33" s="11">
        <v>33.90667274775798</v>
      </c>
      <c r="AB33" s="11">
        <v>31.891590547897856</v>
      </c>
      <c r="AC33" s="11"/>
      <c r="AD33" s="11">
        <f t="shared" ref="AD33" si="11">AB33-Z33</f>
        <v>-7.8165895790329429</v>
      </c>
      <c r="AE33" s="11">
        <f>'RD T1'!T61</f>
        <v>19.140053140195668</v>
      </c>
      <c r="AF33" s="11">
        <f t="shared" ref="AF33" si="12">SUM(AD33:AE33)</f>
        <v>11.323463561162725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864.32399999999939</v>
      </c>
      <c r="C35" s="34">
        <f>SUM(C8:C33)</f>
        <v>880.43300000000011</v>
      </c>
      <c r="D35" s="34">
        <f>SUM(D8:D33)</f>
        <v>873.20699999999977</v>
      </c>
      <c r="E35" s="34">
        <f>SUM(E8:E33)</f>
        <v>909.03699999999958</v>
      </c>
      <c r="F35" s="34">
        <f>SUM(F8:F33)</f>
        <v>962.12300000000005</v>
      </c>
      <c r="G35" s="11"/>
      <c r="H35" s="34">
        <f>F35-D35</f>
        <v>88.916000000000281</v>
      </c>
      <c r="I35" s="34">
        <f>SUM(I8:I33)</f>
        <v>444.99383298048213</v>
      </c>
      <c r="J35" s="34">
        <f>SUM(J8:J33)</f>
        <v>533.90983298048241</v>
      </c>
      <c r="L35" s="231" t="str">
        <f>name!D3</f>
        <v>All occupations</v>
      </c>
      <c r="M35" s="34">
        <f>SUM(M8:M33)</f>
        <v>450.36674961154023</v>
      </c>
      <c r="N35" s="34">
        <f>SUM(N8:N33)</f>
        <v>447.5834438868909</v>
      </c>
      <c r="O35" s="34">
        <f>SUM(O8:O33)</f>
        <v>441.95615906965202</v>
      </c>
      <c r="P35" s="34">
        <f>SUM(P8:P33)</f>
        <v>457.18393637388527</v>
      </c>
      <c r="Q35" s="34">
        <f>SUM(Q8:Q33)</f>
        <v>479.803157978927</v>
      </c>
      <c r="R35" s="11"/>
      <c r="S35" s="34">
        <f>Q35-O35</f>
        <v>37.846998909274987</v>
      </c>
      <c r="T35" s="34">
        <f>SUM(T8:T33)</f>
        <v>185.1913852192192</v>
      </c>
      <c r="U35" s="34">
        <f>SUM(U8:U33)</f>
        <v>223.03838412849387</v>
      </c>
      <c r="W35" s="231" t="str">
        <f>name!D3</f>
        <v>All occupations</v>
      </c>
      <c r="X35" s="34">
        <f>SUM(X8:X33)</f>
        <v>413.9572503884595</v>
      </c>
      <c r="Y35" s="34">
        <f>SUM(Y8:Y33)</f>
        <v>432.84955611310914</v>
      </c>
      <c r="Z35" s="34">
        <f>SUM(Z8:Z33)</f>
        <v>431.25084093034752</v>
      </c>
      <c r="AA35" s="34">
        <f>SUM(AA8:AA33)</f>
        <v>451.85306362611436</v>
      </c>
      <c r="AB35" s="34">
        <f>SUM(AB8:AB33)</f>
        <v>482.31984202107316</v>
      </c>
      <c r="AC35" s="11"/>
      <c r="AD35" s="34">
        <f t="shared" ref="AD35" si="13">AB35-Z35</f>
        <v>51.069001090725635</v>
      </c>
      <c r="AE35" s="34">
        <f>SUM(AE8:AE33)</f>
        <v>259.80244776126301</v>
      </c>
      <c r="AF35" s="34">
        <f>SUM(AF8:AF33)</f>
        <v>310.87144885198848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Heart of the South West (Continued)</v>
      </c>
      <c r="L38" s="19" t="str">
        <f>CONCATENATE(L$1," (Continued)")</f>
        <v>Occupation Table 2.1  Males: Employment Change by Occupation (SOC 2020) and Replacement Demand, 2015-2035, Heart of the South West (Continued)</v>
      </c>
      <c r="W38" s="19" t="str">
        <f>CONCATENATE(W$1," (Continued)")</f>
        <v>Occupation Table 2.2  Females: Employment Change by Occupation (SOC 2020) and Replacement Demand, 2015-2035, Heart of the South West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6.0402566292847659</v>
      </c>
      <c r="C45" s="173">
        <f t="shared" si="20"/>
        <v>6.9087414534482585</v>
      </c>
      <c r="D45" s="173">
        <f t="shared" si="20"/>
        <v>7.2519688497725889</v>
      </c>
      <c r="E45" s="173">
        <f t="shared" si="20"/>
        <v>6.3763447985768567</v>
      </c>
      <c r="F45" s="173">
        <f t="shared" si="20"/>
        <v>6.6251615661281651</v>
      </c>
      <c r="H45" s="68">
        <f t="shared" ref="H45:H70" si="21">IF(D8&gt;0,(H8/D8)*100,0)</f>
        <v>0.65930605791802244</v>
      </c>
      <c r="I45" s="69">
        <f t="shared" ref="I45:I70" si="22">IF(D8&gt;0,I8/D8*100,0)</f>
        <v>48.487213238147589</v>
      </c>
      <c r="J45" s="69">
        <f t="shared" ref="J45:J70" si="23">IF(D8&gt;0,(J8/D8)*100,0)</f>
        <v>49.146519296065613</v>
      </c>
      <c r="L45" t="str">
        <f t="shared" ref="L45:L70" si="24">L8</f>
        <v>11 Corporate managers and directors</v>
      </c>
      <c r="M45" s="173">
        <f t="shared" ref="M45:Q45" si="25">M8/M$35*100</f>
        <v>8.3061858066633505</v>
      </c>
      <c r="N45" s="173">
        <f t="shared" si="25"/>
        <v>9.2452791076848797</v>
      </c>
      <c r="O45" s="173">
        <f t="shared" si="25"/>
        <v>9.5637711707281046</v>
      </c>
      <c r="P45" s="173">
        <f t="shared" si="25"/>
        <v>8.0934586442267662</v>
      </c>
      <c r="Q45" s="173">
        <f t="shared" si="25"/>
        <v>8.1493337437153563</v>
      </c>
      <c r="S45" s="68">
        <f t="shared" ref="S45:S70" si="26">IF(O8&gt;0,(S8/O8)*100,0)</f>
        <v>-7.4925223996811781</v>
      </c>
      <c r="T45" s="69">
        <f t="shared" ref="T45:T70" si="27">IF(O8&gt;0,T8/O8*100,0)</f>
        <v>41.755301991791754</v>
      </c>
      <c r="U45" s="69">
        <f t="shared" ref="U45:U70" si="28">IF(O8&gt;0,(U8/O8)*100,0)</f>
        <v>34.262779592110576</v>
      </c>
      <c r="W45" t="str">
        <f t="shared" ref="W45:W70" si="29">W8</f>
        <v>11 Corporate managers and directors</v>
      </c>
      <c r="X45" s="173">
        <f t="shared" ref="X45:AB45" si="30">X8/X$35*100</f>
        <v>3.5750282572528755</v>
      </c>
      <c r="Y45" s="173">
        <f t="shared" si="30"/>
        <v>4.4926697368785646</v>
      </c>
      <c r="Z45" s="173">
        <f t="shared" si="30"/>
        <v>4.8827786307027985</v>
      </c>
      <c r="AA45" s="173">
        <f t="shared" si="30"/>
        <v>4.6389727846384714</v>
      </c>
      <c r="AB45" s="173">
        <f t="shared" si="30"/>
        <v>5.1089423265348595</v>
      </c>
      <c r="AD45" s="68">
        <f t="shared" ref="AD45:AD70" si="31">IF(Z8&gt;0,(AD8/Z8)*100,0)</f>
        <v>17.022437114923168</v>
      </c>
      <c r="AE45" s="69">
        <f t="shared" ref="AE45:AE70" si="32">IF(Z8&gt;0,AE8/Z8*100,0)</f>
        <v>62.000150435146729</v>
      </c>
      <c r="AF45" s="69">
        <f t="shared" ref="AF45:AF70" si="33">IF(Z8&gt;0,(AF8/Z8)*100,0)</f>
        <v>79.022587550069915</v>
      </c>
    </row>
    <row r="46" spans="1:32" x14ac:dyDescent="0.2">
      <c r="A46" t="str">
        <f t="shared" si="19"/>
        <v>12 Other managers and proprietors</v>
      </c>
      <c r="B46" s="173">
        <f t="shared" si="20"/>
        <v>3.6631998157264332</v>
      </c>
      <c r="C46" s="173">
        <f t="shared" si="20"/>
        <v>3.8829473155601737</v>
      </c>
      <c r="D46" s="173">
        <f t="shared" si="20"/>
        <v>3.9933238803990037</v>
      </c>
      <c r="E46" s="173">
        <f t="shared" si="20"/>
        <v>4.0667333949606341</v>
      </c>
      <c r="F46" s="173">
        <f t="shared" si="20"/>
        <v>4.3263168392743605</v>
      </c>
      <c r="H46" s="68">
        <f t="shared" si="21"/>
        <v>19.370544516996215</v>
      </c>
      <c r="I46" s="69">
        <f t="shared" si="22"/>
        <v>61.54938863652788</v>
      </c>
      <c r="J46" s="69">
        <f t="shared" si="23"/>
        <v>80.919933153524099</v>
      </c>
      <c r="L46" t="str">
        <f t="shared" si="24"/>
        <v>12 Other managers and proprietors</v>
      </c>
      <c r="M46" s="173">
        <f t="shared" ref="M46:Q46" si="34">M9/M$35*100</f>
        <v>4.3177254798784546</v>
      </c>
      <c r="N46" s="173">
        <f t="shared" si="34"/>
        <v>4.6653487675121408</v>
      </c>
      <c r="O46" s="173">
        <f t="shared" si="34"/>
        <v>4.5833621189706752</v>
      </c>
      <c r="P46" s="173">
        <f t="shared" si="34"/>
        <v>5.0446039416232482</v>
      </c>
      <c r="Q46" s="173">
        <f t="shared" si="34"/>
        <v>5.5367756200644536</v>
      </c>
      <c r="S46" s="68">
        <f t="shared" si="26"/>
        <v>31.146487816702304</v>
      </c>
      <c r="T46" s="69">
        <f t="shared" si="27"/>
        <v>60.381841103578992</v>
      </c>
      <c r="U46" s="69">
        <f t="shared" si="28"/>
        <v>91.528328920281311</v>
      </c>
      <c r="W46" t="str">
        <f t="shared" si="29"/>
        <v>12 Other managers and proprietors</v>
      </c>
      <c r="X46" s="173">
        <f t="shared" ref="X46:AB46" si="35">X9/X$35*100</f>
        <v>2.951105521871539</v>
      </c>
      <c r="Y46" s="173">
        <f t="shared" si="35"/>
        <v>3.0739134805450856</v>
      </c>
      <c r="Z46" s="173">
        <f t="shared" si="35"/>
        <v>3.3886386047464487</v>
      </c>
      <c r="AA46" s="173">
        <f t="shared" si="35"/>
        <v>3.0773261257045643</v>
      </c>
      <c r="AB46" s="173">
        <f t="shared" si="35"/>
        <v>3.1221740795804007</v>
      </c>
      <c r="AD46" s="68">
        <f t="shared" si="31"/>
        <v>3.0473987711990338</v>
      </c>
      <c r="AE46" s="69">
        <f t="shared" si="32"/>
        <v>63.16777691001333</v>
      </c>
      <c r="AF46" s="69">
        <f t="shared" si="33"/>
        <v>66.215175681212358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4.8537344062234968</v>
      </c>
      <c r="C47" s="173">
        <f t="shared" si="20"/>
        <v>5.2622716751306919</v>
      </c>
      <c r="D47" s="173">
        <f t="shared" si="20"/>
        <v>5.5348858811647546</v>
      </c>
      <c r="E47" s="173">
        <f t="shared" si="20"/>
        <v>6.6345793987507324</v>
      </c>
      <c r="F47" s="173">
        <f t="shared" si="20"/>
        <v>7.2870258854953782</v>
      </c>
      <c r="H47" s="68">
        <f t="shared" si="21"/>
        <v>45.062457153308102</v>
      </c>
      <c r="I47" s="69">
        <f t="shared" si="22"/>
        <v>47.734424200792915</v>
      </c>
      <c r="J47" s="69">
        <f t="shared" si="23"/>
        <v>92.796881354101018</v>
      </c>
      <c r="L47" t="str">
        <f t="shared" si="24"/>
        <v>21 Science, research, engineering and technology professionals</v>
      </c>
      <c r="M47" s="173">
        <f t="shared" ref="M47:Q47" si="36">M10/M$35*100</f>
        <v>7.6024728890911799</v>
      </c>
      <c r="N47" s="173">
        <f t="shared" si="36"/>
        <v>8.4602005533693632</v>
      </c>
      <c r="O47" s="173">
        <f t="shared" si="36"/>
        <v>8.5928927024037307</v>
      </c>
      <c r="P47" s="173">
        <f t="shared" si="36"/>
        <v>10.018869375260167</v>
      </c>
      <c r="Q47" s="173">
        <f t="shared" si="36"/>
        <v>10.881995747902062</v>
      </c>
      <c r="S47" s="68">
        <f t="shared" si="26"/>
        <v>37.484289774979665</v>
      </c>
      <c r="T47" s="69">
        <f t="shared" si="27"/>
        <v>40.318676817236586</v>
      </c>
      <c r="U47" s="69">
        <f t="shared" si="28"/>
        <v>77.802966592216265</v>
      </c>
      <c r="W47" t="str">
        <f t="shared" si="29"/>
        <v>21 Science, research, engineering and technology professionals</v>
      </c>
      <c r="X47" s="173">
        <f t="shared" ref="X47:AB47" si="37">X10/X$35*100</f>
        <v>1.8632313653911861</v>
      </c>
      <c r="Y47" s="173">
        <f t="shared" si="37"/>
        <v>1.9554875964301748</v>
      </c>
      <c r="Z47" s="173">
        <f t="shared" si="37"/>
        <v>2.4009674725468289</v>
      </c>
      <c r="AA47" s="173">
        <f t="shared" si="37"/>
        <v>3.210362240910404</v>
      </c>
      <c r="AB47" s="173">
        <f t="shared" si="37"/>
        <v>3.7108141219610196</v>
      </c>
      <c r="AD47" s="68">
        <f t="shared" si="31"/>
        <v>72.857448383787258</v>
      </c>
      <c r="AE47" s="69">
        <f t="shared" si="32"/>
        <v>74.933695898438856</v>
      </c>
      <c r="AF47" s="69">
        <f t="shared" si="33"/>
        <v>147.79114428222613</v>
      </c>
    </row>
    <row r="48" spans="1:32" x14ac:dyDescent="0.2">
      <c r="A48" t="str">
        <f t="shared" si="19"/>
        <v>22 Health professionals</v>
      </c>
      <c r="B48" s="173">
        <f t="shared" si="20"/>
        <v>4.6444176809691404</v>
      </c>
      <c r="C48" s="173">
        <f t="shared" si="20"/>
        <v>4.873859842984996</v>
      </c>
      <c r="D48" s="173">
        <f t="shared" si="20"/>
        <v>4.8836802659098755</v>
      </c>
      <c r="E48" s="173">
        <f t="shared" si="20"/>
        <v>4.7857275426251134</v>
      </c>
      <c r="F48" s="173">
        <f t="shared" si="20"/>
        <v>5.12981068238338</v>
      </c>
      <c r="H48" s="68">
        <f t="shared" si="21"/>
        <v>15.735742677982344</v>
      </c>
      <c r="I48" s="69">
        <f t="shared" si="22"/>
        <v>55.952000759131771</v>
      </c>
      <c r="J48" s="69">
        <f t="shared" si="23"/>
        <v>71.687743437114122</v>
      </c>
      <c r="L48" t="str">
        <f t="shared" si="24"/>
        <v>22 Health professionals</v>
      </c>
      <c r="M48" s="173">
        <f t="shared" ref="M48:Q48" si="38">M11/M$35*100</f>
        <v>2.3802224688646723</v>
      </c>
      <c r="N48" s="173">
        <f t="shared" si="38"/>
        <v>2.4359159357739935</v>
      </c>
      <c r="O48" s="173">
        <f t="shared" si="38"/>
        <v>2.7814684991773628</v>
      </c>
      <c r="P48" s="173">
        <f t="shared" si="38"/>
        <v>2.7798079930790704</v>
      </c>
      <c r="Q48" s="173">
        <f t="shared" si="38"/>
        <v>3.0561274664624674</v>
      </c>
      <c r="S48" s="68">
        <f t="shared" si="26"/>
        <v>19.28373514032117</v>
      </c>
      <c r="T48" s="69">
        <f t="shared" si="27"/>
        <v>41.471888189907027</v>
      </c>
      <c r="U48" s="69">
        <f t="shared" si="28"/>
        <v>60.755623330228204</v>
      </c>
      <c r="W48" t="str">
        <f t="shared" si="29"/>
        <v>22 Health professionals</v>
      </c>
      <c r="X48" s="173">
        <f t="shared" ref="X48:AB48" si="39">X11/X$35*100</f>
        <v>7.1077595772750799</v>
      </c>
      <c r="Y48" s="173">
        <f t="shared" si="39"/>
        <v>7.3947896084932223</v>
      </c>
      <c r="Z48" s="173">
        <f t="shared" si="39"/>
        <v>7.0380770804686454</v>
      </c>
      <c r="AA48" s="173">
        <f t="shared" si="39"/>
        <v>6.8153125328236586</v>
      </c>
      <c r="AB48" s="173">
        <f t="shared" si="39"/>
        <v>7.1926736810888636</v>
      </c>
      <c r="AD48" s="68">
        <f t="shared" si="31"/>
        <v>14.298758285815364</v>
      </c>
      <c r="AE48" s="69">
        <f t="shared" si="32"/>
        <v>61.816639982485</v>
      </c>
      <c r="AF48" s="69">
        <f t="shared" si="33"/>
        <v>76.115398268300368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4.8383361233450923</v>
      </c>
      <c r="C49" s="173">
        <f t="shared" si="20"/>
        <v>5.119970384070923</v>
      </c>
      <c r="D49" s="173">
        <f t="shared" si="20"/>
        <v>5.2458064611437951</v>
      </c>
      <c r="E49" s="173">
        <f t="shared" si="20"/>
        <v>4.9947440136387833</v>
      </c>
      <c r="F49" s="173">
        <f t="shared" si="20"/>
        <v>5.1142327521768314</v>
      </c>
      <c r="H49" s="68">
        <f t="shared" si="21"/>
        <v>7.4191258156336506</v>
      </c>
      <c r="I49" s="69">
        <f t="shared" si="22"/>
        <v>51.952658862723709</v>
      </c>
      <c r="J49" s="69">
        <f t="shared" si="23"/>
        <v>59.371784678357365</v>
      </c>
      <c r="L49" t="str">
        <f t="shared" si="24"/>
        <v>23 Teaching and other educational professionals</v>
      </c>
      <c r="M49" s="173">
        <f t="shared" ref="M49:Q49" si="40">M12/M$35*100</f>
        <v>3.3034133473021781</v>
      </c>
      <c r="N49" s="173">
        <f t="shared" si="40"/>
        <v>3.4117924009054867</v>
      </c>
      <c r="O49" s="173">
        <f t="shared" si="40"/>
        <v>3.2551658185407608</v>
      </c>
      <c r="P49" s="173">
        <f t="shared" si="40"/>
        <v>3.2523321419854789</v>
      </c>
      <c r="Q49" s="173">
        <f t="shared" si="40"/>
        <v>3.3334082730959134</v>
      </c>
      <c r="S49" s="68">
        <f t="shared" si="26"/>
        <v>11.172994557872959</v>
      </c>
      <c r="T49" s="69">
        <f t="shared" si="27"/>
        <v>44.655267820919079</v>
      </c>
      <c r="U49" s="69">
        <f t="shared" si="28"/>
        <v>55.82826237879204</v>
      </c>
      <c r="W49" t="str">
        <f t="shared" si="29"/>
        <v>23 Teaching and other educational professionals</v>
      </c>
      <c r="X49" s="173">
        <f t="shared" ref="X49:AB49" si="41">X12/X$35*100</f>
        <v>6.5082626215582957</v>
      </c>
      <c r="Y49" s="173">
        <f t="shared" si="41"/>
        <v>6.8862935180079452</v>
      </c>
      <c r="Z49" s="173">
        <f t="shared" si="41"/>
        <v>7.2858625236312964</v>
      </c>
      <c r="AA49" s="173">
        <f t="shared" si="41"/>
        <v>6.7577125146694508</v>
      </c>
      <c r="AB49" s="173">
        <f t="shared" si="41"/>
        <v>6.8857651139573495</v>
      </c>
      <c r="AD49" s="68">
        <f t="shared" si="31"/>
        <v>5.7003451377538887</v>
      </c>
      <c r="AE49" s="69">
        <f t="shared" si="32"/>
        <v>55.293909072261414</v>
      </c>
      <c r="AF49" s="69">
        <f t="shared" si="33"/>
        <v>60.994254210015306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5.2136693228385935</v>
      </c>
      <c r="C50" s="173">
        <f t="shared" si="20"/>
        <v>5.7471990820956425</v>
      </c>
      <c r="D50" s="173">
        <f t="shared" si="20"/>
        <v>6.3479232049680396</v>
      </c>
      <c r="E50" s="173">
        <f t="shared" si="20"/>
        <v>6.511092077516027</v>
      </c>
      <c r="F50" s="173">
        <f t="shared" si="20"/>
        <v>6.9473805484856364</v>
      </c>
      <c r="H50" s="68">
        <f t="shared" si="21"/>
        <v>20.58764463706104</v>
      </c>
      <c r="I50" s="69">
        <f t="shared" si="22"/>
        <v>52.132729306283551</v>
      </c>
      <c r="J50" s="69">
        <f t="shared" si="23"/>
        <v>72.720373943344597</v>
      </c>
      <c r="L50" t="str">
        <f t="shared" si="24"/>
        <v>24 Business, media and public service professionals</v>
      </c>
      <c r="M50" s="173">
        <f t="shared" ref="M50:Q50" si="42">M13/M$35*100</f>
        <v>6.0939996846634221</v>
      </c>
      <c r="N50" s="173">
        <f t="shared" si="42"/>
        <v>6.5157018765677321</v>
      </c>
      <c r="O50" s="173">
        <f t="shared" si="42"/>
        <v>7.0693984336450484</v>
      </c>
      <c r="P50" s="173">
        <f t="shared" si="42"/>
        <v>7.3273083399465699</v>
      </c>
      <c r="Q50" s="173">
        <f t="shared" si="42"/>
        <v>7.7106020350107256</v>
      </c>
      <c r="S50" s="68">
        <f t="shared" si="26"/>
        <v>18.410370710867589</v>
      </c>
      <c r="T50" s="69">
        <f t="shared" si="27"/>
        <v>45.668644438554686</v>
      </c>
      <c r="U50" s="69">
        <f t="shared" si="28"/>
        <v>64.079015149422275</v>
      </c>
      <c r="W50" t="str">
        <f t="shared" si="29"/>
        <v>24 Business, media and public service professionals</v>
      </c>
      <c r="X50" s="173">
        <f t="shared" ref="X50:AB50" si="43">X13/X$35*100</f>
        <v>4.2559097395305328</v>
      </c>
      <c r="Y50" s="173">
        <f t="shared" si="43"/>
        <v>4.9525370048712221</v>
      </c>
      <c r="Z50" s="173">
        <f t="shared" si="43"/>
        <v>5.6085381634407003</v>
      </c>
      <c r="AA50" s="173">
        <f t="shared" si="43"/>
        <v>5.6852462576475959</v>
      </c>
      <c r="AB50" s="173">
        <f t="shared" si="43"/>
        <v>6.1881414553195038</v>
      </c>
      <c r="AD50" s="68">
        <f t="shared" si="31"/>
        <v>23.40016119104596</v>
      </c>
      <c r="AE50" s="69">
        <f t="shared" si="32"/>
        <v>60.482779099346118</v>
      </c>
      <c r="AF50" s="69">
        <f t="shared" si="33"/>
        <v>83.882940290392085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1.493460281064303</v>
      </c>
      <c r="C51" s="173">
        <f t="shared" si="20"/>
        <v>1.6762915996194421</v>
      </c>
      <c r="D51" s="173">
        <f t="shared" si="20"/>
        <v>1.8646629089309572</v>
      </c>
      <c r="E51" s="173">
        <f t="shared" si="20"/>
        <v>1.6935265958575627</v>
      </c>
      <c r="F51" s="173">
        <f t="shared" si="20"/>
        <v>1.7409704282483034</v>
      </c>
      <c r="H51" s="68">
        <f t="shared" si="21"/>
        <v>2.873721399539849</v>
      </c>
      <c r="I51" s="69">
        <f t="shared" si="22"/>
        <v>39.81449577843744</v>
      </c>
      <c r="J51" s="69">
        <f t="shared" si="23"/>
        <v>42.688217177977286</v>
      </c>
      <c r="L51" t="str">
        <f t="shared" si="24"/>
        <v>31 Science, engineering and technology associate professionals</v>
      </c>
      <c r="M51" s="173">
        <f t="shared" ref="M51:Q51" si="44">M14/M$35*100</f>
        <v>2.0881529459333175</v>
      </c>
      <c r="N51" s="173">
        <f t="shared" si="44"/>
        <v>2.4761624015193591</v>
      </c>
      <c r="O51" s="173">
        <f t="shared" si="44"/>
        <v>2.644043840876761</v>
      </c>
      <c r="P51" s="173">
        <f t="shared" si="44"/>
        <v>2.2868669946711995</v>
      </c>
      <c r="Q51" s="173">
        <f t="shared" si="44"/>
        <v>2.2741475717552033</v>
      </c>
      <c r="S51" s="68">
        <f t="shared" si="26"/>
        <v>-6.6242930941043552</v>
      </c>
      <c r="T51" s="69">
        <f t="shared" si="27"/>
        <v>33.120545658304742</v>
      </c>
      <c r="U51" s="69">
        <f t="shared" si="28"/>
        <v>26.496252564200383</v>
      </c>
      <c r="W51" t="str">
        <f t="shared" si="29"/>
        <v>31 Science, engineering and technology associate professionals</v>
      </c>
      <c r="X51" s="173">
        <f t="shared" ref="X51:AB51" si="45">X14/X$35*100</f>
        <v>0.84646158193885046</v>
      </c>
      <c r="Y51" s="173">
        <f t="shared" si="45"/>
        <v>0.84919377054050504</v>
      </c>
      <c r="Z51" s="173">
        <f t="shared" si="45"/>
        <v>1.0659347200379261</v>
      </c>
      <c r="AA51" s="173">
        <f t="shared" si="45"/>
        <v>1.093186084802122</v>
      </c>
      <c r="AB51" s="173">
        <f t="shared" si="45"/>
        <v>1.2105753357619016</v>
      </c>
      <c r="AD51" s="68">
        <f t="shared" si="31"/>
        <v>27.018326522536579</v>
      </c>
      <c r="AE51" s="69">
        <f t="shared" si="32"/>
        <v>56.830976693663736</v>
      </c>
      <c r="AF51" s="69">
        <f t="shared" si="33"/>
        <v>83.849303216200326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2.0596112469344661</v>
      </c>
      <c r="C52" s="173">
        <f t="shared" si="20"/>
        <v>2.0731964766898114</v>
      </c>
      <c r="D52" s="173">
        <f t="shared" si="20"/>
        <v>2.1021430699941459</v>
      </c>
      <c r="E52" s="173">
        <f t="shared" si="20"/>
        <v>3.2320601642201874</v>
      </c>
      <c r="F52" s="173">
        <f t="shared" si="20"/>
        <v>3.7224398787514956</v>
      </c>
      <c r="H52" s="68">
        <f t="shared" si="21"/>
        <v>95.109677030982567</v>
      </c>
      <c r="I52" s="69">
        <f t="shared" si="22"/>
        <v>95.341305575372886</v>
      </c>
      <c r="J52" s="69">
        <f t="shared" si="23"/>
        <v>190.45098260635544</v>
      </c>
      <c r="L52" t="str">
        <f t="shared" si="24"/>
        <v>32 Health and social care associate professionals</v>
      </c>
      <c r="M52" s="173">
        <f t="shared" ref="M52:Q52" si="46">M15/M$35*100</f>
        <v>0.92417644745112304</v>
      </c>
      <c r="N52" s="173">
        <f t="shared" si="46"/>
        <v>0.83151294614148741</v>
      </c>
      <c r="O52" s="173">
        <f t="shared" si="46"/>
        <v>0.94563524756908668</v>
      </c>
      <c r="P52" s="173">
        <f t="shared" si="46"/>
        <v>1.2556477980791405</v>
      </c>
      <c r="Q52" s="173">
        <f t="shared" si="46"/>
        <v>1.4114276669970813</v>
      </c>
      <c r="S52" s="68">
        <f t="shared" si="26"/>
        <v>62.038750669836475</v>
      </c>
      <c r="T52" s="69">
        <f t="shared" si="27"/>
        <v>69.066360165121552</v>
      </c>
      <c r="U52" s="69">
        <f t="shared" si="28"/>
        <v>131.10511083495803</v>
      </c>
      <c r="W52" t="str">
        <f t="shared" si="29"/>
        <v>32 Health and social care associate professionals</v>
      </c>
      <c r="X52" s="173">
        <f t="shared" ref="X52:AB52" si="47">X15/X$35*100</f>
        <v>3.2949129104740669</v>
      </c>
      <c r="Y52" s="173">
        <f t="shared" si="47"/>
        <v>3.3571460221416376</v>
      </c>
      <c r="Z52" s="173">
        <f t="shared" si="47"/>
        <v>3.287359901178351</v>
      </c>
      <c r="AA52" s="173">
        <f t="shared" si="47"/>
        <v>5.2317898511213672</v>
      </c>
      <c r="AB52" s="173">
        <f t="shared" si="47"/>
        <v>6.0213935205533335</v>
      </c>
      <c r="AD52" s="68">
        <f t="shared" si="31"/>
        <v>104.8589446995815</v>
      </c>
      <c r="AE52" s="69">
        <f t="shared" si="32"/>
        <v>103.08712657188796</v>
      </c>
      <c r="AF52" s="69">
        <f t="shared" si="33"/>
        <v>207.94607127146944</v>
      </c>
    </row>
    <row r="53" spans="1:32" x14ac:dyDescent="0.2">
      <c r="A53" t="str">
        <f t="shared" si="19"/>
        <v>33 Protective service occupations</v>
      </c>
      <c r="B53" s="173">
        <f t="shared" si="20"/>
        <v>0.75590754831264939</v>
      </c>
      <c r="C53" s="173">
        <f t="shared" si="20"/>
        <v>0.74612923775531148</v>
      </c>
      <c r="D53" s="173">
        <f t="shared" si="20"/>
        <v>0.80893795031247473</v>
      </c>
      <c r="E53" s="173">
        <f t="shared" si="20"/>
        <v>0.65101686015521143</v>
      </c>
      <c r="F53" s="173">
        <f t="shared" si="20"/>
        <v>0.65501510009236441</v>
      </c>
      <c r="H53" s="68">
        <f t="shared" si="21"/>
        <v>-10.782614969077658</v>
      </c>
      <c r="I53" s="69">
        <f t="shared" si="22"/>
        <v>29.118350048721137</v>
      </c>
      <c r="J53" s="69">
        <f t="shared" si="23"/>
        <v>18.335735079643477</v>
      </c>
      <c r="L53" t="str">
        <f t="shared" si="24"/>
        <v>33 Protective service occupations</v>
      </c>
      <c r="M53" s="173">
        <f t="shared" ref="M53:Q53" si="48">M16/M$35*100</f>
        <v>1.0936191346815476</v>
      </c>
      <c r="N53" s="173">
        <f t="shared" si="48"/>
        <v>1.0684989206489646</v>
      </c>
      <c r="O53" s="173">
        <f t="shared" si="48"/>
        <v>1.1503462177888086</v>
      </c>
      <c r="P53" s="173">
        <f t="shared" si="48"/>
        <v>0.90935651552645336</v>
      </c>
      <c r="Q53" s="173">
        <f t="shared" si="48"/>
        <v>0.85781529053243311</v>
      </c>
      <c r="S53" s="68">
        <f t="shared" si="26"/>
        <v>-19.043984317392948</v>
      </c>
      <c r="T53" s="69">
        <f t="shared" si="27"/>
        <v>22.866516204848182</v>
      </c>
      <c r="U53" s="69">
        <f t="shared" si="28"/>
        <v>3.8225318874552361</v>
      </c>
      <c r="W53" t="str">
        <f t="shared" si="29"/>
        <v>33 Protective service occupations</v>
      </c>
      <c r="X53" s="173">
        <f t="shared" ref="X53:AB53" si="49">X16/X$35*100</f>
        <v>0.38849262970356202</v>
      </c>
      <c r="Y53" s="173">
        <f t="shared" si="49"/>
        <v>0.41278632256340453</v>
      </c>
      <c r="Z53" s="173">
        <f t="shared" si="49"/>
        <v>0.45905460575376716</v>
      </c>
      <c r="AA53" s="173">
        <f t="shared" si="49"/>
        <v>0.38962936481263999</v>
      </c>
      <c r="AB53" s="173">
        <f t="shared" si="49"/>
        <v>0.45327309544221744</v>
      </c>
      <c r="AD53" s="68">
        <f t="shared" si="31"/>
        <v>10.433482134434051</v>
      </c>
      <c r="AE53" s="69">
        <f t="shared" si="32"/>
        <v>45.17374090637351</v>
      </c>
      <c r="AF53" s="69">
        <f t="shared" si="33"/>
        <v>55.607223040807554</v>
      </c>
    </row>
    <row r="54" spans="1:32" x14ac:dyDescent="0.2">
      <c r="A54" t="str">
        <f t="shared" si="19"/>
        <v>34 Culture, media and sports occupations</v>
      </c>
      <c r="B54" s="173">
        <f t="shared" si="20"/>
        <v>2.0111778089094048</v>
      </c>
      <c r="C54" s="173">
        <f t="shared" si="20"/>
        <v>2.0384742372963194</v>
      </c>
      <c r="D54" s="173">
        <f t="shared" si="20"/>
        <v>2.0542848356395287</v>
      </c>
      <c r="E54" s="173">
        <f t="shared" si="20"/>
        <v>1.9177077514759637</v>
      </c>
      <c r="F54" s="173">
        <f t="shared" si="20"/>
        <v>2.0662015078947196</v>
      </c>
      <c r="H54" s="68">
        <f t="shared" si="21"/>
        <v>10.82185162206536</v>
      </c>
      <c r="I54" s="69">
        <f t="shared" si="22"/>
        <v>48.980829022802695</v>
      </c>
      <c r="J54" s="69">
        <f t="shared" si="23"/>
        <v>59.802680644868055</v>
      </c>
      <c r="L54" t="str">
        <f t="shared" si="24"/>
        <v>34 Culture, media and sports occupations</v>
      </c>
      <c r="M54" s="173">
        <f t="shared" ref="M54:Q54" si="50">M17/M$35*100</f>
        <v>1.9017553997312693</v>
      </c>
      <c r="N54" s="173">
        <f t="shared" si="50"/>
        <v>1.8497641999943428</v>
      </c>
      <c r="O54" s="173">
        <f t="shared" si="50"/>
        <v>1.7297252418812736</v>
      </c>
      <c r="P54" s="173">
        <f t="shared" si="50"/>
        <v>1.5986821466706551</v>
      </c>
      <c r="Q54" s="173">
        <f t="shared" si="50"/>
        <v>1.730907939497786</v>
      </c>
      <c r="S54" s="68">
        <f t="shared" si="26"/>
        <v>8.63774901095206</v>
      </c>
      <c r="T54" s="69">
        <f t="shared" si="27"/>
        <v>40.411436846995279</v>
      </c>
      <c r="U54" s="69">
        <f t="shared" si="28"/>
        <v>49.049185857947343</v>
      </c>
      <c r="W54" t="str">
        <f t="shared" si="29"/>
        <v>34 Culture, media and sports occupations</v>
      </c>
      <c r="X54" s="173">
        <f t="shared" ref="X54:AB54" si="51">X17/X$35*100</f>
        <v>2.1302244368159742</v>
      </c>
      <c r="Y54" s="173">
        <f t="shared" si="51"/>
        <v>2.233607828630233</v>
      </c>
      <c r="Z54" s="173">
        <f t="shared" si="51"/>
        <v>2.3869012570641401</v>
      </c>
      <c r="AA54" s="173">
        <f t="shared" si="51"/>
        <v>2.2404971570373169</v>
      </c>
      <c r="AB54" s="173">
        <f t="shared" si="51"/>
        <v>2.399745556783015</v>
      </c>
      <c r="AD54" s="68">
        <f t="shared" si="31"/>
        <v>12.443904260123123</v>
      </c>
      <c r="AE54" s="69">
        <f t="shared" si="32"/>
        <v>55.345001252895628</v>
      </c>
      <c r="AF54" s="69">
        <f t="shared" si="33"/>
        <v>67.788905513018747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5.2692663601112892</v>
      </c>
      <c r="C55" s="173">
        <f t="shared" si="52"/>
        <v>5.4198120642323762</v>
      </c>
      <c r="D55" s="173">
        <f t="shared" si="52"/>
        <v>5.7374265402337583</v>
      </c>
      <c r="E55" s="173">
        <f t="shared" si="52"/>
        <v>5.6395227057599975</v>
      </c>
      <c r="F55" s="173">
        <f t="shared" si="52"/>
        <v>5.6743639618668071</v>
      </c>
      <c r="H55" s="68">
        <f t="shared" si="21"/>
        <v>8.9716279158155032</v>
      </c>
      <c r="I55" s="69">
        <f t="shared" si="22"/>
        <v>47.568186707929364</v>
      </c>
      <c r="J55" s="69">
        <f t="shared" si="23"/>
        <v>56.539814623744867</v>
      </c>
      <c r="L55" t="str">
        <f t="shared" si="24"/>
        <v>35 Business and public service associate professionals</v>
      </c>
      <c r="M55" s="173">
        <f t="shared" ref="M55:Q55" si="53">M18/M$35*100</f>
        <v>5.5705593588984224</v>
      </c>
      <c r="N55" s="173">
        <f t="shared" si="53"/>
        <v>5.6853570119815418</v>
      </c>
      <c r="O55" s="173">
        <f t="shared" si="53"/>
        <v>6.027494550498111</v>
      </c>
      <c r="P55" s="173">
        <f t="shared" si="53"/>
        <v>5.8584019852294151</v>
      </c>
      <c r="Q55" s="173">
        <f t="shared" si="53"/>
        <v>5.7293548958325182</v>
      </c>
      <c r="S55" s="68">
        <f t="shared" si="26"/>
        <v>3.1936110295014335</v>
      </c>
      <c r="T55" s="69">
        <f t="shared" si="27"/>
        <v>38.558203955378382</v>
      </c>
      <c r="U55" s="69">
        <f t="shared" si="28"/>
        <v>41.751814984879822</v>
      </c>
      <c r="W55" t="str">
        <f t="shared" si="29"/>
        <v>35 Business and public service associate professionals</v>
      </c>
      <c r="X55" s="173">
        <f t="shared" ref="X55:AB55" si="54">X18/X$35*100</f>
        <v>4.9414732162126409</v>
      </c>
      <c r="Y55" s="173">
        <f t="shared" si="54"/>
        <v>5.145228157325751</v>
      </c>
      <c r="Z55" s="173">
        <f t="shared" si="54"/>
        <v>5.4401579171538641</v>
      </c>
      <c r="AA55" s="173">
        <f t="shared" si="54"/>
        <v>5.4180611320009007</v>
      </c>
      <c r="AB55" s="173">
        <f t="shared" si="54"/>
        <v>5.6196599636518494</v>
      </c>
      <c r="AD55" s="68">
        <f t="shared" si="31"/>
        <v>15.532375998152078</v>
      </c>
      <c r="AE55" s="69">
        <f t="shared" si="32"/>
        <v>57.798725702320027</v>
      </c>
      <c r="AF55" s="69">
        <f t="shared" si="33"/>
        <v>73.331101700472118</v>
      </c>
    </row>
    <row r="56" spans="1:32" x14ac:dyDescent="0.2">
      <c r="A56" t="str">
        <f t="shared" si="19"/>
        <v>41 Administrative occupations</v>
      </c>
      <c r="B56" s="173">
        <f t="shared" si="52"/>
        <v>7.9075141117734296</v>
      </c>
      <c r="C56" s="173">
        <f t="shared" si="52"/>
        <v>7.4904176660329975</v>
      </c>
      <c r="D56" s="173">
        <f t="shared" si="52"/>
        <v>7.9553905663316495</v>
      </c>
      <c r="E56" s="173">
        <f t="shared" si="52"/>
        <v>7.8454780554837118</v>
      </c>
      <c r="F56" s="173">
        <f t="shared" si="52"/>
        <v>7.2873067861626728</v>
      </c>
      <c r="H56" s="68">
        <f t="shared" si="21"/>
        <v>0.92968908093843294</v>
      </c>
      <c r="I56" s="69">
        <f t="shared" si="22"/>
        <v>51.488112507789261</v>
      </c>
      <c r="J56" s="69">
        <f t="shared" si="23"/>
        <v>52.417801588727698</v>
      </c>
      <c r="L56" t="str">
        <f t="shared" si="24"/>
        <v>41 Administrative occupations</v>
      </c>
      <c r="M56" s="173">
        <f t="shared" ref="M56:Q56" si="55">M19/M$35*100</f>
        <v>4.0234834229230154</v>
      </c>
      <c r="N56" s="173">
        <f t="shared" si="55"/>
        <v>3.6534613008576957</v>
      </c>
      <c r="O56" s="173">
        <f t="shared" si="55"/>
        <v>4.439921903462027</v>
      </c>
      <c r="P56" s="173">
        <f t="shared" si="55"/>
        <v>4.5400033079118751</v>
      </c>
      <c r="Q56" s="173">
        <f t="shared" si="55"/>
        <v>4.6910589576842039</v>
      </c>
      <c r="S56" s="68">
        <f t="shared" si="26"/>
        <v>14.704239976723645</v>
      </c>
      <c r="T56" s="69">
        <f t="shared" si="27"/>
        <v>40.078209437974792</v>
      </c>
      <c r="U56" s="69">
        <f t="shared" si="28"/>
        <v>54.782449414698441</v>
      </c>
      <c r="W56" t="str">
        <f t="shared" si="29"/>
        <v>41 Administrative occupations</v>
      </c>
      <c r="X56" s="173">
        <f t="shared" ref="X56:AB56" si="56">X19/X$35*100</f>
        <v>12.133163680871521</v>
      </c>
      <c r="Y56" s="173">
        <f t="shared" si="56"/>
        <v>11.457981268016042</v>
      </c>
      <c r="Z56" s="173">
        <f t="shared" si="56"/>
        <v>11.558126793395642</v>
      </c>
      <c r="AA56" s="173">
        <f t="shared" si="56"/>
        <v>11.189950137960999</v>
      </c>
      <c r="AB56" s="173">
        <f t="shared" si="56"/>
        <v>9.87000772125187</v>
      </c>
      <c r="AD56" s="68">
        <f t="shared" si="31"/>
        <v>-4.4929982051789485</v>
      </c>
      <c r="AE56" s="69">
        <f t="shared" si="32"/>
        <v>55.979898612514525</v>
      </c>
      <c r="AF56" s="69">
        <f t="shared" si="33"/>
        <v>51.486900407335575</v>
      </c>
    </row>
    <row r="57" spans="1:32" x14ac:dyDescent="0.2">
      <c r="A57" t="str">
        <f t="shared" si="19"/>
        <v>42 Secretarial and related occupations</v>
      </c>
      <c r="B57" s="173">
        <f t="shared" si="52"/>
        <v>2.1024299909050184</v>
      </c>
      <c r="C57" s="173">
        <f t="shared" si="52"/>
        <v>1.8378911475927695</v>
      </c>
      <c r="D57" s="173">
        <f t="shared" si="52"/>
        <v>1.8115167422813401</v>
      </c>
      <c r="E57" s="173">
        <f t="shared" si="52"/>
        <v>1.6082190492327131</v>
      </c>
      <c r="F57" s="173">
        <f t="shared" si="52"/>
        <v>1.2843545636728799</v>
      </c>
      <c r="H57" s="68">
        <f t="shared" si="21"/>
        <v>-21.881126988850745</v>
      </c>
      <c r="I57" s="69">
        <f t="shared" si="22"/>
        <v>46.333100742576796</v>
      </c>
      <c r="J57" s="69">
        <f t="shared" si="23"/>
        <v>24.451973753726051</v>
      </c>
      <c r="L57" t="str">
        <f t="shared" si="24"/>
        <v>42 Secretarial and related occupations</v>
      </c>
      <c r="M57" s="173">
        <f t="shared" ref="M57:Q57" si="57">M20/M$35*100</f>
        <v>0.4190421373888068</v>
      </c>
      <c r="N57" s="173">
        <f t="shared" si="57"/>
        <v>0.31228727905009301</v>
      </c>
      <c r="O57" s="173">
        <f t="shared" si="57"/>
        <v>0.2997251581598544</v>
      </c>
      <c r="P57" s="173">
        <f t="shared" si="57"/>
        <v>0.2874136877623123</v>
      </c>
      <c r="Q57" s="173">
        <f t="shared" si="57"/>
        <v>0.32973786896955615</v>
      </c>
      <c r="S57" s="68">
        <f t="shared" si="26"/>
        <v>19.4344297527092</v>
      </c>
      <c r="T57" s="69">
        <f t="shared" si="27"/>
        <v>34.921413136144466</v>
      </c>
      <c r="U57" s="69">
        <f t="shared" si="28"/>
        <v>54.355842888853665</v>
      </c>
      <c r="W57" t="str">
        <f t="shared" si="29"/>
        <v>42 Secretarial and related occupations</v>
      </c>
      <c r="X57" s="173">
        <f t="shared" ref="X57:AB57" si="58">X20/X$35*100</f>
        <v>3.9338797727658275</v>
      </c>
      <c r="Y57" s="173">
        <f t="shared" si="58"/>
        <v>3.4154254752728033</v>
      </c>
      <c r="Z57" s="173">
        <f t="shared" si="58"/>
        <v>3.3608368558160766</v>
      </c>
      <c r="AA57" s="173">
        <f t="shared" si="58"/>
        <v>2.9446070101660187</v>
      </c>
      <c r="AB57" s="173">
        <f t="shared" si="58"/>
        <v>2.2339901889848646</v>
      </c>
      <c r="AD57" s="68">
        <f t="shared" si="31"/>
        <v>-25.657184602047977</v>
      </c>
      <c r="AE57" s="69">
        <f t="shared" si="32"/>
        <v>47.376078092131721</v>
      </c>
      <c r="AF57" s="69">
        <f t="shared" si="33"/>
        <v>21.71889349008374</v>
      </c>
    </row>
    <row r="58" spans="1:32" x14ac:dyDescent="0.2">
      <c r="A58" t="str">
        <f t="shared" si="19"/>
        <v>51 Skilled agricultural and related trades</v>
      </c>
      <c r="B58" s="173">
        <f t="shared" si="52"/>
        <v>1.6602146490549765</v>
      </c>
      <c r="C58" s="173">
        <f t="shared" si="52"/>
        <v>1.5145185271699841</v>
      </c>
      <c r="D58" s="173">
        <f t="shared" si="52"/>
        <v>1.6613015830986109</v>
      </c>
      <c r="E58" s="173">
        <f t="shared" si="52"/>
        <v>1.5391793434024474</v>
      </c>
      <c r="F58" s="173">
        <f t="shared" si="52"/>
        <v>1.5589314484121066</v>
      </c>
      <c r="H58" s="68">
        <f t="shared" si="21"/>
        <v>3.3931882487570135</v>
      </c>
      <c r="I58" s="69">
        <f t="shared" si="22"/>
        <v>52.544519882928419</v>
      </c>
      <c r="J58" s="69">
        <f t="shared" si="23"/>
        <v>55.937708131685426</v>
      </c>
      <c r="L58" t="str">
        <f t="shared" si="24"/>
        <v>51 Skilled agricultural and related trades</v>
      </c>
      <c r="M58" s="173">
        <f t="shared" ref="M58:Q58" si="59">M21/M$35*100</f>
        <v>2.8772059251648141</v>
      </c>
      <c r="N58" s="173">
        <f t="shared" si="59"/>
        <v>2.6103614176927201</v>
      </c>
      <c r="O58" s="173">
        <f t="shared" si="59"/>
        <v>2.8696555571283477</v>
      </c>
      <c r="P58" s="173">
        <f t="shared" si="59"/>
        <v>2.7053904591838509</v>
      </c>
      <c r="Q58" s="173">
        <f t="shared" si="59"/>
        <v>2.693811155956781</v>
      </c>
      <c r="S58" s="68">
        <f t="shared" si="26"/>
        <v>1.9110525066284083</v>
      </c>
      <c r="T58" s="69">
        <f t="shared" si="27"/>
        <v>50.212105514689313</v>
      </c>
      <c r="U58" s="69">
        <f t="shared" si="28"/>
        <v>52.123158021317714</v>
      </c>
      <c r="W58" t="str">
        <f t="shared" si="29"/>
        <v>51 Skilled agricultural and related trades</v>
      </c>
      <c r="X58" s="173">
        <f t="shared" ref="X58:AB58" si="60">X21/X$35*100</f>
        <v>0.3361832308038013</v>
      </c>
      <c r="Y58" s="173">
        <f t="shared" si="60"/>
        <v>0.38137393230533917</v>
      </c>
      <c r="Z58" s="173">
        <f t="shared" si="60"/>
        <v>0.42295157778235959</v>
      </c>
      <c r="AA58" s="173">
        <f t="shared" si="60"/>
        <v>0.35920950038043409</v>
      </c>
      <c r="AB58" s="173">
        <f t="shared" si="60"/>
        <v>0.42997339990133304</v>
      </c>
      <c r="AD58" s="68">
        <f t="shared" si="31"/>
        <v>13.698860783962525</v>
      </c>
      <c r="AE58" s="69">
        <f t="shared" si="32"/>
        <v>68.762399266200575</v>
      </c>
      <c r="AF58" s="69">
        <f t="shared" si="33"/>
        <v>82.461260050163091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4.2773180231879806</v>
      </c>
      <c r="C59" s="173">
        <f t="shared" si="52"/>
        <v>4.0026759779178187</v>
      </c>
      <c r="D59" s="173">
        <f t="shared" si="52"/>
        <v>3.6240676618409786</v>
      </c>
      <c r="E59" s="173">
        <f t="shared" si="52"/>
        <v>3.4326569689041069</v>
      </c>
      <c r="F59" s="173">
        <f t="shared" si="52"/>
        <v>3.1405220701399714</v>
      </c>
      <c r="H59" s="68">
        <f t="shared" si="21"/>
        <v>-4.5185643054958842</v>
      </c>
      <c r="I59" s="69">
        <f t="shared" si="22"/>
        <v>37.319959847576321</v>
      </c>
      <c r="J59" s="69">
        <f t="shared" si="23"/>
        <v>32.801395542080435</v>
      </c>
      <c r="L59" t="str">
        <f t="shared" si="24"/>
        <v>52 Skilled metal, electrical and electronic trades</v>
      </c>
      <c r="M59" s="173">
        <f t="shared" ref="M59:Q59" si="61">M22/M$35*100</f>
        <v>8.0647851731969187</v>
      </c>
      <c r="N59" s="173">
        <f t="shared" si="61"/>
        <v>7.6292271820325235</v>
      </c>
      <c r="O59" s="173">
        <f t="shared" si="61"/>
        <v>6.9673029728918161</v>
      </c>
      <c r="P59" s="173">
        <f t="shared" si="61"/>
        <v>6.4998186178869721</v>
      </c>
      <c r="Q59" s="173">
        <f t="shared" si="61"/>
        <v>5.8621809439986583</v>
      </c>
      <c r="S59" s="68">
        <f t="shared" si="26"/>
        <v>-8.6563346270268298</v>
      </c>
      <c r="T59" s="69">
        <f t="shared" si="27"/>
        <v>35.321465074471433</v>
      </c>
      <c r="U59" s="69">
        <f t="shared" si="28"/>
        <v>26.6651304474446</v>
      </c>
      <c r="W59" t="str">
        <f t="shared" si="29"/>
        <v>52 Skilled metal, electrical and electronic trades</v>
      </c>
      <c r="X59" s="173">
        <f t="shared" ref="X59:AB59" si="62">X22/X$35*100</f>
        <v>0.15672521315910967</v>
      </c>
      <c r="Y59" s="173">
        <f t="shared" si="62"/>
        <v>0.25267957744638614</v>
      </c>
      <c r="Z59" s="173">
        <f t="shared" si="62"/>
        <v>0.19784028625957009</v>
      </c>
      <c r="AA59" s="173">
        <f t="shared" si="62"/>
        <v>0.32930955564566505</v>
      </c>
      <c r="AB59" s="173">
        <f t="shared" si="62"/>
        <v>0.43306446867203835</v>
      </c>
      <c r="AD59" s="68">
        <f t="shared" si="31"/>
        <v>144.81780221815694</v>
      </c>
      <c r="AE59" s="69">
        <f t="shared" si="32"/>
        <v>109.44768196376428</v>
      </c>
      <c r="AF59" s="69">
        <f t="shared" si="33"/>
        <v>254.26548418192124</v>
      </c>
    </row>
    <row r="60" spans="1:32" x14ac:dyDescent="0.2">
      <c r="A60" t="str">
        <f t="shared" si="19"/>
        <v>53 Skilled construction and building trades</v>
      </c>
      <c r="B60" s="173">
        <f t="shared" si="52"/>
        <v>4.1443570548166218</v>
      </c>
      <c r="C60" s="173">
        <f t="shared" si="52"/>
        <v>3.9119035875439154</v>
      </c>
      <c r="D60" s="173">
        <f t="shared" si="52"/>
        <v>3.2082831745949969</v>
      </c>
      <c r="E60" s="173">
        <f t="shared" si="52"/>
        <v>3.2351234619953444</v>
      </c>
      <c r="F60" s="173">
        <f t="shared" si="52"/>
        <v>3.0455464018702121</v>
      </c>
      <c r="H60" s="68">
        <f t="shared" si="21"/>
        <v>4.5937936633998016</v>
      </c>
      <c r="I60" s="69">
        <f t="shared" si="22"/>
        <v>44.183503416288765</v>
      </c>
      <c r="J60" s="69">
        <f t="shared" si="23"/>
        <v>48.777297079688573</v>
      </c>
      <c r="L60" t="str">
        <f t="shared" si="24"/>
        <v>53 Skilled construction and building trades</v>
      </c>
      <c r="M60" s="173">
        <f t="shared" ref="M60:Q60" si="63">M23/M$35*100</f>
        <v>7.8504373622599601</v>
      </c>
      <c r="N60" s="173">
        <f t="shared" si="63"/>
        <v>7.5692821714631622</v>
      </c>
      <c r="O60" s="173">
        <f t="shared" si="63"/>
        <v>6.1820908107476606</v>
      </c>
      <c r="P60" s="173">
        <f t="shared" si="63"/>
        <v>6.3360498956309632</v>
      </c>
      <c r="Q60" s="173">
        <f t="shared" si="63"/>
        <v>6.0066905662584507</v>
      </c>
      <c r="S60" s="68">
        <f t="shared" si="26"/>
        <v>5.483320185429549</v>
      </c>
      <c r="T60" s="69">
        <f t="shared" si="27"/>
        <v>44.397604619869554</v>
      </c>
      <c r="U60" s="69">
        <f t="shared" si="28"/>
        <v>49.880924805299102</v>
      </c>
      <c r="W60" t="str">
        <f t="shared" si="29"/>
        <v>53 Skilled construction and building trades</v>
      </c>
      <c r="X60" s="173">
        <f t="shared" ref="X60:AB60" si="64">X23/X$35*100</f>
        <v>0.11230944531995798</v>
      </c>
      <c r="Y60" s="173">
        <f t="shared" si="64"/>
        <v>0.13003046541699875</v>
      </c>
      <c r="Z60" s="173">
        <f t="shared" si="64"/>
        <v>0.16065410133758859</v>
      </c>
      <c r="AA60" s="173">
        <f t="shared" si="64"/>
        <v>9.761291385742811E-2</v>
      </c>
      <c r="AB60" s="173">
        <f t="shared" si="64"/>
        <v>9.9853113883370662E-2</v>
      </c>
      <c r="AD60" s="68">
        <f t="shared" si="31"/>
        <v>-30.485569479361281</v>
      </c>
      <c r="AE60" s="69">
        <f t="shared" si="32"/>
        <v>35.740209502382342</v>
      </c>
      <c r="AF60" s="69">
        <f t="shared" si="33"/>
        <v>5.2546400230210653</v>
      </c>
    </row>
    <row r="61" spans="1:32" x14ac:dyDescent="0.2">
      <c r="A61" t="str">
        <f t="shared" si="19"/>
        <v>54 Textiles, printing and other skilled trades</v>
      </c>
      <c r="B61" s="173">
        <f t="shared" si="52"/>
        <v>2.1640258977281492</v>
      </c>
      <c r="C61" s="173">
        <f t="shared" si="52"/>
        <v>1.996580103230351</v>
      </c>
      <c r="D61" s="173">
        <f t="shared" si="52"/>
        <v>1.960873880206683</v>
      </c>
      <c r="E61" s="173">
        <f t="shared" si="52"/>
        <v>2.0145142003476755</v>
      </c>
      <c r="F61" s="173">
        <f t="shared" si="52"/>
        <v>1.8691057791651755</v>
      </c>
      <c r="H61" s="68">
        <f t="shared" si="21"/>
        <v>5.0261890292380098</v>
      </c>
      <c r="I61" s="69">
        <f t="shared" si="22"/>
        <v>46.170791245303924</v>
      </c>
      <c r="J61" s="69">
        <f t="shared" si="23"/>
        <v>51.196980274541936</v>
      </c>
      <c r="L61" t="str">
        <f t="shared" si="24"/>
        <v>54 Textiles, printing and other skilled trades</v>
      </c>
      <c r="M61" s="173">
        <f t="shared" ref="M61:Q61" si="65">M24/M$35*100</f>
        <v>2.4840378273882342</v>
      </c>
      <c r="N61" s="173">
        <f t="shared" si="65"/>
        <v>2.296838903661504</v>
      </c>
      <c r="O61" s="173">
        <f t="shared" si="65"/>
        <v>2.096029059017646</v>
      </c>
      <c r="P61" s="173">
        <f t="shared" si="65"/>
        <v>2.1877552083789271</v>
      </c>
      <c r="Q61" s="173">
        <f t="shared" si="65"/>
        <v>2.0312366119276306</v>
      </c>
      <c r="S61" s="68">
        <f t="shared" si="26"/>
        <v>5.2076035022908185</v>
      </c>
      <c r="T61" s="69">
        <f t="shared" si="27"/>
        <v>33.577422688702235</v>
      </c>
      <c r="U61" s="69">
        <f t="shared" si="28"/>
        <v>38.785026190993058</v>
      </c>
      <c r="W61" t="str">
        <f t="shared" si="29"/>
        <v>54 Textiles, printing and other skilled trades</v>
      </c>
      <c r="X61" s="173">
        <f t="shared" ref="X61:AB61" si="66">X24/X$35*100</f>
        <v>1.8158674043989846</v>
      </c>
      <c r="Y61" s="173">
        <f t="shared" si="66"/>
        <v>1.6861007090474815</v>
      </c>
      <c r="Z61" s="173">
        <f t="shared" si="66"/>
        <v>1.8223636257645028</v>
      </c>
      <c r="AA61" s="173">
        <f t="shared" si="66"/>
        <v>1.8392293292935624</v>
      </c>
      <c r="AB61" s="173">
        <f t="shared" si="66"/>
        <v>1.7078209246188438</v>
      </c>
      <c r="AD61" s="68">
        <f t="shared" si="31"/>
        <v>4.8123517459343068</v>
      </c>
      <c r="AE61" s="69">
        <f t="shared" si="32"/>
        <v>61.014875482214983</v>
      </c>
      <c r="AF61" s="69">
        <f t="shared" si="33"/>
        <v>65.827227228149283</v>
      </c>
    </row>
    <row r="62" spans="1:32" x14ac:dyDescent="0.2">
      <c r="A62" t="str">
        <f t="shared" si="19"/>
        <v>61 Caring personal service occupations</v>
      </c>
      <c r="B62" s="173">
        <f t="shared" si="52"/>
        <v>8.4568174396245119</v>
      </c>
      <c r="C62" s="173">
        <f t="shared" si="52"/>
        <v>7.9029435793710769</v>
      </c>
      <c r="D62" s="173">
        <f t="shared" si="52"/>
        <v>7.604808118066356</v>
      </c>
      <c r="E62" s="173">
        <f t="shared" si="52"/>
        <v>7.6398480258452528</v>
      </c>
      <c r="F62" s="173">
        <f t="shared" si="52"/>
        <v>7.866583937601626</v>
      </c>
      <c r="H62" s="68">
        <f t="shared" si="21"/>
        <v>13.975448196893348</v>
      </c>
      <c r="I62" s="69">
        <f t="shared" si="22"/>
        <v>60.214629206698113</v>
      </c>
      <c r="J62" s="69">
        <f t="shared" si="23"/>
        <v>74.190077403591459</v>
      </c>
      <c r="L62" t="str">
        <f t="shared" si="24"/>
        <v>61 Caring personal service occupations</v>
      </c>
      <c r="M62" s="173">
        <f t="shared" ref="M62:Q62" si="67">M25/M$35*100</f>
        <v>1.6229872339714555</v>
      </c>
      <c r="N62" s="173">
        <f t="shared" si="67"/>
        <v>1.4798996633901991</v>
      </c>
      <c r="O62" s="173">
        <f t="shared" si="67"/>
        <v>1.4950572278611378</v>
      </c>
      <c r="P62" s="173">
        <f t="shared" si="67"/>
        <v>1.7816565250101373</v>
      </c>
      <c r="Q62" s="173">
        <f t="shared" si="67"/>
        <v>2.0333524047437419</v>
      </c>
      <c r="S62" s="68">
        <f t="shared" si="26"/>
        <v>47.65180086079426</v>
      </c>
      <c r="T62" s="69">
        <f t="shared" si="27"/>
        <v>56.766208150033236</v>
      </c>
      <c r="U62" s="69">
        <f t="shared" si="28"/>
        <v>104.41800901082749</v>
      </c>
      <c r="W62" t="str">
        <f t="shared" si="29"/>
        <v>61 Caring personal service occupations</v>
      </c>
      <c r="X62" s="173">
        <f t="shared" ref="X62:AB62" si="68">X25/X$35*100</f>
        <v>15.891715352945223</v>
      </c>
      <c r="Y62" s="173">
        <f t="shared" si="68"/>
        <v>14.544623293604705</v>
      </c>
      <c r="Z62" s="173">
        <f t="shared" si="68"/>
        <v>13.866226717232887</v>
      </c>
      <c r="AA62" s="173">
        <f t="shared" si="68"/>
        <v>13.567153307103622</v>
      </c>
      <c r="AB62" s="173">
        <f t="shared" si="68"/>
        <v>13.669378404774275</v>
      </c>
      <c r="AD62" s="68">
        <f t="shared" si="31"/>
        <v>10.254327090635673</v>
      </c>
      <c r="AE62" s="69">
        <f t="shared" si="32"/>
        <v>60.595667869206657</v>
      </c>
      <c r="AF62" s="69">
        <f t="shared" si="33"/>
        <v>70.849994959842334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2.2021610108916145</v>
      </c>
      <c r="C63" s="173">
        <f t="shared" si="52"/>
        <v>2.376896117602127</v>
      </c>
      <c r="D63" s="173">
        <f t="shared" si="52"/>
        <v>2.1300048598171455</v>
      </c>
      <c r="E63" s="173">
        <f t="shared" si="52"/>
        <v>2.0590246136148709</v>
      </c>
      <c r="F63" s="173">
        <f t="shared" si="52"/>
        <v>2.0987647771437254</v>
      </c>
      <c r="H63" s="68">
        <f t="shared" si="21"/>
        <v>8.5666809266357955</v>
      </c>
      <c r="I63" s="69">
        <f t="shared" si="22"/>
        <v>52.767341315336324</v>
      </c>
      <c r="J63" s="69">
        <f t="shared" si="23"/>
        <v>61.334022241972121</v>
      </c>
      <c r="L63" t="str">
        <f t="shared" si="24"/>
        <v>62 Leisure, travel and related personal service occupations</v>
      </c>
      <c r="M63" s="173">
        <f t="shared" ref="M63:Q63" si="69">M26/M$35*100</f>
        <v>1.1071488339427293</v>
      </c>
      <c r="N63" s="173">
        <f t="shared" si="69"/>
        <v>1.2826635454092736</v>
      </c>
      <c r="O63" s="173">
        <f t="shared" si="69"/>
        <v>1.293939014524863</v>
      </c>
      <c r="P63" s="173">
        <f t="shared" si="69"/>
        <v>1.2672126603774787</v>
      </c>
      <c r="Q63" s="173">
        <f t="shared" si="69"/>
        <v>1.3597109560392515</v>
      </c>
      <c r="S63" s="68">
        <f t="shared" si="26"/>
        <v>14.081888191371117</v>
      </c>
      <c r="T63" s="69">
        <f t="shared" si="27"/>
        <v>45.867509874306435</v>
      </c>
      <c r="U63" s="69">
        <f t="shared" si="28"/>
        <v>59.949398065677549</v>
      </c>
      <c r="W63" t="str">
        <f t="shared" si="29"/>
        <v>62 Leisure, travel and related personal service occupations</v>
      </c>
      <c r="X63" s="173">
        <f t="shared" ref="X63:AB63" si="70">X26/X$35*100</f>
        <v>3.3934846909449132</v>
      </c>
      <c r="Y63" s="173">
        <f t="shared" si="70"/>
        <v>3.5083755800583809</v>
      </c>
      <c r="Z63" s="173">
        <f t="shared" si="70"/>
        <v>2.9868251014137965</v>
      </c>
      <c r="AA63" s="173">
        <f t="shared" si="70"/>
        <v>2.8601782070947763</v>
      </c>
      <c r="AB63" s="173">
        <f t="shared" si="70"/>
        <v>2.8339623087161971</v>
      </c>
      <c r="AD63" s="68">
        <f t="shared" si="31"/>
        <v>6.1180964658130694</v>
      </c>
      <c r="AE63" s="69">
        <f t="shared" si="32"/>
        <v>55.830656842357051</v>
      </c>
      <c r="AF63" s="69">
        <f t="shared" si="33"/>
        <v>61.948753308170126</v>
      </c>
    </row>
    <row r="64" spans="1:32" x14ac:dyDescent="0.2">
      <c r="A64" t="str">
        <f t="shared" si="19"/>
        <v>63 Community and civil enforcement occupations</v>
      </c>
      <c r="B64" s="173">
        <f t="shared" si="52"/>
        <v>8.5931335415225282E-2</v>
      </c>
      <c r="C64" s="173">
        <f t="shared" si="52"/>
        <v>6.8890691532366335E-2</v>
      </c>
      <c r="D64" s="173">
        <f t="shared" si="52"/>
        <v>9.0807212343320232E-2</v>
      </c>
      <c r="E64" s="173">
        <f t="shared" si="52"/>
        <v>5.94748245585301E-2</v>
      </c>
      <c r="F64" s="173">
        <f t="shared" si="52"/>
        <v>5.8618849188868428E-2</v>
      </c>
      <c r="H64" s="68">
        <f t="shared" si="21"/>
        <v>-28.873681091598062</v>
      </c>
      <c r="I64" s="69">
        <f t="shared" si="22"/>
        <v>34.018371022437179</v>
      </c>
      <c r="J64" s="69">
        <f t="shared" si="23"/>
        <v>5.144689930839121</v>
      </c>
      <c r="L64" t="str">
        <f t="shared" si="24"/>
        <v>63 Community and civil enforcement occupations</v>
      </c>
      <c r="M64" s="173">
        <f t="shared" ref="M64:Q64" si="71">M27/M$35*100</f>
        <v>0.12760438923475398</v>
      </c>
      <c r="N64" s="173">
        <f t="shared" si="71"/>
        <v>8.9627650421370622E-2</v>
      </c>
      <c r="O64" s="173">
        <f t="shared" si="71"/>
        <v>0.14065356640825255</v>
      </c>
      <c r="P64" s="173">
        <f t="shared" si="71"/>
        <v>6.8170372480307453E-2</v>
      </c>
      <c r="Q64" s="173">
        <f t="shared" si="71"/>
        <v>7.2166241566636299E-2</v>
      </c>
      <c r="S64" s="68">
        <f t="shared" si="26"/>
        <v>-44.298453815356083</v>
      </c>
      <c r="T64" s="69">
        <f t="shared" si="27"/>
        <v>21.886612059255079</v>
      </c>
      <c r="U64" s="69">
        <f t="shared" si="28"/>
        <v>-22.411841756101005</v>
      </c>
      <c r="W64" t="str">
        <f t="shared" si="29"/>
        <v>63 Community and civil enforcement occupations</v>
      </c>
      <c r="X64" s="173">
        <f t="shared" ref="X64:AB64" si="72">X27/X$35*100</f>
        <v>4.0592939294669644E-2</v>
      </c>
      <c r="Y64" s="173">
        <f t="shared" si="72"/>
        <v>4.7447861467742221E-2</v>
      </c>
      <c r="Z64" s="173">
        <f t="shared" si="72"/>
        <v>3.9723478480592732E-2</v>
      </c>
      <c r="AA64" s="173">
        <f t="shared" si="72"/>
        <v>5.0676688288515799E-2</v>
      </c>
      <c r="AB64" s="173">
        <f t="shared" si="72"/>
        <v>4.5142145394151359E-2</v>
      </c>
      <c r="AD64" s="68">
        <f t="shared" si="31"/>
        <v>27.098404084778423</v>
      </c>
      <c r="AE64" s="69">
        <f t="shared" si="32"/>
        <v>78.041051822175106</v>
      </c>
      <c r="AF64" s="69">
        <f t="shared" si="33"/>
        <v>105.13945590695353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7.6676981812122014</v>
      </c>
      <c r="C65" s="173">
        <f t="shared" si="73"/>
        <v>7.1016901400577996</v>
      </c>
      <c r="D65" s="173">
        <f t="shared" si="73"/>
        <v>7.1896031996612475</v>
      </c>
      <c r="E65" s="173">
        <f t="shared" si="73"/>
        <v>6.876113684977998</v>
      </c>
      <c r="F65" s="173">
        <f t="shared" si="73"/>
        <v>6.2966818079097795</v>
      </c>
      <c r="H65" s="68">
        <f t="shared" si="21"/>
        <v>-3.5015775002770018</v>
      </c>
      <c r="I65" s="69">
        <f t="shared" si="22"/>
        <v>45.822920212038973</v>
      </c>
      <c r="J65" s="69">
        <f t="shared" si="23"/>
        <v>42.321342711761972</v>
      </c>
      <c r="L65" t="str">
        <f t="shared" si="24"/>
        <v>71 Sales occupations</v>
      </c>
      <c r="M65" s="173">
        <f t="shared" ref="M65:Q65" si="74">M28/M$35*100</f>
        <v>5.5016015638024802</v>
      </c>
      <c r="N65" s="173">
        <f t="shared" si="74"/>
        <v>5.4000961802713094</v>
      </c>
      <c r="O65" s="173">
        <f t="shared" si="74"/>
        <v>5.5413151607065805</v>
      </c>
      <c r="P65" s="173">
        <f t="shared" si="74"/>
        <v>5.3639109267788934</v>
      </c>
      <c r="Q65" s="173">
        <f t="shared" si="74"/>
        <v>5.1304767620944753</v>
      </c>
      <c r="S65" s="68">
        <f t="shared" si="26"/>
        <v>0.51451585468496108</v>
      </c>
      <c r="T65" s="69">
        <f t="shared" si="27"/>
        <v>33.490880198778058</v>
      </c>
      <c r="U65" s="69">
        <f t="shared" si="28"/>
        <v>34.005396053463016</v>
      </c>
      <c r="W65" t="str">
        <f t="shared" si="29"/>
        <v>71 Sales occupations</v>
      </c>
      <c r="X65" s="173">
        <f t="shared" ref="X65:AB65" si="75">X28/X$35*100</f>
        <v>10.024313247168706</v>
      </c>
      <c r="Y65" s="173">
        <f t="shared" si="75"/>
        <v>8.8612051351923959</v>
      </c>
      <c r="Z65" s="173">
        <f t="shared" si="75"/>
        <v>8.8788081393323441</v>
      </c>
      <c r="AA65" s="173">
        <f t="shared" si="75"/>
        <v>8.4061571111325133</v>
      </c>
      <c r="AB65" s="173">
        <f t="shared" si="75"/>
        <v>7.4568017430309554</v>
      </c>
      <c r="AD65" s="68">
        <f t="shared" si="31"/>
        <v>-6.0702646606435211</v>
      </c>
      <c r="AE65" s="69">
        <f t="shared" si="32"/>
        <v>53.710474121624017</v>
      </c>
      <c r="AF65" s="69">
        <f t="shared" si="33"/>
        <v>47.6402094609805</v>
      </c>
    </row>
    <row r="66" spans="1:32" x14ac:dyDescent="0.2">
      <c r="A66" t="str">
        <f t="shared" si="19"/>
        <v>72 Customer service occupations</v>
      </c>
      <c r="B66" s="173">
        <f t="shared" si="73"/>
        <v>1.3747813045214567</v>
      </c>
      <c r="C66" s="173">
        <f t="shared" si="73"/>
        <v>1.4835944882636036</v>
      </c>
      <c r="D66" s="173">
        <f t="shared" si="73"/>
        <v>1.5743204776259234</v>
      </c>
      <c r="E66" s="173">
        <f t="shared" si="73"/>
        <v>1.68889600452686</v>
      </c>
      <c r="F66" s="173">
        <f t="shared" si="73"/>
        <v>1.792334305245499</v>
      </c>
      <c r="H66" s="68">
        <f t="shared" si="21"/>
        <v>25.440928810062879</v>
      </c>
      <c r="I66" s="69">
        <f t="shared" si="22"/>
        <v>52.316388761488994</v>
      </c>
      <c r="J66" s="69">
        <f t="shared" si="23"/>
        <v>77.75731757155188</v>
      </c>
      <c r="L66" t="str">
        <f t="shared" si="24"/>
        <v>72 Customer service occupations</v>
      </c>
      <c r="M66" s="173">
        <f t="shared" ref="M66:Q66" si="76">M29/M$35*100</f>
        <v>1.0366186955059187</v>
      </c>
      <c r="N66" s="173">
        <f t="shared" si="76"/>
        <v>0.96620977302453936</v>
      </c>
      <c r="O66" s="173">
        <f t="shared" si="76"/>
        <v>1.1603206512117592</v>
      </c>
      <c r="P66" s="173">
        <f t="shared" si="76"/>
        <v>1.3964557112811788</v>
      </c>
      <c r="Q66" s="173">
        <f t="shared" si="76"/>
        <v>1.5754710289524192</v>
      </c>
      <c r="S66" s="68">
        <f t="shared" si="26"/>
        <v>47.406390243653711</v>
      </c>
      <c r="T66" s="69">
        <f t="shared" si="27"/>
        <v>44.913715767168469</v>
      </c>
      <c r="U66" s="69">
        <f t="shared" si="28"/>
        <v>92.320106010822172</v>
      </c>
      <c r="W66" t="str">
        <f t="shared" si="29"/>
        <v>72 Customer service occupations</v>
      </c>
      <c r="X66" s="173">
        <f t="shared" ref="X66:AB66" si="77">X29/X$35*100</f>
        <v>1.7426869153534208</v>
      </c>
      <c r="Y66" s="173">
        <f t="shared" si="77"/>
        <v>2.0185906073323396</v>
      </c>
      <c r="Z66" s="173">
        <f t="shared" si="77"/>
        <v>1.9985973851045988</v>
      </c>
      <c r="AA66" s="173">
        <f t="shared" si="77"/>
        <v>1.9847864503002295</v>
      </c>
      <c r="AB66" s="173">
        <f t="shared" si="77"/>
        <v>2.0080660163421524</v>
      </c>
      <c r="AD66" s="68">
        <f t="shared" si="31"/>
        <v>12.371931348438542</v>
      </c>
      <c r="AE66" s="69">
        <f t="shared" si="32"/>
        <v>56.720826831889006</v>
      </c>
      <c r="AF66" s="69">
        <f t="shared" si="33"/>
        <v>69.09275818032755</v>
      </c>
    </row>
    <row r="67" spans="1:32" x14ac:dyDescent="0.2">
      <c r="A67" t="str">
        <f t="shared" si="19"/>
        <v>81 Process, plant and machine operatives</v>
      </c>
      <c r="B67" s="173">
        <f t="shared" si="73"/>
        <v>2.7390602375388005</v>
      </c>
      <c r="C67" s="173">
        <f t="shared" si="73"/>
        <v>2.5303302705330899</v>
      </c>
      <c r="D67" s="173">
        <f t="shared" si="73"/>
        <v>2.2713455043166224</v>
      </c>
      <c r="E67" s="173">
        <f t="shared" si="73"/>
        <v>2.2780843557178012</v>
      </c>
      <c r="F67" s="173">
        <f t="shared" si="73"/>
        <v>2.0431749249843438</v>
      </c>
      <c r="H67" s="68">
        <f t="shared" si="21"/>
        <v>-0.88583270588410923</v>
      </c>
      <c r="I67" s="69">
        <f t="shared" si="22"/>
        <v>39.567125292182311</v>
      </c>
      <c r="J67" s="69">
        <f t="shared" si="23"/>
        <v>38.681292586298198</v>
      </c>
      <c r="L67" t="str">
        <f t="shared" si="24"/>
        <v>81 Process, plant and machine operatives</v>
      </c>
      <c r="M67" s="173">
        <f t="shared" ref="M67:Q67" si="78">M30/M$35*100</f>
        <v>4.2030157369636854</v>
      </c>
      <c r="N67" s="173">
        <f t="shared" si="78"/>
        <v>3.8541791447203386</v>
      </c>
      <c r="O67" s="173">
        <f t="shared" si="78"/>
        <v>3.4873855760094212</v>
      </c>
      <c r="P67" s="173">
        <f t="shared" si="78"/>
        <v>3.3644631712458017</v>
      </c>
      <c r="Q67" s="173">
        <f t="shared" si="78"/>
        <v>2.896460097446492</v>
      </c>
      <c r="S67" s="68">
        <f t="shared" si="26"/>
        <v>-9.8321956432802615</v>
      </c>
      <c r="T67" s="69">
        <f t="shared" si="27"/>
        <v>33.957562387430066</v>
      </c>
      <c r="U67" s="69">
        <f t="shared" si="28"/>
        <v>24.125366744149808</v>
      </c>
      <c r="W67" t="str">
        <f t="shared" si="29"/>
        <v>81 Process, plant and machine operatives</v>
      </c>
      <c r="X67" s="173">
        <f t="shared" ref="X67:AB67" si="79">X30/X$35*100</f>
        <v>1.1463429237745963</v>
      </c>
      <c r="Y67" s="173">
        <f t="shared" si="79"/>
        <v>1.1614185322022896</v>
      </c>
      <c r="Z67" s="173">
        <f t="shared" si="79"/>
        <v>1.025118602588833</v>
      </c>
      <c r="AA67" s="173">
        <f t="shared" si="79"/>
        <v>1.1788886585801495</v>
      </c>
      <c r="AB67" s="173">
        <f t="shared" si="79"/>
        <v>1.1943420868237127</v>
      </c>
      <c r="AD67" s="68">
        <f t="shared" si="31"/>
        <v>30.304614427605625</v>
      </c>
      <c r="AE67" s="69">
        <f t="shared" si="32"/>
        <v>59.12420971263478</v>
      </c>
      <c r="AF67" s="69">
        <f t="shared" si="33"/>
        <v>89.428824140240408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3.0565493667797536</v>
      </c>
      <c r="C68" s="173">
        <f t="shared" si="73"/>
        <v>3.1557177506481979</v>
      </c>
      <c r="D68" s="173">
        <f t="shared" si="73"/>
        <v>2.8682903496404273</v>
      </c>
      <c r="E68" s="173">
        <f t="shared" si="73"/>
        <v>2.7914629664839938</v>
      </c>
      <c r="F68" s="173">
        <f t="shared" si="73"/>
        <v>2.658794003512865</v>
      </c>
      <c r="H68" s="68">
        <f t="shared" si="21"/>
        <v>2.1350879314623432</v>
      </c>
      <c r="I68" s="69">
        <f t="shared" si="22"/>
        <v>53.668549633033095</v>
      </c>
      <c r="J68" s="69">
        <f t="shared" si="23"/>
        <v>55.803637564495432</v>
      </c>
      <c r="L68" t="str">
        <f t="shared" si="24"/>
        <v>82 Transport and mobile machine drivers and operatives</v>
      </c>
      <c r="M68" s="173">
        <f t="shared" ref="M68:Q68" si="80">M31/M$35*100</f>
        <v>5.4210599856694071</v>
      </c>
      <c r="N68" s="173">
        <f t="shared" si="80"/>
        <v>5.6906700436863726</v>
      </c>
      <c r="O68" s="173">
        <f t="shared" si="80"/>
        <v>5.1955019814801169</v>
      </c>
      <c r="P68" s="173">
        <f t="shared" si="80"/>
        <v>5.0029213641904695</v>
      </c>
      <c r="Q68" s="173">
        <f t="shared" si="80"/>
        <v>4.7476208609034325</v>
      </c>
      <c r="S68" s="68">
        <f t="shared" si="26"/>
        <v>-0.79525932716971082</v>
      </c>
      <c r="T68" s="69">
        <f t="shared" si="27"/>
        <v>51.501035918970608</v>
      </c>
      <c r="U68" s="69">
        <f t="shared" si="28"/>
        <v>50.705776591800898</v>
      </c>
      <c r="W68" t="str">
        <f t="shared" si="29"/>
        <v>82 Transport and mobile machine drivers and operatives</v>
      </c>
      <c r="X68" s="173">
        <f t="shared" ref="X68:AB68" si="81">X31/X$35*100</f>
        <v>0.48406884891952279</v>
      </c>
      <c r="Y68" s="173">
        <f t="shared" si="81"/>
        <v>0.53447750358529544</v>
      </c>
      <c r="Z68" s="173">
        <f t="shared" si="81"/>
        <v>0.48330830083740767</v>
      </c>
      <c r="AA68" s="173">
        <f t="shared" si="81"/>
        <v>0.55391422159571413</v>
      </c>
      <c r="AB68" s="173">
        <f t="shared" si="81"/>
        <v>0.58086638094699972</v>
      </c>
      <c r="AD68" s="68">
        <f t="shared" si="31"/>
        <v>34.417916905376401</v>
      </c>
      <c r="AE68" s="69">
        <f t="shared" si="32"/>
        <v>77.547451467471902</v>
      </c>
      <c r="AF68" s="69">
        <f t="shared" si="33"/>
        <v>111.96536837284829</v>
      </c>
    </row>
    <row r="69" spans="1:32" x14ac:dyDescent="0.2">
      <c r="A69" t="str">
        <f t="shared" si="19"/>
        <v>91 Elementary trades and related occupations</v>
      </c>
      <c r="B69" s="173">
        <f t="shared" si="73"/>
        <v>1.9154855699832174</v>
      </c>
      <c r="C69" s="173">
        <f t="shared" si="73"/>
        <v>1.6254269668547501</v>
      </c>
      <c r="D69" s="173">
        <f t="shared" si="73"/>
        <v>1.4666697640044988</v>
      </c>
      <c r="E69" s="173">
        <f t="shared" si="73"/>
        <v>2.7131225644561456</v>
      </c>
      <c r="F69" s="173">
        <f t="shared" si="73"/>
        <v>2.9524310758450865</v>
      </c>
      <c r="H69" s="68">
        <f t="shared" si="21"/>
        <v>121.79962991863516</v>
      </c>
      <c r="I69" s="69">
        <f t="shared" si="22"/>
        <v>89.829516409713264</v>
      </c>
      <c r="J69" s="69">
        <f t="shared" si="23"/>
        <v>211.62914632834838</v>
      </c>
      <c r="L69" t="str">
        <f t="shared" si="24"/>
        <v>91 Elementary trades and related occupations</v>
      </c>
      <c r="M69" s="173">
        <f t="shared" ref="M69:Q70" si="82">M32/M$35*100</f>
        <v>2.7296579240239023</v>
      </c>
      <c r="N69" s="173">
        <f t="shared" si="82"/>
        <v>2.361221199772765</v>
      </c>
      <c r="O69" s="173">
        <f t="shared" si="82"/>
        <v>2.1692271588836567</v>
      </c>
      <c r="P69" s="173">
        <f t="shared" si="82"/>
        <v>2.8483347085231348</v>
      </c>
      <c r="Q69" s="173">
        <f t="shared" si="82"/>
        <v>2.9936292088082701</v>
      </c>
      <c r="S69" s="68">
        <f t="shared" si="26"/>
        <v>49.822446973460266</v>
      </c>
      <c r="T69" s="69">
        <f t="shared" si="27"/>
        <v>44.594007732689121</v>
      </c>
      <c r="U69" s="69">
        <f t="shared" si="28"/>
        <v>94.416454706149381</v>
      </c>
      <c r="W69" t="str">
        <f t="shared" si="29"/>
        <v>91 Elementary trades and related occupations</v>
      </c>
      <c r="X69" s="173">
        <f t="shared" ref="X69:AB70" si="83">X32/X$35*100</f>
        <v>1.0297029043364871</v>
      </c>
      <c r="Y69" s="173">
        <f t="shared" si="83"/>
        <v>0.86458682710998935</v>
      </c>
      <c r="Z69" s="173">
        <f t="shared" si="83"/>
        <v>0.74667217026780386</v>
      </c>
      <c r="AA69" s="173">
        <f t="shared" si="83"/>
        <v>2.5763152143542811</v>
      </c>
      <c r="AB69" s="173">
        <f t="shared" si="83"/>
        <v>2.9114479095383805</v>
      </c>
      <c r="AD69" s="68">
        <f t="shared" si="31"/>
        <v>336.09813883501107</v>
      </c>
      <c r="AE69" s="69">
        <f t="shared" si="32"/>
        <v>224.50972564968734</v>
      </c>
      <c r="AF69" s="69">
        <f t="shared" si="33"/>
        <v>560.60786448469844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9.4026186028474061</v>
      </c>
      <c r="C70" s="173">
        <f t="shared" si="73"/>
        <v>9.2516296167651912</v>
      </c>
      <c r="D70" s="173">
        <f t="shared" si="73"/>
        <v>8.7576730577012771</v>
      </c>
      <c r="E70" s="173">
        <f t="shared" si="73"/>
        <v>7.7157465769154605</v>
      </c>
      <c r="F70" s="173">
        <f t="shared" si="73"/>
        <v>6.7579301183477423</v>
      </c>
      <c r="H70" s="68">
        <f t="shared" si="21"/>
        <v>-14.976621771955974</v>
      </c>
      <c r="I70" s="69">
        <f t="shared" si="22"/>
        <v>43.03036010240465</v>
      </c>
      <c r="J70" s="69">
        <f t="shared" si="23"/>
        <v>28.053738330448674</v>
      </c>
      <c r="L70" t="str">
        <f t="shared" si="24"/>
        <v>92 Elementary administration and service occupations</v>
      </c>
      <c r="M70" s="173">
        <f t="shared" si="82"/>
        <v>8.9490308254049751</v>
      </c>
      <c r="N70" s="173">
        <f t="shared" si="82"/>
        <v>8.1584404224468408</v>
      </c>
      <c r="O70" s="173">
        <f t="shared" si="82"/>
        <v>8.3185703594271327</v>
      </c>
      <c r="P70" s="173">
        <f t="shared" si="82"/>
        <v>7.9251075070595238</v>
      </c>
      <c r="Q70" s="173">
        <f t="shared" si="82"/>
        <v>6.9045000837839581</v>
      </c>
      <c r="S70" s="68">
        <f t="shared" si="26"/>
        <v>-9.8911480601850013</v>
      </c>
      <c r="T70" s="69">
        <f t="shared" si="27"/>
        <v>37.444852547273079</v>
      </c>
      <c r="U70" s="69">
        <f t="shared" si="28"/>
        <v>27.553704487088076</v>
      </c>
      <c r="W70" t="str">
        <f t="shared" si="29"/>
        <v>92 Elementary administration and service occupations</v>
      </c>
      <c r="X70" s="173">
        <f t="shared" si="83"/>
        <v>9.8961015719186509</v>
      </c>
      <c r="Y70" s="173">
        <f t="shared" si="83"/>
        <v>10.382030185514051</v>
      </c>
      <c r="Z70" s="173">
        <f t="shared" si="83"/>
        <v>9.2076759876612435</v>
      </c>
      <c r="AA70" s="173">
        <f t="shared" si="83"/>
        <v>7.503915648077589</v>
      </c>
      <c r="AB70" s="173">
        <f t="shared" si="83"/>
        <v>6.6121249364865378</v>
      </c>
      <c r="AD70" s="68">
        <f t="shared" si="31"/>
        <v>-19.6850864331896</v>
      </c>
      <c r="AE70" s="69">
        <f t="shared" si="32"/>
        <v>48.201788848072994</v>
      </c>
      <c r="AF70" s="69">
        <f t="shared" si="33"/>
        <v>28.516702414883397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10.18269436685692</v>
      </c>
      <c r="I72" s="67">
        <f>IF(D35&gt;0,I35/D35*100,0)</f>
        <v>50.960864145670179</v>
      </c>
      <c r="J72" s="67">
        <f>IF(D35&gt;0,(J35/D35)*100,0)</f>
        <v>61.143558512527107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8.5635188315840001</v>
      </c>
      <c r="T72" s="67">
        <f t="shared" ref="T72" si="85">IF(O35&gt;0,T35/O35*100,0)</f>
        <v>41.902659668565263</v>
      </c>
      <c r="U72" s="67">
        <f t="shared" ref="U72" si="86">IF(O35&gt;0,(U35/O35)*100,0)</f>
        <v>50.466178500149184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11.842064117615001</v>
      </c>
      <c r="AE72" s="67">
        <f t="shared" ref="AE72" si="88">IF(Z35&gt;0,AE35/Z35*100,0)</f>
        <v>60.243928383023004</v>
      </c>
      <c r="AF72" s="67">
        <f t="shared" ref="AF72" si="89">IF(Z35&gt;0,(AF35/Z35)*100,0)</f>
        <v>72.085992500637957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Heart of the South West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Heart of the South West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Heart of the South West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3.8940849517862253</v>
      </c>
      <c r="C82" s="18">
        <f t="shared" ref="B82:E107" si="96">IF(AND(D$6-C$6 &lt;&gt; 0,C8&lt;&gt;0,D8&lt;&gt;0),(EXP(LN(D8/C8)/(D$6-C$6))-1)*100,0)</f>
        <v>4.10650957364318</v>
      </c>
      <c r="D82" s="18">
        <f t="shared" si="96"/>
        <v>-1.753736325611055</v>
      </c>
      <c r="E82" s="18">
        <f t="shared" si="96"/>
        <v>0.95489273414912645</v>
      </c>
      <c r="F82" s="18">
        <f t="shared" ref="F82:F107" si="97">IF(AND(F$6-D$6 &lt;&gt; 0,D8&lt;&gt;0,F8&lt;&gt;0),(EXP(LN(F8/D8)/(F$6-D$6))-1)*100,0)</f>
        <v>4.3819073855289048E-2</v>
      </c>
      <c r="H82" s="18">
        <f t="shared" ref="H82:H107" si="98">IF($F$6-$D$6 &lt;&gt; 0,(EXP(LN(1+(H45/100))/($F$6-$D$6))-1)*100,0)</f>
        <v>4.3819073855289048E-2</v>
      </c>
      <c r="I82" s="18">
        <f t="shared" ref="I82:I107" si="99">IF(D8&gt;0,((1+(I8/D8))^(1/($F$6-$D$6))-1)*100,0)</f>
        <v>2.6705614870997207</v>
      </c>
      <c r="J82" s="18">
        <f t="shared" ref="J82:J107" si="100">IF($F$6-$D$6 &lt;&gt; 0,(EXP(LN(1+(J45/100))/($F$6-$D$6))-1)*100,0)</f>
        <v>2.7008902318907513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2.5549246308129492</v>
      </c>
      <c r="N82" s="18">
        <f t="shared" si="102"/>
        <v>2.1443447073379751</v>
      </c>
      <c r="O82" s="18">
        <f t="shared" si="102"/>
        <v>-2.6259240183669652</v>
      </c>
      <c r="P82" s="18">
        <f t="shared" si="102"/>
        <v>0.55322617313300348</v>
      </c>
      <c r="Q82" s="18">
        <f t="shared" ref="Q82:Q107" si="103">IF(AND(Q$6-O$6 &lt;&gt; 0,O8&lt;&gt;0,Q8&lt;&gt;0),(EXP(LN(Q8/O8)/(Q$6-O$6))-1)*100,0)</f>
        <v>-0.51785916750615169</v>
      </c>
      <c r="S82" s="18">
        <f t="shared" ref="S82:S107" si="104">IF($F$6-$D$6 &lt;&gt; 0,(EXP(LN(1+(S45/100))/($F$6-$D$6))-1)*100,0)</f>
        <v>-0.51785916750615169</v>
      </c>
      <c r="T82" s="18">
        <f t="shared" ref="T82:T107" si="105">IF(O8&gt;0,((1+(T8/O8))^(1/($F$6-$D$6))-1)*100,0)</f>
        <v>2.3534817875628056</v>
      </c>
      <c r="U82" s="18">
        <f t="shared" ref="U82:U107" si="106">IF($F$6-$D$6 &lt;&gt; 0,(EXP(LN(1+(U45/100))/($F$6-$D$6))-1)*100,0)</f>
        <v>1.9836087334254238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7.066011552692264</v>
      </c>
      <c r="Y82" s="18">
        <f t="shared" si="108"/>
        <v>8.2818132209547368</v>
      </c>
      <c r="Z82" s="18">
        <f t="shared" si="108"/>
        <v>-9.1045769573594448E-2</v>
      </c>
      <c r="AA82" s="18">
        <f t="shared" si="108"/>
        <v>1.6306509533298152</v>
      </c>
      <c r="AB82" s="18">
        <f t="shared" ref="AB82:AB107" si="109">IF(AND(AB$6-Z$6 &lt;&gt; 0,Z8&lt;&gt;0,AB8&lt;&gt;0),(EXP(LN(AB8/Z8)/(AB$6-Z$6))-1)*100,0)</f>
        <v>1.0534804423202981</v>
      </c>
      <c r="AD82" s="18">
        <f t="shared" ref="AD82:AD107" si="110">IF($F$6-$D$6 &lt;&gt; 0,(EXP(LN(1+(AD45/100))/($F$6-$D$6))-1)*100,0)</f>
        <v>1.0534804423202981</v>
      </c>
      <c r="AE82" s="18">
        <f t="shared" ref="AE82:AE107" si="111">IF(Z8&gt;0,((1+(AE8/Z8))^(1/($F$6-$D$6))-1)*100,0)</f>
        <v>3.2684585513505171</v>
      </c>
      <c r="AF82" s="18">
        <f t="shared" ref="AF82:AF107" si="112">IF($F$6-$D$6 &lt;&gt; 0,(EXP(LN(1+(AF45/100))/($F$6-$D$6))-1)*100,0)</f>
        <v>3.9586238735682899</v>
      </c>
    </row>
    <row r="83" spans="1:32" x14ac:dyDescent="0.2">
      <c r="A83" t="str">
        <f t="shared" si="95"/>
        <v>12 Other managers and proprietors</v>
      </c>
      <c r="B83" s="18">
        <f t="shared" si="96"/>
        <v>1.9366031185233279</v>
      </c>
      <c r="C83" s="18">
        <f t="shared" si="96"/>
        <v>1.9985348906431222</v>
      </c>
      <c r="D83" s="18">
        <f t="shared" si="96"/>
        <v>1.1754404584585654</v>
      </c>
      <c r="E83" s="18">
        <f t="shared" si="96"/>
        <v>1.1933947809058543</v>
      </c>
      <c r="F83" s="18">
        <f t="shared" si="97"/>
        <v>1.1874096527706657</v>
      </c>
      <c r="H83" s="18">
        <f t="shared" si="98"/>
        <v>1.1874096527706657</v>
      </c>
      <c r="I83" s="18">
        <f t="shared" si="99"/>
        <v>3.2492774873789543</v>
      </c>
      <c r="J83" s="18">
        <f t="shared" si="100"/>
        <v>4.0317157651259317</v>
      </c>
      <c r="L83" t="str">
        <f t="shared" si="101"/>
        <v>12 Other managers and proprietors</v>
      </c>
      <c r="M83" s="18">
        <f t="shared" si="102"/>
        <v>1.7968163673395932</v>
      </c>
      <c r="N83" s="18">
        <f t="shared" si="102"/>
        <v>-2.9925179340671515</v>
      </c>
      <c r="O83" s="18">
        <f t="shared" si="102"/>
        <v>2.6291980174126151</v>
      </c>
      <c r="P83" s="18">
        <f t="shared" si="102"/>
        <v>1.4238749228456804</v>
      </c>
      <c r="Q83" s="18">
        <f t="shared" si="103"/>
        <v>1.8240681485331089</v>
      </c>
      <c r="S83" s="18">
        <f t="shared" si="104"/>
        <v>1.8240681485331089</v>
      </c>
      <c r="T83" s="18">
        <f t="shared" si="105"/>
        <v>3.1993621369961867</v>
      </c>
      <c r="U83" s="18">
        <f t="shared" si="106"/>
        <v>4.427657145078423</v>
      </c>
      <c r="W83" t="str">
        <f t="shared" si="107"/>
        <v>12 Other managers and proprietors</v>
      </c>
      <c r="X83" s="18">
        <f t="shared" si="108"/>
        <v>2.1579327236459056</v>
      </c>
      <c r="Y83" s="18">
        <f t="shared" si="108"/>
        <v>9.8314186179599972</v>
      </c>
      <c r="Z83" s="18">
        <f t="shared" si="108"/>
        <v>-0.98907698159950153</v>
      </c>
      <c r="AA83" s="18">
        <f t="shared" si="108"/>
        <v>0.80037522109852599</v>
      </c>
      <c r="AB83" s="18">
        <f t="shared" si="109"/>
        <v>0.2003262430118502</v>
      </c>
      <c r="AD83" s="18">
        <f t="shared" si="110"/>
        <v>0.2003262430118502</v>
      </c>
      <c r="AE83" s="18">
        <f t="shared" si="111"/>
        <v>3.317913356915736</v>
      </c>
      <c r="AF83" s="18">
        <f t="shared" si="112"/>
        <v>3.4454464309992439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2.5130722646335091</v>
      </c>
      <c r="C84" s="18">
        <f t="shared" si="96"/>
        <v>4.3172913023105108</v>
      </c>
      <c r="D84" s="18">
        <f t="shared" si="96"/>
        <v>4.52828268464609</v>
      </c>
      <c r="E84" s="18">
        <f t="shared" si="96"/>
        <v>1.5169579582486215</v>
      </c>
      <c r="F84" s="18">
        <f t="shared" si="97"/>
        <v>2.5109681812551576</v>
      </c>
      <c r="H84" s="18">
        <f t="shared" si="98"/>
        <v>2.5109681812551576</v>
      </c>
      <c r="I84" s="18">
        <f t="shared" si="99"/>
        <v>2.6357783667057211</v>
      </c>
      <c r="J84" s="18">
        <f t="shared" si="100"/>
        <v>4.4736257122923284</v>
      </c>
      <c r="L84" t="str">
        <f t="shared" si="101"/>
        <v>21 Science, research, engineering and technology professionals</v>
      </c>
      <c r="M84" s="18">
        <f t="shared" si="102"/>
        <v>2.5494577151260245</v>
      </c>
      <c r="N84" s="18">
        <f t="shared" si="102"/>
        <v>0.29144935324085797</v>
      </c>
      <c r="O84" s="18">
        <f t="shared" si="102"/>
        <v>3.8193294451889681</v>
      </c>
      <c r="P84" s="18">
        <f t="shared" si="102"/>
        <v>1.3179042084588977</v>
      </c>
      <c r="Q84" s="18">
        <f t="shared" si="103"/>
        <v>2.1449432866327056</v>
      </c>
      <c r="S84" s="18">
        <f t="shared" si="104"/>
        <v>2.1449432866327056</v>
      </c>
      <c r="T84" s="18">
        <f t="shared" si="105"/>
        <v>2.2839988601178973</v>
      </c>
      <c r="U84" s="18">
        <f t="shared" si="106"/>
        <v>3.9112574142130985</v>
      </c>
      <c r="W84" t="str">
        <f t="shared" si="107"/>
        <v>21 Science, research, engineering and technology professionals</v>
      </c>
      <c r="X84" s="18">
        <f t="shared" si="108"/>
        <v>2.3510825566738447</v>
      </c>
      <c r="Y84" s="18">
        <f t="shared" si="108"/>
        <v>22.327525105807734</v>
      </c>
      <c r="Z84" s="18">
        <f t="shared" si="108"/>
        <v>6.9761607991262187</v>
      </c>
      <c r="AA84" s="18">
        <f t="shared" si="108"/>
        <v>2.1234095403946052</v>
      </c>
      <c r="AB84" s="18">
        <f t="shared" si="109"/>
        <v>3.7160272600199384</v>
      </c>
      <c r="AD84" s="18">
        <f t="shared" si="110"/>
        <v>3.7160272600199384</v>
      </c>
      <c r="AE84" s="18">
        <f t="shared" si="111"/>
        <v>3.7986164549118628</v>
      </c>
      <c r="AF84" s="18">
        <f t="shared" si="112"/>
        <v>6.2361651530287832</v>
      </c>
    </row>
    <row r="85" spans="1:32" x14ac:dyDescent="0.2">
      <c r="A85" t="str">
        <f t="shared" si="95"/>
        <v>22 Health professionals</v>
      </c>
      <c r="B85" s="18">
        <f t="shared" si="96"/>
        <v>1.6811329466666303</v>
      </c>
      <c r="C85" s="18">
        <f t="shared" si="96"/>
        <v>-0.62089453645877146</v>
      </c>
      <c r="D85" s="18">
        <f t="shared" si="96"/>
        <v>0.39983978832689449</v>
      </c>
      <c r="E85" s="18">
        <f t="shared" si="96"/>
        <v>1.2698671819509677</v>
      </c>
      <c r="F85" s="18">
        <f t="shared" si="97"/>
        <v>0.97902355735972613</v>
      </c>
      <c r="H85" s="18">
        <f t="shared" si="98"/>
        <v>0.97902355735972613</v>
      </c>
      <c r="I85" s="18">
        <f t="shared" si="99"/>
        <v>3.0068397900029797</v>
      </c>
      <c r="J85" s="18">
        <f t="shared" si="100"/>
        <v>3.6690899581216518</v>
      </c>
      <c r="L85" t="str">
        <f t="shared" si="101"/>
        <v>22 Health professionals</v>
      </c>
      <c r="M85" s="18">
        <f t="shared" si="102"/>
        <v>0.42413741873812416</v>
      </c>
      <c r="N85" s="18">
        <f t="shared" si="102"/>
        <v>12.750123488405452</v>
      </c>
      <c r="O85" s="18">
        <f t="shared" si="102"/>
        <v>0.66777855864339486</v>
      </c>
      <c r="P85" s="18">
        <f t="shared" si="102"/>
        <v>1.4408501855167843</v>
      </c>
      <c r="Q85" s="18">
        <f t="shared" si="103"/>
        <v>1.1825022453677336</v>
      </c>
      <c r="S85" s="18">
        <f t="shared" si="104"/>
        <v>1.1825022453677336</v>
      </c>
      <c r="T85" s="18">
        <f t="shared" si="105"/>
        <v>2.3398265712957889</v>
      </c>
      <c r="U85" s="18">
        <f t="shared" si="106"/>
        <v>3.2153789947356737</v>
      </c>
      <c r="W85" t="str">
        <f t="shared" si="107"/>
        <v>22 Health professionals</v>
      </c>
      <c r="X85" s="18">
        <f t="shared" si="108"/>
        <v>2.1277217851123797</v>
      </c>
      <c r="Y85" s="18">
        <f t="shared" si="108"/>
        <v>-5.1753660040586684</v>
      </c>
      <c r="Z85" s="18">
        <f t="shared" si="108"/>
        <v>0.29050236161622944</v>
      </c>
      <c r="AA85" s="18">
        <f t="shared" si="108"/>
        <v>1.1985402158437575</v>
      </c>
      <c r="AB85" s="18">
        <f t="shared" si="109"/>
        <v>0.8949510939598504</v>
      </c>
      <c r="AD85" s="18">
        <f t="shared" si="110"/>
        <v>0.8949510939598504</v>
      </c>
      <c r="AE85" s="18">
        <f t="shared" si="111"/>
        <v>3.2606557327174768</v>
      </c>
      <c r="AF85" s="18">
        <f t="shared" si="112"/>
        <v>3.845214710282252</v>
      </c>
    </row>
    <row r="86" spans="1:32" x14ac:dyDescent="0.2">
      <c r="A86" t="str">
        <f t="shared" si="95"/>
        <v>23 Teaching and other educational professionals</v>
      </c>
      <c r="B86" s="18">
        <f t="shared" si="96"/>
        <v>1.8938068503599137</v>
      </c>
      <c r="C86" s="18">
        <f t="shared" si="96"/>
        <v>1.6168460164652787</v>
      </c>
      <c r="D86" s="18">
        <f t="shared" si="96"/>
        <v>-0.17643755681806539</v>
      </c>
      <c r="E86" s="18">
        <f t="shared" si="96"/>
        <v>0.80721787629749464</v>
      </c>
      <c r="F86" s="18">
        <f t="shared" si="97"/>
        <v>0.47826043479732849</v>
      </c>
      <c r="H86" s="18">
        <f t="shared" si="98"/>
        <v>0.47826043479732849</v>
      </c>
      <c r="I86" s="18">
        <f t="shared" si="99"/>
        <v>2.8285914628193076</v>
      </c>
      <c r="J86" s="18">
        <f t="shared" si="100"/>
        <v>3.1559055217856846</v>
      </c>
      <c r="L86" t="str">
        <f t="shared" si="101"/>
        <v>23 Teaching and other educational professionals</v>
      </c>
      <c r="M86" s="18">
        <f t="shared" si="102"/>
        <v>0.65418650180835147</v>
      </c>
      <c r="N86" s="18">
        <f t="shared" si="102"/>
        <v>-5.7902837170293537</v>
      </c>
      <c r="O86" s="18">
        <f t="shared" si="102"/>
        <v>0.66226757831129301</v>
      </c>
      <c r="P86" s="18">
        <f t="shared" si="102"/>
        <v>0.73179563826140104</v>
      </c>
      <c r="Q86" s="18">
        <f t="shared" si="103"/>
        <v>0.70861428397459569</v>
      </c>
      <c r="S86" s="18">
        <f t="shared" si="104"/>
        <v>0.70861428397459569</v>
      </c>
      <c r="T86" s="18">
        <f t="shared" si="105"/>
        <v>2.4917598343062508</v>
      </c>
      <c r="U86" s="18">
        <f t="shared" si="106"/>
        <v>3.0013891294086603</v>
      </c>
      <c r="W86" t="str">
        <f t="shared" si="107"/>
        <v>23 Teaching and other educational professionals</v>
      </c>
      <c r="X86" s="18">
        <f t="shared" si="108"/>
        <v>2.5594034103736174</v>
      </c>
      <c r="Y86" s="18">
        <f t="shared" si="108"/>
        <v>5.4116037612607526</v>
      </c>
      <c r="Z86" s="18">
        <f t="shared" si="108"/>
        <v>-0.57005407588016643</v>
      </c>
      <c r="AA86" s="18">
        <f t="shared" si="108"/>
        <v>0.84376203846985298</v>
      </c>
      <c r="AB86" s="18">
        <f t="shared" si="109"/>
        <v>0.37027029393914557</v>
      </c>
      <c r="AD86" s="18">
        <f t="shared" si="110"/>
        <v>0.37027029393914557</v>
      </c>
      <c r="AE86" s="18">
        <f t="shared" si="111"/>
        <v>2.9778044455327501</v>
      </c>
      <c r="AF86" s="18">
        <f t="shared" si="112"/>
        <v>3.2255863434899279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2.9397536633849253</v>
      </c>
      <c r="C87" s="18">
        <f t="shared" si="96"/>
        <v>9.5459482884011848</v>
      </c>
      <c r="D87" s="18">
        <f t="shared" si="96"/>
        <v>1.320495485941775</v>
      </c>
      <c r="E87" s="18">
        <f t="shared" si="96"/>
        <v>1.2235650186496194</v>
      </c>
      <c r="F87" s="18">
        <f t="shared" si="97"/>
        <v>1.2558648666247008</v>
      </c>
      <c r="H87" s="18">
        <f t="shared" si="98"/>
        <v>1.2558648666247008</v>
      </c>
      <c r="I87" s="18">
        <f t="shared" si="99"/>
        <v>2.8367107275479864</v>
      </c>
      <c r="J87" s="18">
        <f t="shared" si="100"/>
        <v>3.7105421699118901</v>
      </c>
      <c r="L87" t="str">
        <f t="shared" si="101"/>
        <v>24 Business, media and public service professionals</v>
      </c>
      <c r="M87" s="18">
        <f t="shared" si="102"/>
        <v>1.5293528549660262</v>
      </c>
      <c r="N87" s="18">
        <f t="shared" si="102"/>
        <v>7.1337806915183544</v>
      </c>
      <c r="O87" s="18">
        <f t="shared" si="102"/>
        <v>1.4039228163744255</v>
      </c>
      <c r="P87" s="18">
        <f t="shared" si="102"/>
        <v>0.99772610850885624</v>
      </c>
      <c r="Q87" s="18">
        <f t="shared" si="103"/>
        <v>1.1329438980412831</v>
      </c>
      <c r="S87" s="18">
        <f t="shared" si="104"/>
        <v>1.1329438980412831</v>
      </c>
      <c r="T87" s="18">
        <f t="shared" si="105"/>
        <v>2.5394708417584066</v>
      </c>
      <c r="U87" s="18">
        <f t="shared" si="106"/>
        <v>3.3562798980413033</v>
      </c>
      <c r="W87" t="str">
        <f t="shared" si="107"/>
        <v>24 Business, media and public service professionals</v>
      </c>
      <c r="X87" s="18">
        <f t="shared" si="108"/>
        <v>5.0277836419219124</v>
      </c>
      <c r="Y87" s="18">
        <f t="shared" si="108"/>
        <v>12.827490478054759</v>
      </c>
      <c r="Z87" s="18">
        <f t="shared" si="108"/>
        <v>1.2123189869118534</v>
      </c>
      <c r="AA87" s="18">
        <f t="shared" si="108"/>
        <v>1.5114157776121795</v>
      </c>
      <c r="AB87" s="18">
        <f t="shared" si="109"/>
        <v>1.411618767972489</v>
      </c>
      <c r="AD87" s="18">
        <f t="shared" si="110"/>
        <v>1.411618767972489</v>
      </c>
      <c r="AE87" s="18">
        <f t="shared" si="111"/>
        <v>3.203690839271256</v>
      </c>
      <c r="AF87" s="18">
        <f t="shared" si="112"/>
        <v>4.1444416580090238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3.4055640429607514</v>
      </c>
      <c r="C88" s="18">
        <f t="shared" si="96"/>
        <v>10.324421738932577</v>
      </c>
      <c r="D88" s="18">
        <f t="shared" si="96"/>
        <v>-1.1148200429945354</v>
      </c>
      <c r="E88" s="18">
        <f t="shared" si="96"/>
        <v>0.84743135196696517</v>
      </c>
      <c r="F88" s="18">
        <f t="shared" si="97"/>
        <v>0.18905878620212313</v>
      </c>
      <c r="H88" s="18">
        <f t="shared" si="98"/>
        <v>0.18905878620212313</v>
      </c>
      <c r="I88" s="18">
        <f t="shared" si="99"/>
        <v>2.2594564751059476</v>
      </c>
      <c r="J88" s="18">
        <f t="shared" si="100"/>
        <v>2.3982514683278833</v>
      </c>
      <c r="L88" t="str">
        <f t="shared" si="101"/>
        <v>31 Science, engineering and technology associate professionals</v>
      </c>
      <c r="M88" s="18">
        <f t="shared" si="102"/>
        <v>4.1912212453615094</v>
      </c>
      <c r="N88" s="18">
        <f t="shared" si="102"/>
        <v>5.4374038697485805</v>
      </c>
      <c r="O88" s="18">
        <f t="shared" si="102"/>
        <v>-2.2004615205025391</v>
      </c>
      <c r="P88" s="18">
        <f t="shared" si="102"/>
        <v>0.42804016570219261</v>
      </c>
      <c r="Q88" s="18">
        <f t="shared" si="103"/>
        <v>-0.45588415879029842</v>
      </c>
      <c r="S88" s="18">
        <f t="shared" si="104"/>
        <v>-0.45588415879029842</v>
      </c>
      <c r="T88" s="18">
        <f t="shared" si="105"/>
        <v>1.9255364619983562</v>
      </c>
      <c r="U88" s="18">
        <f t="shared" si="106"/>
        <v>1.5792910212557354</v>
      </c>
      <c r="W88" t="str">
        <f t="shared" si="107"/>
        <v>31 Science, engineering and technology associate professionals</v>
      </c>
      <c r="X88" s="18">
        <f t="shared" si="108"/>
        <v>1.2034360087043394</v>
      </c>
      <c r="Y88" s="18">
        <f t="shared" si="108"/>
        <v>25.059528587607936</v>
      </c>
      <c r="Z88" s="18">
        <f t="shared" si="108"/>
        <v>1.4486220597890176</v>
      </c>
      <c r="AA88" s="18">
        <f t="shared" si="108"/>
        <v>1.6865615792045263</v>
      </c>
      <c r="AB88" s="18">
        <f t="shared" si="109"/>
        <v>1.6071864630754717</v>
      </c>
      <c r="AD88" s="18">
        <f t="shared" si="110"/>
        <v>1.6071864630754717</v>
      </c>
      <c r="AE88" s="18">
        <f t="shared" si="111"/>
        <v>3.0454428013246826</v>
      </c>
      <c r="AF88" s="18">
        <f t="shared" si="112"/>
        <v>4.1431714972620659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0.62797583631377663</v>
      </c>
      <c r="C89" s="18">
        <f t="shared" si="96"/>
        <v>0.56403826259774359</v>
      </c>
      <c r="D89" s="18">
        <f t="shared" si="96"/>
        <v>9.8642268002566702</v>
      </c>
      <c r="E89" s="18">
        <f t="shared" si="96"/>
        <v>1.9998960596049553</v>
      </c>
      <c r="F89" s="18">
        <f t="shared" si="97"/>
        <v>4.5567127609523306</v>
      </c>
      <c r="H89" s="18">
        <f t="shared" si="98"/>
        <v>4.5567127609523306</v>
      </c>
      <c r="I89" s="18">
        <f t="shared" si="99"/>
        <v>4.5649832928709166</v>
      </c>
      <c r="J89" s="18">
        <f t="shared" si="100"/>
        <v>7.3671742708300902</v>
      </c>
      <c r="L89" t="str">
        <f t="shared" si="101"/>
        <v>32 Health and social care associate professionals</v>
      </c>
      <c r="M89" s="18">
        <f t="shared" si="102"/>
        <v>-2.7576482807926461</v>
      </c>
      <c r="N89" s="18">
        <f t="shared" si="102"/>
        <v>12.294843283159885</v>
      </c>
      <c r="O89" s="18">
        <f t="shared" si="102"/>
        <v>6.5543519116840088</v>
      </c>
      <c r="P89" s="18">
        <f t="shared" si="102"/>
        <v>1.6661301218067193</v>
      </c>
      <c r="Q89" s="18">
        <f>IF(AND(Q$6-O$6 &lt;&gt; 0,O15&lt;&gt;0,Q15&lt;&gt;0),(EXP(LN(Q15/O15)/(Q$6-O$6))-1)*100,0)</f>
        <v>3.2700987735163611</v>
      </c>
      <c r="S89" s="18">
        <f t="shared" si="104"/>
        <v>3.2700987735163611</v>
      </c>
      <c r="T89" s="18">
        <f t="shared" si="105"/>
        <v>3.5628070810898915</v>
      </c>
      <c r="U89" s="18">
        <f t="shared" si="106"/>
        <v>5.743570364414774</v>
      </c>
      <c r="W89" t="str">
        <f t="shared" si="107"/>
        <v>32 Health and social care associate professionals</v>
      </c>
      <c r="X89" s="18">
        <f t="shared" si="108"/>
        <v>1.5960781897714105</v>
      </c>
      <c r="Y89" s="18">
        <f t="shared" si="108"/>
        <v>-2.4404024410869307</v>
      </c>
      <c r="Z89" s="18">
        <f t="shared" si="108"/>
        <v>10.767935859529665</v>
      </c>
      <c r="AA89" s="18">
        <f t="shared" si="108"/>
        <v>2.079482977572189</v>
      </c>
      <c r="AB89" s="18">
        <f t="shared" si="109"/>
        <v>4.8971435452433543</v>
      </c>
      <c r="AD89" s="18">
        <f t="shared" si="110"/>
        <v>4.8971435452433543</v>
      </c>
      <c r="AE89" s="18">
        <f t="shared" si="111"/>
        <v>4.8364145955468452</v>
      </c>
      <c r="AF89" s="18">
        <f t="shared" si="112"/>
        <v>7.786650882343582</v>
      </c>
    </row>
    <row r="90" spans="1:32" x14ac:dyDescent="0.2">
      <c r="A90" t="str">
        <f t="shared" si="95"/>
        <v>33 Protective service occupations</v>
      </c>
      <c r="B90" s="18">
        <f t="shared" si="96"/>
        <v>0.13623975843830571</v>
      </c>
      <c r="C90" s="18">
        <f t="shared" si="96"/>
        <v>7.52811883546598</v>
      </c>
      <c r="D90" s="18">
        <f t="shared" si="96"/>
        <v>-3.4775636443019287</v>
      </c>
      <c r="E90" s="18">
        <f t="shared" si="96"/>
        <v>0.63077356938974205</v>
      </c>
      <c r="F90" s="18">
        <f t="shared" si="97"/>
        <v>-0.7577429820078585</v>
      </c>
      <c r="H90" s="18">
        <f t="shared" si="98"/>
        <v>-0.7577429820078585</v>
      </c>
      <c r="I90" s="18">
        <f t="shared" si="99"/>
        <v>1.7183244923444585</v>
      </c>
      <c r="J90" s="18">
        <f t="shared" si="100"/>
        <v>1.1286929515442079</v>
      </c>
      <c r="L90" t="str">
        <f t="shared" si="101"/>
        <v>33 Protective service occupations</v>
      </c>
      <c r="M90" s="18">
        <f t="shared" si="102"/>
        <v>-0.73322321787426814</v>
      </c>
      <c r="N90" s="18">
        <f t="shared" si="102"/>
        <v>6.3064604136604308</v>
      </c>
      <c r="O90" s="18">
        <f t="shared" si="102"/>
        <v>-3.9442256954495325</v>
      </c>
      <c r="P90" s="18">
        <f t="shared" si="102"/>
        <v>-0.10053233871083478</v>
      </c>
      <c r="Q90" s="18">
        <f t="shared" si="103"/>
        <v>-1.3985560211782322</v>
      </c>
      <c r="S90" s="18">
        <f t="shared" si="104"/>
        <v>-1.3985560211782322</v>
      </c>
      <c r="T90" s="18">
        <f t="shared" si="105"/>
        <v>1.382322575782724</v>
      </c>
      <c r="U90" s="18">
        <f t="shared" si="106"/>
        <v>0.2503985173674117</v>
      </c>
      <c r="W90" t="str">
        <f t="shared" si="107"/>
        <v>33 Protective service occupations</v>
      </c>
      <c r="X90" s="18">
        <f t="shared" si="108"/>
        <v>2.6670301627191639</v>
      </c>
      <c r="Y90" s="18">
        <f t="shared" si="108"/>
        <v>10.798027479942785</v>
      </c>
      <c r="Z90" s="18">
        <f t="shared" si="108"/>
        <v>-2.3188145490016909</v>
      </c>
      <c r="AA90" s="18">
        <f t="shared" si="108"/>
        <v>2.1891097928651071</v>
      </c>
      <c r="AB90" s="18">
        <f t="shared" si="109"/>
        <v>0.66381476199772749</v>
      </c>
      <c r="AD90" s="18">
        <f t="shared" si="110"/>
        <v>0.66381476199772749</v>
      </c>
      <c r="AE90" s="18">
        <f t="shared" si="111"/>
        <v>2.5162090149909222</v>
      </c>
      <c r="AF90" s="18">
        <f t="shared" si="112"/>
        <v>2.9916423122683833</v>
      </c>
    </row>
    <row r="91" spans="1:32" x14ac:dyDescent="0.2">
      <c r="A91" t="str">
        <f t="shared" si="95"/>
        <v>34 Culture, media and sports occupations</v>
      </c>
      <c r="B91" s="18">
        <f t="shared" si="96"/>
        <v>0.80187829692635049</v>
      </c>
      <c r="C91" s="18">
        <f t="shared" si="96"/>
        <v>-5.1488778169450633E-2</v>
      </c>
      <c r="D91" s="18">
        <f t="shared" si="96"/>
        <v>-0.57004953402837177</v>
      </c>
      <c r="E91" s="18">
        <f t="shared" si="96"/>
        <v>1.322040809137226</v>
      </c>
      <c r="F91" s="18">
        <f t="shared" si="97"/>
        <v>0.68737690255522566</v>
      </c>
      <c r="H91" s="18">
        <f t="shared" si="98"/>
        <v>0.68737690255522566</v>
      </c>
      <c r="I91" s="18">
        <f t="shared" si="99"/>
        <v>2.6932801015467023</v>
      </c>
      <c r="J91" s="18">
        <f t="shared" si="100"/>
        <v>3.174475717186076</v>
      </c>
      <c r="L91" t="str">
        <f t="shared" si="101"/>
        <v>34 Culture, media and sports occupations</v>
      </c>
      <c r="M91" s="18">
        <f t="shared" si="102"/>
        <v>-0.84437608963614519</v>
      </c>
      <c r="N91" s="18">
        <f t="shared" si="102"/>
        <v>-7.6650900103809256</v>
      </c>
      <c r="O91" s="18">
        <f t="shared" si="102"/>
        <v>-0.89413537411919819</v>
      </c>
      <c r="P91" s="18">
        <f t="shared" si="102"/>
        <v>1.2857616943807493</v>
      </c>
      <c r="Q91" s="18">
        <f t="shared" si="103"/>
        <v>0.55385317959895097</v>
      </c>
      <c r="S91" s="18">
        <f t="shared" si="104"/>
        <v>0.55385317959895097</v>
      </c>
      <c r="T91" s="18">
        <f t="shared" si="105"/>
        <v>2.2885052409993056</v>
      </c>
      <c r="U91" s="18">
        <f t="shared" si="106"/>
        <v>2.6964206778780753</v>
      </c>
      <c r="W91" t="str">
        <f t="shared" si="107"/>
        <v>34 Culture, media and sports occupations</v>
      </c>
      <c r="X91" s="18">
        <f t="shared" si="108"/>
        <v>2.3271223189904156</v>
      </c>
      <c r="Y91" s="18">
        <f t="shared" si="108"/>
        <v>6.4683463045738021</v>
      </c>
      <c r="Z91" s="18">
        <f>IF(AND(AA$6-Z$6 &lt;&gt; 0,Z17&lt;&gt;0,AA17&lt;&gt;0),(EXP(LN(AA17/Z17)/(AA$6-Z$6))-1)*100,0)</f>
        <v>-0.33206872841043955</v>
      </c>
      <c r="AA91" s="18">
        <f t="shared" si="108"/>
        <v>1.3481602954144911</v>
      </c>
      <c r="AB91" s="18">
        <f t="shared" si="109"/>
        <v>0.78495999991170518</v>
      </c>
      <c r="AD91" s="18">
        <f t="shared" si="110"/>
        <v>0.78495999991170518</v>
      </c>
      <c r="AE91" s="18">
        <f t="shared" si="111"/>
        <v>2.9800627667537993</v>
      </c>
      <c r="AF91" s="18">
        <f t="shared" si="112"/>
        <v>3.5104546336288678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1.1727264311809149</v>
      </c>
      <c r="C92" s="18">
        <f t="shared" si="96"/>
        <v>4.9914193892403036</v>
      </c>
      <c r="D92" s="18">
        <f t="shared" si="96"/>
        <v>0.46109618625622684</v>
      </c>
      <c r="E92" s="18">
        <f t="shared" si="96"/>
        <v>0.63113882328309501</v>
      </c>
      <c r="F92" s="18">
        <f t="shared" si="97"/>
        <v>0.57442598854504645</v>
      </c>
      <c r="H92" s="18">
        <f t="shared" si="98"/>
        <v>0.57442598854504645</v>
      </c>
      <c r="I92" s="18">
        <f t="shared" si="99"/>
        <v>2.6280749576872875</v>
      </c>
      <c r="J92" s="18">
        <f t="shared" si="100"/>
        <v>3.0326779125637193</v>
      </c>
      <c r="L92" t="str">
        <f t="shared" si="101"/>
        <v>35 Business and public service associate professionals</v>
      </c>
      <c r="M92" s="18">
        <f t="shared" si="102"/>
        <v>0.35561052228105794</v>
      </c>
      <c r="N92" s="18">
        <f t="shared" si="102"/>
        <v>4.6849528980052346</v>
      </c>
      <c r="O92" s="18">
        <f t="shared" si="102"/>
        <v>0.10846973886176059</v>
      </c>
      <c r="P92" s="18">
        <f t="shared" si="102"/>
        <v>0.26050080390200847</v>
      </c>
      <c r="Q92" s="18">
        <f t="shared" si="103"/>
        <v>0.20979814574324518</v>
      </c>
      <c r="S92" s="18">
        <f t="shared" si="104"/>
        <v>0.20979814574324518</v>
      </c>
      <c r="T92" s="18">
        <f t="shared" si="105"/>
        <v>2.1979418476523627</v>
      </c>
      <c r="U92" s="18">
        <f t="shared" si="106"/>
        <v>2.3533139342782672</v>
      </c>
      <c r="W92" t="str">
        <f t="shared" si="107"/>
        <v>35 Business and public service associate professionals</v>
      </c>
      <c r="X92" s="18">
        <f t="shared" si="108"/>
        <v>2.1485999826199587</v>
      </c>
      <c r="Y92" s="18">
        <f t="shared" si="108"/>
        <v>5.3415847133814864</v>
      </c>
      <c r="Z92" s="18">
        <f t="shared" si="108"/>
        <v>0.85558065921462756</v>
      </c>
      <c r="AA92" s="18">
        <f t="shared" si="108"/>
        <v>1.0230330727547754</v>
      </c>
      <c r="AB92" s="18">
        <f t="shared" si="109"/>
        <v>0.96718473274983729</v>
      </c>
      <c r="AD92" s="18">
        <f t="shared" si="110"/>
        <v>0.96718473274983729</v>
      </c>
      <c r="AE92" s="18">
        <f t="shared" si="111"/>
        <v>3.0877117036153257</v>
      </c>
      <c r="AF92" s="18">
        <f t="shared" si="112"/>
        <v>3.7349494926596893</v>
      </c>
    </row>
    <row r="93" spans="1:32" x14ac:dyDescent="0.2">
      <c r="A93" t="str">
        <f t="shared" si="95"/>
        <v>41 Administrative occupations</v>
      </c>
      <c r="B93" s="18">
        <f t="shared" si="96"/>
        <v>-0.88909318870019627</v>
      </c>
      <c r="C93" s="18">
        <f t="shared" si="96"/>
        <v>5.3358896683242785</v>
      </c>
      <c r="D93" s="18">
        <f t="shared" si="96"/>
        <v>0.52740029809910105</v>
      </c>
      <c r="E93" s="18">
        <f t="shared" si="96"/>
        <v>-0.17032258569151804</v>
      </c>
      <c r="F93" s="18">
        <f t="shared" si="97"/>
        <v>6.1711972116085256E-2</v>
      </c>
      <c r="H93" s="18">
        <f t="shared" si="98"/>
        <v>6.1711972116085256E-2</v>
      </c>
      <c r="I93" s="18">
        <f t="shared" si="99"/>
        <v>2.8076038153064919</v>
      </c>
      <c r="J93" s="18">
        <f t="shared" si="100"/>
        <v>2.849546138383019</v>
      </c>
      <c r="L93" t="str">
        <f t="shared" si="101"/>
        <v>41 Administrative occupations</v>
      </c>
      <c r="M93" s="18">
        <f t="shared" si="102"/>
        <v>-2.5341448962719393</v>
      </c>
      <c r="N93" s="18">
        <f t="shared" si="102"/>
        <v>19.998549539289279</v>
      </c>
      <c r="O93" s="18">
        <f t="shared" si="102"/>
        <v>1.1296541570060992</v>
      </c>
      <c r="P93" s="18">
        <f t="shared" si="102"/>
        <v>0.81349848840899242</v>
      </c>
      <c r="Q93" s="18">
        <f t="shared" si="103"/>
        <v>0.91877373854039046</v>
      </c>
      <c r="S93" s="18">
        <f t="shared" si="104"/>
        <v>0.91877373854039046</v>
      </c>
      <c r="T93" s="18">
        <f t="shared" si="105"/>
        <v>2.2723037397571089</v>
      </c>
      <c r="U93" s="18">
        <f t="shared" si="106"/>
        <v>2.9551591636502117</v>
      </c>
      <c r="W93" t="str">
        <f t="shared" si="107"/>
        <v>41 Administrative occupations</v>
      </c>
      <c r="X93" s="18">
        <f t="shared" si="108"/>
        <v>-0.31521337578886977</v>
      </c>
      <c r="Y93" s="18">
        <f t="shared" si="108"/>
        <v>0.50144937391476407</v>
      </c>
      <c r="Z93" s="18">
        <f t="shared" si="108"/>
        <v>0.28629677927154429</v>
      </c>
      <c r="AA93" s="18">
        <f t="shared" si="108"/>
        <v>-0.60083781162838523</v>
      </c>
      <c r="AB93" s="18">
        <f t="shared" si="109"/>
        <v>-0.30600168398484673</v>
      </c>
      <c r="AD93" s="18">
        <f t="shared" si="110"/>
        <v>-0.30600168398484673</v>
      </c>
      <c r="AE93" s="18">
        <f t="shared" si="111"/>
        <v>3.0080681294199385</v>
      </c>
      <c r="AF93" s="18">
        <f t="shared" si="112"/>
        <v>2.8075489755321703</v>
      </c>
    </row>
    <row r="94" spans="1:32" x14ac:dyDescent="0.2">
      <c r="A94" t="str">
        <f t="shared" si="95"/>
        <v>42 Secretarial and related occupations</v>
      </c>
      <c r="B94" s="18">
        <f t="shared" si="96"/>
        <v>-2.8585692559848663</v>
      </c>
      <c r="C94" s="18">
        <f t="shared" si="96"/>
        <v>-2.2439910264530516</v>
      </c>
      <c r="D94" s="18">
        <f t="shared" si="96"/>
        <v>-1.5641172415721494</v>
      </c>
      <c r="E94" s="18">
        <f t="shared" si="96"/>
        <v>-1.667093355523519</v>
      </c>
      <c r="F94" s="18">
        <f t="shared" si="97"/>
        <v>-1.6327799593035763</v>
      </c>
      <c r="H94" s="18">
        <f t="shared" si="98"/>
        <v>-1.6327799593035763</v>
      </c>
      <c r="I94" s="18">
        <f t="shared" si="99"/>
        <v>2.5705863874653234</v>
      </c>
      <c r="J94" s="18">
        <f t="shared" si="100"/>
        <v>1.469016882018459</v>
      </c>
      <c r="L94" t="str">
        <f t="shared" si="101"/>
        <v>42 Secretarial and related occupations</v>
      </c>
      <c r="M94" s="18">
        <f t="shared" si="102"/>
        <v>-7.2313849677204445</v>
      </c>
      <c r="N94" s="18">
        <f t="shared" si="102"/>
        <v>-5.2293015570416879</v>
      </c>
      <c r="O94" s="18">
        <f t="shared" si="102"/>
        <v>-0.16123407023125313</v>
      </c>
      <c r="P94" s="18">
        <f t="shared" si="102"/>
        <v>1.8739984073567362</v>
      </c>
      <c r="Q94" s="18">
        <f t="shared" si="103"/>
        <v>1.1910190119601261</v>
      </c>
      <c r="S94" s="18">
        <f t="shared" si="104"/>
        <v>1.1910190119601261</v>
      </c>
      <c r="T94" s="18">
        <f t="shared" si="105"/>
        <v>2.0168850398271765</v>
      </c>
      <c r="U94" s="18">
        <f t="shared" si="106"/>
        <v>2.9362173367450062</v>
      </c>
      <c r="W94" t="str">
        <f t="shared" si="107"/>
        <v>42 Secretarial and related occupations</v>
      </c>
      <c r="X94" s="18">
        <f t="shared" si="108"/>
        <v>-2.3884288139030541</v>
      </c>
      <c r="Y94" s="18">
        <f t="shared" si="108"/>
        <v>-1.9617396748471516</v>
      </c>
      <c r="Z94" s="18">
        <f t="shared" si="108"/>
        <v>-1.6963966433854893</v>
      </c>
      <c r="AA94" s="18">
        <f t="shared" si="108"/>
        <v>-2.0872650400253323</v>
      </c>
      <c r="AB94" s="18">
        <f t="shared" si="109"/>
        <v>-1.9571485631826313</v>
      </c>
      <c r="AD94" s="18">
        <f t="shared" si="110"/>
        <v>-1.9571485631826313</v>
      </c>
      <c r="AE94" s="18">
        <f t="shared" si="111"/>
        <v>2.6191625917572292</v>
      </c>
      <c r="AF94" s="18">
        <f t="shared" si="112"/>
        <v>1.3189156197318308</v>
      </c>
    </row>
    <row r="95" spans="1:32" x14ac:dyDescent="0.2">
      <c r="A95" t="str">
        <f t="shared" si="95"/>
        <v>51 Skilled agricultural and related trades</v>
      </c>
      <c r="B95" s="18">
        <f t="shared" si="96"/>
        <v>-1.8178535955723163</v>
      </c>
      <c r="C95" s="18">
        <f t="shared" si="96"/>
        <v>8.7914549141360219</v>
      </c>
      <c r="D95" s="18">
        <f t="shared" si="96"/>
        <v>-0.72017114072900901</v>
      </c>
      <c r="E95" s="18">
        <f t="shared" si="96"/>
        <v>0.69749867771109475</v>
      </c>
      <c r="F95" s="18">
        <f t="shared" si="97"/>
        <v>0.22270693260371122</v>
      </c>
      <c r="H95" s="18">
        <f t="shared" si="98"/>
        <v>0.22270693260371122</v>
      </c>
      <c r="I95" s="18">
        <f t="shared" si="99"/>
        <v>2.8552444514380548</v>
      </c>
      <c r="J95" s="18">
        <f t="shared" si="100"/>
        <v>3.0062104077366092</v>
      </c>
      <c r="L95" t="str">
        <f t="shared" si="101"/>
        <v>51 Skilled agricultural and related trades</v>
      </c>
      <c r="M95" s="18">
        <f t="shared" si="102"/>
        <v>-2.5550476602169914</v>
      </c>
      <c r="N95" s="18">
        <f t="shared" si="102"/>
        <v>8.5511195633316319</v>
      </c>
      <c r="O95" s="18">
        <f t="shared" si="102"/>
        <v>-0.50015805461376406</v>
      </c>
      <c r="P95" s="18">
        <f t="shared" si="102"/>
        <v>0.44097810111727309</v>
      </c>
      <c r="Q95" s="18">
        <f t="shared" si="103"/>
        <v>0.12628108486159029</v>
      </c>
      <c r="S95" s="18">
        <f t="shared" si="104"/>
        <v>0.12628108486159029</v>
      </c>
      <c r="T95" s="18">
        <f t="shared" si="105"/>
        <v>2.7496447270112245</v>
      </c>
      <c r="U95" s="18">
        <f t="shared" si="106"/>
        <v>2.8362793900059469</v>
      </c>
      <c r="W95" t="str">
        <f t="shared" si="107"/>
        <v>51 Skilled agricultural and related trades</v>
      </c>
      <c r="X95" s="18">
        <f t="shared" si="108"/>
        <v>4.3612110740667287</v>
      </c>
      <c r="Y95" s="18">
        <f t="shared" si="108"/>
        <v>10.492454977263964</v>
      </c>
      <c r="Z95" s="18">
        <f t="shared" si="108"/>
        <v>-2.3066756420078605</v>
      </c>
      <c r="AA95" s="18">
        <f t="shared" si="108"/>
        <v>2.4809557883721967</v>
      </c>
      <c r="AB95" s="18">
        <f t="shared" si="109"/>
        <v>0.85956116125087689</v>
      </c>
      <c r="AD95" s="18">
        <f t="shared" si="110"/>
        <v>0.85956116125087689</v>
      </c>
      <c r="AE95" s="18">
        <f t="shared" si="111"/>
        <v>3.5503837597431032</v>
      </c>
      <c r="AF95" s="18">
        <f t="shared" si="112"/>
        <v>4.0905679007271489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-1.1902823647976457</v>
      </c>
      <c r="C96" s="18">
        <f t="shared" si="96"/>
        <v>-10.201980384922827</v>
      </c>
      <c r="D96" s="18">
        <f t="shared" si="96"/>
        <v>-0.28059189092396464</v>
      </c>
      <c r="E96" s="18">
        <f t="shared" si="96"/>
        <v>-0.3213728248372183</v>
      </c>
      <c r="F96" s="18">
        <f t="shared" si="97"/>
        <v>-0.30778103360766806</v>
      </c>
      <c r="H96" s="18">
        <f t="shared" si="98"/>
        <v>-0.30778103360766806</v>
      </c>
      <c r="I96" s="18">
        <f t="shared" si="99"/>
        <v>2.1367994028861803</v>
      </c>
      <c r="J96" s="18">
        <f t="shared" si="100"/>
        <v>1.9092274355247962</v>
      </c>
      <c r="L96" t="str">
        <f t="shared" si="101"/>
        <v>52 Skilled metal, electrical and electronic trades</v>
      </c>
      <c r="M96" s="18">
        <f t="shared" si="102"/>
        <v>-1.5311514233290691</v>
      </c>
      <c r="N96" s="18">
        <f t="shared" si="102"/>
        <v>-9.8243408040347813</v>
      </c>
      <c r="O96" s="18">
        <f t="shared" si="102"/>
        <v>-0.70905075702445419</v>
      </c>
      <c r="P96" s="18">
        <f t="shared" si="102"/>
        <v>-0.54811659669160573</v>
      </c>
      <c r="Q96" s="18">
        <f t="shared" si="103"/>
        <v>-0.6017902790083185</v>
      </c>
      <c r="S96" s="18">
        <f t="shared" si="104"/>
        <v>-0.6017902790083185</v>
      </c>
      <c r="T96" s="18">
        <f t="shared" si="105"/>
        <v>2.0370230286248736</v>
      </c>
      <c r="U96" s="18">
        <f t="shared" si="106"/>
        <v>1.5883262387140329</v>
      </c>
      <c r="W96" t="str">
        <f t="shared" si="107"/>
        <v>52 Skilled metal, electrical and electronic trades</v>
      </c>
      <c r="X96" s="18">
        <f t="shared" si="108"/>
        <v>13.947076971725213</v>
      </c>
      <c r="Y96" s="18">
        <f t="shared" si="108"/>
        <v>-21.992282933374121</v>
      </c>
      <c r="Z96" s="18">
        <f t="shared" si="108"/>
        <v>11.766429072935702</v>
      </c>
      <c r="AA96" s="18">
        <f t="shared" si="108"/>
        <v>3.4495514044161846</v>
      </c>
      <c r="AB96" s="18">
        <f t="shared" si="109"/>
        <v>6.1507009537040913</v>
      </c>
      <c r="AD96" s="18">
        <f t="shared" si="110"/>
        <v>6.1507009537040913</v>
      </c>
      <c r="AE96" s="18">
        <f t="shared" si="111"/>
        <v>5.0521722781999845</v>
      </c>
      <c r="AF96" s="18">
        <f t="shared" si="112"/>
        <v>8.7982532291490436</v>
      </c>
    </row>
    <row r="97" spans="1:32" x14ac:dyDescent="0.2">
      <c r="A97" t="str">
        <f t="shared" si="95"/>
        <v>53 Skilled construction and building trades</v>
      </c>
      <c r="B97" s="18">
        <f t="shared" si="96"/>
        <v>-0.97663521703625911</v>
      </c>
      <c r="C97" s="18">
        <f t="shared" si="96"/>
        <v>-18.659760399283833</v>
      </c>
      <c r="D97" s="18">
        <f t="shared" si="96"/>
        <v>0.97561419566005725</v>
      </c>
      <c r="E97" s="18">
        <f t="shared" si="96"/>
        <v>-3.629601727855869E-2</v>
      </c>
      <c r="F97" s="18">
        <f t="shared" si="97"/>
        <v>0.29987559587087986</v>
      </c>
      <c r="H97" s="18">
        <f t="shared" si="98"/>
        <v>0.29987559587087986</v>
      </c>
      <c r="I97" s="18">
        <f t="shared" si="99"/>
        <v>2.4694420813764051</v>
      </c>
      <c r="J97" s="18">
        <f t="shared" si="100"/>
        <v>2.6839210897298793</v>
      </c>
      <c r="L97" t="str">
        <f t="shared" si="101"/>
        <v>53 Skilled construction and building trades</v>
      </c>
      <c r="M97" s="18">
        <f t="shared" si="102"/>
        <v>-1.0610870912914905</v>
      </c>
      <c r="N97" s="18">
        <f t="shared" si="102"/>
        <v>-19.353437273593997</v>
      </c>
      <c r="O97" s="18">
        <f t="shared" si="102"/>
        <v>1.1763472429241917</v>
      </c>
      <c r="P97" s="18">
        <f t="shared" si="102"/>
        <v>-5.0901554144533456E-2</v>
      </c>
      <c r="Q97" s="18">
        <f t="shared" si="103"/>
        <v>0.35651836638050938</v>
      </c>
      <c r="S97" s="18">
        <f t="shared" si="104"/>
        <v>0.35651836638050938</v>
      </c>
      <c r="T97" s="18">
        <f t="shared" si="105"/>
        <v>2.4795789981458594</v>
      </c>
      <c r="U97" s="18">
        <f t="shared" si="106"/>
        <v>2.7345266548856717</v>
      </c>
      <c r="W97" t="str">
        <f t="shared" si="107"/>
        <v>53 Skilled construction and building trades</v>
      </c>
      <c r="X97" s="18">
        <f t="shared" si="108"/>
        <v>4.894466727934188</v>
      </c>
      <c r="Y97" s="18">
        <f t="shared" si="108"/>
        <v>23.094791931588521</v>
      </c>
      <c r="Z97" s="18">
        <f t="shared" si="108"/>
        <v>-8.6356966145912821</v>
      </c>
      <c r="AA97" s="18">
        <f t="shared" si="108"/>
        <v>0.88328682134506398</v>
      </c>
      <c r="AB97" s="18">
        <f t="shared" si="109"/>
        <v>-2.3950901608473796</v>
      </c>
      <c r="AD97" s="18">
        <f t="shared" si="110"/>
        <v>-2.3950901608473796</v>
      </c>
      <c r="AE97" s="18">
        <f t="shared" si="111"/>
        <v>2.0580425350494203</v>
      </c>
      <c r="AF97" s="18">
        <f t="shared" si="112"/>
        <v>0.34199929650391425</v>
      </c>
    </row>
    <row r="98" spans="1:32" x14ac:dyDescent="0.2">
      <c r="A98" t="str">
        <f t="shared" si="95"/>
        <v>54 Textiles, printing and other skilled trades</v>
      </c>
      <c r="B98" s="18">
        <f t="shared" si="96"/>
        <v>-1.5397336618861335</v>
      </c>
      <c r="C98" s="18">
        <f t="shared" si="96"/>
        <v>-2.5944239686218618</v>
      </c>
      <c r="D98" s="18">
        <f t="shared" si="96"/>
        <v>1.3530925458482557</v>
      </c>
      <c r="E98" s="18">
        <f t="shared" si="96"/>
        <v>-0.18144965526365464</v>
      </c>
      <c r="F98" s="18">
        <f t="shared" si="97"/>
        <v>0.32746534943806083</v>
      </c>
      <c r="H98" s="18">
        <f t="shared" si="98"/>
        <v>0.32746534943806083</v>
      </c>
      <c r="I98" s="18">
        <f t="shared" si="99"/>
        <v>2.562997854287663</v>
      </c>
      <c r="J98" s="18">
        <f t="shared" si="100"/>
        <v>2.7944201697274851</v>
      </c>
      <c r="L98" t="str">
        <f t="shared" si="101"/>
        <v>54 Textiles, printing and other skilled trades</v>
      </c>
      <c r="M98" s="18">
        <f t="shared" si="102"/>
        <v>-2.0915881081818188</v>
      </c>
      <c r="N98" s="18">
        <f t="shared" si="102"/>
        <v>-9.8902176450652686</v>
      </c>
      <c r="O98" s="18">
        <f t="shared" si="102"/>
        <v>1.5459576902255856</v>
      </c>
      <c r="P98" s="18">
        <f t="shared" si="102"/>
        <v>-0.25907469448027687</v>
      </c>
      <c r="Q98" s="18">
        <f t="shared" si="103"/>
        <v>0.3390092632584718</v>
      </c>
      <c r="S98" s="18">
        <f t="shared" si="104"/>
        <v>0.3390092632584718</v>
      </c>
      <c r="T98" s="18">
        <f t="shared" si="105"/>
        <v>1.9488201292626739</v>
      </c>
      <c r="U98" s="18">
        <f t="shared" si="106"/>
        <v>2.2090866589505875</v>
      </c>
      <c r="W98" t="str">
        <f t="shared" si="107"/>
        <v>54 Textiles, printing and other skilled trades</v>
      </c>
      <c r="X98" s="18">
        <f t="shared" si="108"/>
        <v>-0.73521294877738619</v>
      </c>
      <c r="Y98" s="18">
        <f t="shared" si="108"/>
        <v>7.6823452869993814</v>
      </c>
      <c r="Z98" s="18">
        <f t="shared" si="108"/>
        <v>1.1238566537893124</v>
      </c>
      <c r="AA98" s="18">
        <f t="shared" si="108"/>
        <v>-8.8740364181272291E-2</v>
      </c>
      <c r="AB98" s="18">
        <f t="shared" si="109"/>
        <v>0.31383435960636863</v>
      </c>
      <c r="AD98" s="18">
        <f t="shared" si="110"/>
        <v>0.31383435960636863</v>
      </c>
      <c r="AE98" s="18">
        <f t="shared" si="111"/>
        <v>3.2264677479009185</v>
      </c>
      <c r="AF98" s="18">
        <f t="shared" si="112"/>
        <v>3.4293326683827674</v>
      </c>
    </row>
    <row r="99" spans="1:32" x14ac:dyDescent="0.2">
      <c r="A99" t="str">
        <f t="shared" si="95"/>
        <v>61 Caring personal service occupations</v>
      </c>
      <c r="B99" s="18">
        <f t="shared" si="96"/>
        <v>-1.2242316867705161</v>
      </c>
      <c r="C99" s="18">
        <f t="shared" si="96"/>
        <v>-4.5622316728315848</v>
      </c>
      <c r="D99" s="18">
        <f t="shared" si="96"/>
        <v>0.90023138683865689</v>
      </c>
      <c r="E99" s="18">
        <f t="shared" si="96"/>
        <v>0.86373585219796656</v>
      </c>
      <c r="F99" s="18">
        <f t="shared" si="97"/>
        <v>0.87589956346389997</v>
      </c>
      <c r="H99" s="18">
        <f t="shared" si="98"/>
        <v>0.87589956346389997</v>
      </c>
      <c r="I99" s="18">
        <f t="shared" si="99"/>
        <v>3.1921856958882833</v>
      </c>
      <c r="J99" s="18">
        <f t="shared" si="100"/>
        <v>3.7691423889610665</v>
      </c>
      <c r="L99" t="str">
        <f t="shared" si="101"/>
        <v>61 Caring personal service occupations</v>
      </c>
      <c r="M99" s="18">
        <f t="shared" si="102"/>
        <v>-2.4322667128389708</v>
      </c>
      <c r="N99" s="18">
        <f t="shared" si="102"/>
        <v>-0.24590739526375582</v>
      </c>
      <c r="O99" s="18">
        <f t="shared" si="102"/>
        <v>4.2738929067810183</v>
      </c>
      <c r="P99" s="18">
        <f t="shared" si="102"/>
        <v>1.8207006172949125</v>
      </c>
      <c r="Q99" s="18">
        <f t="shared" si="103"/>
        <v>2.6319506310464202</v>
      </c>
      <c r="S99" s="18">
        <f t="shared" si="104"/>
        <v>2.6319506310464202</v>
      </c>
      <c r="T99" s="18">
        <f t="shared" si="105"/>
        <v>3.0426051859459236</v>
      </c>
      <c r="U99" s="18">
        <f t="shared" si="106"/>
        <v>4.882076456865847</v>
      </c>
      <c r="W99" t="str">
        <f t="shared" si="107"/>
        <v>61 Caring personal service occupations</v>
      </c>
      <c r="X99" s="18">
        <f t="shared" si="108"/>
        <v>-1.0927115722138114</v>
      </c>
      <c r="Y99" s="18">
        <f t="shared" si="108"/>
        <v>-5.016362408477204</v>
      </c>
      <c r="Z99" s="18">
        <f t="shared" si="108"/>
        <v>0.49849136749413603</v>
      </c>
      <c r="AA99" s="18">
        <f t="shared" si="108"/>
        <v>0.73022246489893305</v>
      </c>
      <c r="AB99" s="18">
        <f t="shared" si="109"/>
        <v>0.65291945658849659</v>
      </c>
      <c r="AD99" s="18">
        <f t="shared" si="110"/>
        <v>0.65291945658849659</v>
      </c>
      <c r="AE99" s="18">
        <f t="shared" si="111"/>
        <v>3.2085290385258869</v>
      </c>
      <c r="AF99" s="18">
        <f t="shared" si="112"/>
        <v>3.635289444399481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2.3988827012427993</v>
      </c>
      <c r="C100" s="18">
        <f t="shared" si="96"/>
        <v>-11.122610639797148</v>
      </c>
      <c r="D100" s="18">
        <f t="shared" si="96"/>
        <v>0.12650549269090927</v>
      </c>
      <c r="E100" s="18">
        <f t="shared" si="96"/>
        <v>0.76161657532045623</v>
      </c>
      <c r="F100" s="18">
        <f t="shared" si="97"/>
        <v>0.54946652008420749</v>
      </c>
      <c r="H100" s="18">
        <f t="shared" si="98"/>
        <v>0.54946652008420749</v>
      </c>
      <c r="I100" s="18">
        <f t="shared" si="99"/>
        <v>2.8652536584145682</v>
      </c>
      <c r="J100" s="18">
        <f t="shared" si="100"/>
        <v>3.2400954572028295</v>
      </c>
      <c r="L100" t="str">
        <f t="shared" si="101"/>
        <v>62 Leisure, travel and related personal service occupations</v>
      </c>
      <c r="M100" s="18">
        <f t="shared" si="102"/>
        <v>3.5866074531564873</v>
      </c>
      <c r="N100" s="18">
        <f t="shared" si="102"/>
        <v>-0.3892447471802285</v>
      </c>
      <c r="O100" s="18">
        <f t="shared" si="102"/>
        <v>0.26041397552440948</v>
      </c>
      <c r="P100" s="18">
        <f t="shared" si="102"/>
        <v>1.1945033605933464</v>
      </c>
      <c r="Q100" s="18">
        <f t="shared" si="103"/>
        <v>0.8821772625944968</v>
      </c>
      <c r="S100" s="18">
        <f t="shared" si="104"/>
        <v>0.8821772625944968</v>
      </c>
      <c r="T100" s="18">
        <f t="shared" si="105"/>
        <v>2.5487972948711857</v>
      </c>
      <c r="U100" s="18">
        <f t="shared" si="106"/>
        <v>3.1807880898454766</v>
      </c>
      <c r="W100" t="str">
        <f t="shared" si="107"/>
        <v>62 Leisure, travel and related personal service occupations</v>
      </c>
      <c r="X100" s="18">
        <f t="shared" si="108"/>
        <v>1.9671819663085177</v>
      </c>
      <c r="Y100" s="18">
        <f t="shared" si="108"/>
        <v>-15.180307920121528</v>
      </c>
      <c r="Z100" s="18">
        <f t="shared" si="108"/>
        <v>6.6823856902931134E-2</v>
      </c>
      <c r="AA100" s="18">
        <f t="shared" si="108"/>
        <v>0.56199659470901331</v>
      </c>
      <c r="AB100" s="18">
        <f t="shared" si="109"/>
        <v>0.39666735438295131</v>
      </c>
      <c r="AD100" s="18">
        <f t="shared" si="110"/>
        <v>0.39666735438295131</v>
      </c>
      <c r="AE100" s="18">
        <f t="shared" si="111"/>
        <v>3.0014946435608536</v>
      </c>
      <c r="AF100" s="18">
        <f t="shared" si="112"/>
        <v>3.2662739903823068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-4.9379488577955266</v>
      </c>
      <c r="C101" s="18">
        <f t="shared" si="96"/>
        <v>30.731635889323904</v>
      </c>
      <c r="D101" s="18">
        <f t="shared" si="96"/>
        <v>-7.3734612831856561</v>
      </c>
      <c r="E101" s="18">
        <f t="shared" si="96"/>
        <v>0.4234912075984143</v>
      </c>
      <c r="F101" s="18">
        <f t="shared" si="97"/>
        <v>-2.2458158412608231</v>
      </c>
      <c r="H101" s="18">
        <f t="shared" si="98"/>
        <v>-2.2458158412608231</v>
      </c>
      <c r="I101" s="18">
        <f t="shared" si="99"/>
        <v>1.9712216482136169</v>
      </c>
      <c r="J101" s="18">
        <f t="shared" si="100"/>
        <v>0.33500800128269947</v>
      </c>
      <c r="L101" t="str">
        <f t="shared" si="101"/>
        <v>63 Community and civil enforcement occupations</v>
      </c>
      <c r="M101" s="18">
        <f t="shared" si="102"/>
        <v>-8.5947747553761786</v>
      </c>
      <c r="N101" s="18">
        <f t="shared" si="102"/>
        <v>54.957968442600389</v>
      </c>
      <c r="O101" s="18">
        <f t="shared" si="102"/>
        <v>-12.897356026345875</v>
      </c>
      <c r="P101" s="18">
        <f t="shared" si="102"/>
        <v>1.0580830701952149</v>
      </c>
      <c r="Q101" s="18">
        <f t="shared" si="103"/>
        <v>-3.8259695676303607</v>
      </c>
      <c r="S101" s="18">
        <f t="shared" si="104"/>
        <v>-3.8259695676303607</v>
      </c>
      <c r="T101" s="18">
        <f t="shared" si="105"/>
        <v>1.328216912652036</v>
      </c>
      <c r="U101" s="18">
        <f t="shared" si="106"/>
        <v>-1.6774735331399282</v>
      </c>
      <c r="W101" t="str">
        <f t="shared" si="107"/>
        <v>63 Community and civil enforcement occupations</v>
      </c>
      <c r="X101" s="18">
        <f t="shared" si="108"/>
        <v>5.1445838982185688</v>
      </c>
      <c r="Y101" s="18">
        <f t="shared" si="108"/>
        <v>-16.588946407114737</v>
      </c>
      <c r="Z101" s="18">
        <f t="shared" si="108"/>
        <v>5.9755419434102564</v>
      </c>
      <c r="AA101" s="18">
        <f t="shared" si="108"/>
        <v>-0.50272498507860641</v>
      </c>
      <c r="AB101" s="18">
        <f t="shared" si="109"/>
        <v>1.6114556963430893</v>
      </c>
      <c r="AD101" s="18">
        <f t="shared" si="110"/>
        <v>1.6114556963430893</v>
      </c>
      <c r="AE101" s="18">
        <f t="shared" si="111"/>
        <v>3.920527709275734</v>
      </c>
      <c r="AF101" s="18">
        <f t="shared" si="112"/>
        <v>4.9067130691220262</v>
      </c>
    </row>
    <row r="102" spans="1:32" x14ac:dyDescent="0.2">
      <c r="A102" t="str">
        <f t="shared" si="95"/>
        <v>71 Sales occupations</v>
      </c>
      <c r="B102" s="18">
        <f t="shared" si="96"/>
        <v>-1.4448978608097907</v>
      </c>
      <c r="C102" s="18">
        <f t="shared" si="96"/>
        <v>0.40702490658734991</v>
      </c>
      <c r="D102" s="18">
        <f t="shared" si="96"/>
        <v>-8.7345934042437623E-2</v>
      </c>
      <c r="E102" s="18">
        <f t="shared" si="96"/>
        <v>-0.31225466576074723</v>
      </c>
      <c r="F102" s="18">
        <f t="shared" si="97"/>
        <v>-0.23734139838543777</v>
      </c>
      <c r="H102" s="18">
        <f t="shared" si="98"/>
        <v>-0.23734139838543777</v>
      </c>
      <c r="I102" s="18">
        <f t="shared" si="99"/>
        <v>2.5467071476001246</v>
      </c>
      <c r="J102" s="18">
        <f t="shared" si="100"/>
        <v>2.3806782094150991</v>
      </c>
      <c r="L102" t="str">
        <f t="shared" si="101"/>
        <v>71 Sales occupations</v>
      </c>
      <c r="M102" s="18">
        <f t="shared" si="102"/>
        <v>-0.61862214366892321</v>
      </c>
      <c r="N102" s="18">
        <f t="shared" si="102"/>
        <v>1.3249815112749808</v>
      </c>
      <c r="O102" s="18">
        <f t="shared" si="102"/>
        <v>2.6735579330816606E-2</v>
      </c>
      <c r="P102" s="18">
        <f t="shared" si="102"/>
        <v>3.7960874772680064E-2</v>
      </c>
      <c r="Q102" s="18">
        <f t="shared" si="103"/>
        <v>3.4218969661736764E-2</v>
      </c>
      <c r="S102" s="18">
        <f t="shared" si="104"/>
        <v>3.4218969661736764E-2</v>
      </c>
      <c r="T102" s="18">
        <f t="shared" si="105"/>
        <v>1.9444154061497576</v>
      </c>
      <c r="U102" s="18">
        <f t="shared" si="106"/>
        <v>1.9705634632162461</v>
      </c>
      <c r="W102" t="str">
        <f t="shared" si="107"/>
        <v>71 Sales occupations</v>
      </c>
      <c r="X102" s="18">
        <f t="shared" si="108"/>
        <v>-1.9483489392802977</v>
      </c>
      <c r="Y102" s="18">
        <f t="shared" si="108"/>
        <v>-0.17142784674506473</v>
      </c>
      <c r="Z102" s="18">
        <f t="shared" si="108"/>
        <v>-0.16058641193918977</v>
      </c>
      <c r="AA102" s="18">
        <f t="shared" si="108"/>
        <v>-0.54438686604867392</v>
      </c>
      <c r="AB102" s="18">
        <f t="shared" si="109"/>
        <v>-0.41661759507783946</v>
      </c>
      <c r="AD102" s="18">
        <f t="shared" si="110"/>
        <v>-0.41661759507783946</v>
      </c>
      <c r="AE102" s="18">
        <f t="shared" si="111"/>
        <v>2.9074691371272721</v>
      </c>
      <c r="AF102" s="18">
        <f t="shared" si="112"/>
        <v>2.6314134701709735</v>
      </c>
    </row>
    <row r="103" spans="1:32" x14ac:dyDescent="0.2">
      <c r="A103" t="str">
        <f t="shared" si="95"/>
        <v>72 Customer service occupations</v>
      </c>
      <c r="B103" s="18">
        <f t="shared" si="96"/>
        <v>2.3941943723078118</v>
      </c>
      <c r="C103" s="18">
        <f t="shared" si="96"/>
        <v>5.2443595440400559</v>
      </c>
      <c r="D103" s="18">
        <f t="shared" si="96"/>
        <v>2.2338751975338855</v>
      </c>
      <c r="E103" s="18">
        <f t="shared" si="96"/>
        <v>1.1687803939977259</v>
      </c>
      <c r="F103" s="18">
        <f t="shared" si="97"/>
        <v>1.5225733191580826</v>
      </c>
      <c r="H103" s="18">
        <f t="shared" si="98"/>
        <v>1.5225733191580826</v>
      </c>
      <c r="I103" s="18">
        <f t="shared" si="99"/>
        <v>2.8449825842796983</v>
      </c>
      <c r="J103" s="18">
        <f t="shared" si="100"/>
        <v>3.909478660407717</v>
      </c>
      <c r="L103" t="str">
        <f t="shared" si="101"/>
        <v>72 Customer service occupations</v>
      </c>
      <c r="M103" s="18">
        <f t="shared" si="102"/>
        <v>-1.895253297275612</v>
      </c>
      <c r="N103" s="18">
        <f t="shared" si="102"/>
        <v>18.580089232283136</v>
      </c>
      <c r="O103" s="18">
        <f t="shared" si="102"/>
        <v>4.4797640994086008</v>
      </c>
      <c r="P103" s="18">
        <f t="shared" si="102"/>
        <v>1.7034158229604301</v>
      </c>
      <c r="Q103" s="18">
        <f t="shared" si="103"/>
        <v>2.6205695632360859</v>
      </c>
      <c r="S103" s="18">
        <f t="shared" si="104"/>
        <v>2.6205695632360859</v>
      </c>
      <c r="T103" s="18">
        <f t="shared" si="105"/>
        <v>2.5039574427354827</v>
      </c>
      <c r="U103" s="18">
        <f t="shared" si="106"/>
        <v>4.4563819950015349</v>
      </c>
      <c r="W103" t="str">
        <f t="shared" si="107"/>
        <v>72 Customer service occupations</v>
      </c>
      <c r="X103" s="18">
        <f t="shared" si="108"/>
        <v>4.9065464441866879</v>
      </c>
      <c r="Y103" s="18">
        <f t="shared" si="108"/>
        <v>-1.3561429402298431</v>
      </c>
      <c r="Z103" s="18">
        <f t="shared" si="108"/>
        <v>0.79782233012060111</v>
      </c>
      <c r="AA103" s="18">
        <f t="shared" si="108"/>
        <v>0.77207697579821932</v>
      </c>
      <c r="AB103" s="18">
        <f t="shared" si="109"/>
        <v>0.78065802984830235</v>
      </c>
      <c r="AD103" s="18">
        <f t="shared" si="110"/>
        <v>0.78065802984830235</v>
      </c>
      <c r="AE103" s="18">
        <f t="shared" si="111"/>
        <v>3.0406163044803369</v>
      </c>
      <c r="AF103" s="18">
        <f t="shared" si="112"/>
        <v>3.5638850220713447</v>
      </c>
    </row>
    <row r="104" spans="1:32" x14ac:dyDescent="0.2">
      <c r="A104" t="str">
        <f t="shared" si="95"/>
        <v>81 Process, plant and machine operatives</v>
      </c>
      <c r="B104" s="18">
        <f t="shared" si="96"/>
        <v>-1.5084795490758252</v>
      </c>
      <c r="C104" s="18">
        <f t="shared" si="96"/>
        <v>-10.971944681675827</v>
      </c>
      <c r="D104" s="18">
        <f t="shared" si="96"/>
        <v>0.86725227326536203</v>
      </c>
      <c r="E104" s="18">
        <f t="shared" si="96"/>
        <v>-0.51938110232642165</v>
      </c>
      <c r="F104" s="18">
        <f t="shared" si="97"/>
        <v>-5.9301045259374519E-2</v>
      </c>
      <c r="H104" s="18">
        <f t="shared" si="98"/>
        <v>-5.9301045259374519E-2</v>
      </c>
      <c r="I104" s="18">
        <f t="shared" si="99"/>
        <v>2.2473848220645687</v>
      </c>
      <c r="J104" s="18">
        <f t="shared" si="100"/>
        <v>2.20399186484872</v>
      </c>
      <c r="L104" t="str">
        <f t="shared" si="101"/>
        <v>81 Process, plant and machine operatives</v>
      </c>
      <c r="M104" s="18">
        <f t="shared" si="102"/>
        <v>-2.2943577504329182</v>
      </c>
      <c r="N104" s="18">
        <f t="shared" si="102"/>
        <v>-10.654384123081584</v>
      </c>
      <c r="O104" s="18">
        <f t="shared" si="102"/>
        <v>-4.0168181924438162E-2</v>
      </c>
      <c r="P104" s="18">
        <f t="shared" si="102"/>
        <v>-1.0097568374573873</v>
      </c>
      <c r="Q104" s="18">
        <f t="shared" si="103"/>
        <v>-0.68761012722138304</v>
      </c>
      <c r="S104" s="18">
        <f t="shared" si="104"/>
        <v>-0.68761012722138304</v>
      </c>
      <c r="T104" s="18">
        <f t="shared" si="105"/>
        <v>1.968136477082516</v>
      </c>
      <c r="U104" s="18">
        <f t="shared" si="106"/>
        <v>1.4512423423430842</v>
      </c>
      <c r="W104" t="str">
        <f t="shared" si="107"/>
        <v>81 Process, plant and machine operatives</v>
      </c>
      <c r="X104" s="18">
        <f t="shared" si="108"/>
        <v>1.4527725176729067</v>
      </c>
      <c r="Y104" s="18">
        <f t="shared" si="108"/>
        <v>-12.061644152032169</v>
      </c>
      <c r="Z104" s="18">
        <f t="shared" si="108"/>
        <v>3.7990049500033374</v>
      </c>
      <c r="AA104" s="18">
        <f t="shared" si="108"/>
        <v>0.78580858613657156</v>
      </c>
      <c r="AB104" s="18">
        <f t="shared" si="109"/>
        <v>1.7803608704463958</v>
      </c>
      <c r="AD104" s="18">
        <f t="shared" si="110"/>
        <v>1.7803608704463958</v>
      </c>
      <c r="AE104" s="18">
        <f t="shared" si="111"/>
        <v>3.1452146488713861</v>
      </c>
      <c r="AF104" s="18">
        <f t="shared" si="112"/>
        <v>4.3509492884309608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1.2678569615512947</v>
      </c>
      <c r="C105" s="18">
        <f t="shared" si="96"/>
        <v>-9.8541256670194528</v>
      </c>
      <c r="D105" s="18">
        <f t="shared" si="96"/>
        <v>0.26159797497047332</v>
      </c>
      <c r="E105" s="18">
        <f t="shared" si="96"/>
        <v>8.0665741288488135E-2</v>
      </c>
      <c r="F105" s="18">
        <f t="shared" si="97"/>
        <v>0.14094017776704604</v>
      </c>
      <c r="H105" s="18">
        <f t="shared" si="98"/>
        <v>0.14094017776704604</v>
      </c>
      <c r="I105" s="18">
        <f t="shared" si="99"/>
        <v>2.9055977000286948</v>
      </c>
      <c r="J105" s="18">
        <f t="shared" si="100"/>
        <v>3.000303927402137</v>
      </c>
      <c r="L105" t="str">
        <f t="shared" si="101"/>
        <v>82 Transport and mobile machine drivers and operatives</v>
      </c>
      <c r="M105" s="18">
        <f t="shared" si="102"/>
        <v>1.0640555010942965</v>
      </c>
      <c r="N105" s="18">
        <f t="shared" si="102"/>
        <v>-9.849261927630149</v>
      </c>
      <c r="O105" s="18">
        <f t="shared" si="102"/>
        <v>-7.7892169548510193E-2</v>
      </c>
      <c r="P105" s="18">
        <f t="shared" si="102"/>
        <v>-4.0874221567532842E-2</v>
      </c>
      <c r="Q105" s="18">
        <f t="shared" si="103"/>
        <v>-5.321506108444396E-2</v>
      </c>
      <c r="S105" s="18">
        <f t="shared" si="104"/>
        <v>-5.321506108444396E-2</v>
      </c>
      <c r="T105" s="18">
        <f t="shared" si="105"/>
        <v>2.8081884913462529</v>
      </c>
      <c r="U105" s="18">
        <f t="shared" si="106"/>
        <v>2.7721226739717331</v>
      </c>
      <c r="W105" t="str">
        <f t="shared" si="107"/>
        <v>82 Transport and mobile machine drivers and operatives</v>
      </c>
      <c r="X105" s="18">
        <f t="shared" si="108"/>
        <v>3.6575510858868343</v>
      </c>
      <c r="Y105" s="18">
        <f t="shared" si="108"/>
        <v>-9.9076734270290618</v>
      </c>
      <c r="Z105" s="18">
        <f t="shared" si="108"/>
        <v>3.728263511341523</v>
      </c>
      <c r="AA105" s="18">
        <f t="shared" si="108"/>
        <v>1.1339948152525814</v>
      </c>
      <c r="AB105" s="18">
        <f t="shared" si="109"/>
        <v>1.9914604692399474</v>
      </c>
      <c r="AD105" s="18">
        <f t="shared" si="110"/>
        <v>1.9914604692399474</v>
      </c>
      <c r="AE105" s="18">
        <f t="shared" si="111"/>
        <v>3.9012955555692397</v>
      </c>
      <c r="AF105" s="18">
        <f t="shared" si="112"/>
        <v>5.1358896499893891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-3.5777905174207536</v>
      </c>
      <c r="C106" s="18">
        <f t="shared" si="96"/>
        <v>-10.507678421373489</v>
      </c>
      <c r="D106" s="18">
        <f t="shared" si="96"/>
        <v>14.00405139394374</v>
      </c>
      <c r="E106" s="18">
        <f t="shared" si="96"/>
        <v>1.4228801154569481</v>
      </c>
      <c r="F106" s="18">
        <f t="shared" si="97"/>
        <v>5.454242031892198</v>
      </c>
      <c r="H106" s="18">
        <f t="shared" si="98"/>
        <v>5.454242031892198</v>
      </c>
      <c r="I106" s="18">
        <f t="shared" si="99"/>
        <v>4.3656501136870141</v>
      </c>
      <c r="J106" s="18">
        <f t="shared" si="100"/>
        <v>7.8721176907164736</v>
      </c>
      <c r="L106" t="str">
        <f t="shared" si="101"/>
        <v>91 Elementary trades and related occupations</v>
      </c>
      <c r="M106" s="18">
        <f t="shared" si="102"/>
        <v>-3.7093683346785755</v>
      </c>
      <c r="N106" s="18">
        <f t="shared" si="102"/>
        <v>-9.286163141733816</v>
      </c>
      <c r="O106" s="18">
        <f t="shared" si="102"/>
        <v>6.3162261208461912</v>
      </c>
      <c r="P106" s="18">
        <f t="shared" si="102"/>
        <v>0.9852424540022886</v>
      </c>
      <c r="Q106" s="18">
        <f t="shared" si="103"/>
        <v>2.7318539614299642</v>
      </c>
      <c r="S106" s="18">
        <f t="shared" si="104"/>
        <v>2.7318539614299642</v>
      </c>
      <c r="T106" s="18">
        <f t="shared" si="105"/>
        <v>2.4888656452334956</v>
      </c>
      <c r="U106" s="18">
        <f t="shared" si="106"/>
        <v>4.5319056874837393</v>
      </c>
      <c r="W106" t="str">
        <f t="shared" si="107"/>
        <v>91 Elementary trades and related occupations</v>
      </c>
      <c r="X106" s="18">
        <f t="shared" si="108"/>
        <v>-3.2012966395141063</v>
      </c>
      <c r="Y106" s="18">
        <f t="shared" si="108"/>
        <v>-13.957240781730263</v>
      </c>
      <c r="Z106" s="18">
        <f t="shared" si="108"/>
        <v>29.308556005729326</v>
      </c>
      <c r="AA106" s="18">
        <f t="shared" si="108"/>
        <v>1.8931039674830563</v>
      </c>
      <c r="AB106" s="18">
        <f t="shared" si="109"/>
        <v>10.316112455308325</v>
      </c>
      <c r="AD106" s="18">
        <f t="shared" si="110"/>
        <v>10.316112455308325</v>
      </c>
      <c r="AE106" s="18">
        <f t="shared" si="111"/>
        <v>8.1637779238417529</v>
      </c>
      <c r="AF106" s="18">
        <f t="shared" si="112"/>
        <v>13.413020219385952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5.6956687754805557E-2</v>
      </c>
      <c r="C107" s="18">
        <f t="shared" si="96"/>
        <v>-6.1160428357129977</v>
      </c>
      <c r="D107" s="18">
        <f t="shared" si="96"/>
        <v>-1.7142138572190047</v>
      </c>
      <c r="E107" s="18">
        <f t="shared" si="96"/>
        <v>-0.75503616555653297</v>
      </c>
      <c r="F107" s="18">
        <f t="shared" si="97"/>
        <v>-1.0757976527203561</v>
      </c>
      <c r="H107" s="18">
        <f t="shared" si="98"/>
        <v>-1.0757976527203561</v>
      </c>
      <c r="I107" s="18">
        <f t="shared" si="99"/>
        <v>2.4146021265414319</v>
      </c>
      <c r="J107" s="18">
        <f t="shared" si="100"/>
        <v>1.6621954057928656</v>
      </c>
      <c r="L107" t="str">
        <f t="shared" si="101"/>
        <v>92 Elementary administration and service occupations</v>
      </c>
      <c r="M107" s="18">
        <f t="shared" si="102"/>
        <v>-2.4370981575565609</v>
      </c>
      <c r="N107" s="18">
        <f t="shared" si="102"/>
        <v>0.68081555107626368</v>
      </c>
      <c r="O107" s="18">
        <f t="shared" si="102"/>
        <v>-0.29116361530757695</v>
      </c>
      <c r="P107" s="18">
        <f t="shared" si="102"/>
        <v>-0.89172399079127107</v>
      </c>
      <c r="Q107" s="18">
        <f t="shared" si="103"/>
        <v>-0.69194019642768723</v>
      </c>
      <c r="S107" s="18">
        <f t="shared" si="104"/>
        <v>-0.69194019642768723</v>
      </c>
      <c r="T107" s="18">
        <f t="shared" si="105"/>
        <v>2.1429896802799053</v>
      </c>
      <c r="U107" s="18">
        <f t="shared" si="106"/>
        <v>1.6356818460702804</v>
      </c>
      <c r="W107" t="str">
        <f t="shared" si="107"/>
        <v>92 Elementary administration and service occupations</v>
      </c>
      <c r="X107" s="18">
        <f t="shared" si="108"/>
        <v>2.3410589675342264</v>
      </c>
      <c r="Y107" s="18">
        <f t="shared" si="108"/>
        <v>-11.63898019775289</v>
      </c>
      <c r="Z107" s="18">
        <f t="shared" si="108"/>
        <v>-3.1095354271432396</v>
      </c>
      <c r="AA107" s="18">
        <f t="shared" si="108"/>
        <v>-0.61082160705037136</v>
      </c>
      <c r="AB107" s="18">
        <f t="shared" si="109"/>
        <v>-1.4508053033953638</v>
      </c>
      <c r="AD107" s="18">
        <f t="shared" si="110"/>
        <v>-1.4508053033953638</v>
      </c>
      <c r="AE107" s="18">
        <f t="shared" si="111"/>
        <v>2.6573926753878707</v>
      </c>
      <c r="AF107" s="18">
        <f t="shared" si="112"/>
        <v>1.6866573863968393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0.4627205958001479</v>
      </c>
      <c r="C109" s="26">
        <f>IF(AND(D$6-C$6 &lt;&gt; 0,C35&lt;&gt;0,D35&lt;&gt;0),(EXP(LN(D35/C35)/(D$6-C$6))-1)*100,0)</f>
        <v>-0.82073252592762547</v>
      </c>
      <c r="D109" s="26">
        <f>IF(AND(E$6-D$6 &lt;&gt; 0,D35&lt;&gt;0,E35&lt;&gt;0),(EXP(LN(E35/D35)/(E$6-D$6))-1)*100,0)</f>
        <v>0.80750600951529083</v>
      </c>
      <c r="E109" s="26">
        <f>IF(AND(F$6-E$6 &lt;&gt; 0,E35&lt;&gt;0,F35&lt;&gt;0),(EXP(LN(F35/E35)/(F$6-E$6))-1)*100,0)</f>
        <v>0.56917873885600212</v>
      </c>
      <c r="F109" s="26">
        <f t="shared" ref="F109" si="113">IF(AND(F$6-D$6 &lt;&gt; 0,D35&lt;&gt;0,F35&lt;&gt;0),(EXP(LN(F35/D35)/(F$6-D$6))-1)*100,0)</f>
        <v>0.64855849109184405</v>
      </c>
      <c r="H109" s="26">
        <f t="shared" ref="H109" si="114">IF($F$6-$D$6 &lt;&gt; 0,(EXP(LN(1+(H72/100))/($F$6-$D$6))-1)*100,0)</f>
        <v>0.64855849109184405</v>
      </c>
      <c r="I109" s="26">
        <f>IF(D35&gt;0,((1+(I35/D35))^(1/($F$6-$D$6))-1)*100,0)</f>
        <v>2.7837104643822608</v>
      </c>
      <c r="J109" s="26">
        <f t="shared" ref="J109" si="115">IF($F$6-$D$6 &lt;&gt; 0,(EXP(LN(1+(J72/100))/($F$6-$D$6))-1)*100,0)</f>
        <v>3.23196560142891</v>
      </c>
      <c r="L109" s="24" t="str">
        <f>L35</f>
        <v>All occupations</v>
      </c>
      <c r="M109" s="26">
        <f>IF(AND(N$6-M$6 &lt;&gt; 0,M35&lt;&gt;0,N35&lt;&gt;0),(EXP(LN(N35/M35)/(N$6-M$6))-1)*100,0)</f>
        <v>-0.15486153686058435</v>
      </c>
      <c r="N109" s="26">
        <f>IF(AND(O$6-N$6 &lt;&gt; 0,N35&lt;&gt;0,O35&lt;&gt;0),(EXP(LN(O35/N35)/(O$6-N$6))-1)*100,0)</f>
        <v>-1.25725937679253</v>
      </c>
      <c r="O109" s="26">
        <f>IF(AND(P$6-O$6 &lt;&gt; 0,O35&lt;&gt;0,P35&lt;&gt;0),(EXP(LN(P35/O35)/(P$6-O$6))-1)*100,0)</f>
        <v>0.67980237713269887</v>
      </c>
      <c r="P109" s="26">
        <f>IF(AND(Q$6-P$6 &lt;&gt; 0,P35&lt;&gt;0,Q35&lt;&gt;0),(EXP(LN(Q35/P35)/(Q$6-P$6))-1)*100,0)</f>
        <v>0.48406920505881246</v>
      </c>
      <c r="Q109" s="26">
        <f t="shared" ref="Q109" si="116">IF(AND(Q$6-O$6 &lt;&gt; 0,O35&lt;&gt;0,Q35&lt;&gt;0),(EXP(LN(Q35/O35)/(Q$6-O$6))-1)*100,0)</f>
        <v>0.54927127829702549</v>
      </c>
      <c r="S109" s="26">
        <f t="shared" ref="S109" si="117">IF($F$6-$D$6 &lt;&gt; 0,(EXP(LN(1+(S72/100))/($F$6-$D$6))-1)*100,0)</f>
        <v>0.54927127829702549</v>
      </c>
      <c r="T109" s="26">
        <f t="shared" ref="T109" si="118">IF(O35&gt;0,((1+(T35/O35))^(1/($F$6-$D$6))-1)*100,0)</f>
        <v>2.3605715915022252</v>
      </c>
      <c r="U109" s="26">
        <f t="shared" ref="U109" si="119">IF($F$6-$D$6 &lt;&gt; 0,(EXP(LN(1+(U72/100))/($F$6-$D$6))-1)*100,0)</f>
        <v>2.7612218344069461</v>
      </c>
      <c r="W109" s="24" t="str">
        <f>W35</f>
        <v>All occupations</v>
      </c>
      <c r="X109" s="26">
        <f>IF(AND(Y$6-X$6 &lt;&gt; 0,X35&lt;&gt;0,Y35&lt;&gt;0),(EXP(LN(Y35/X35)/(Y$6-X$6))-1)*100,0)</f>
        <v>1.1219348475506319</v>
      </c>
      <c r="Y109" s="26">
        <f>IF(AND(Z$6-Y$6 &lt;&gt; 0,Y35&lt;&gt;0,Z35&lt;&gt;0),(EXP(LN(Z35/Y35)/(Z$6-Y$6))-1)*100,0)</f>
        <v>-0.36934661481872189</v>
      </c>
      <c r="Z109" s="26">
        <f>IF(AND(AA$6-Z$6 &lt;&gt; 0,Z35&lt;&gt;0,AA35&lt;&gt;0),(EXP(LN(AA35/Z35)/(AA$6-Z$6))-1)*100,0)</f>
        <v>0.93771178804005206</v>
      </c>
      <c r="AA109" s="26">
        <f>IF(AND(AB$6-AA$6 &lt;&gt; 0,AA35&lt;&gt;0,AB35&lt;&gt;0),(EXP(LN(AB35/AA35)/(AB$6-AA$6))-1)*100,0)</f>
        <v>0.65463764774049693</v>
      </c>
      <c r="AB109" s="26">
        <f t="shared" ref="AB109" si="120">IF(AND(AB$6-Z$6 &lt;&gt; 0,Z35&lt;&gt;0,AB35&lt;&gt;0),(EXP(LN(AB35/Z35)/(AB$6-Z$6))-1)*100,0)</f>
        <v>0.74890737710371358</v>
      </c>
      <c r="AD109" s="26">
        <f t="shared" ref="AD109" si="121">IF($F$6-$D$6 &lt;&gt; 0,(EXP(LN(1+(AD72/100))/($F$6-$D$6))-1)*100,0)</f>
        <v>0.74890737710371358</v>
      </c>
      <c r="AE109" s="26">
        <f t="shared" ref="AE109" si="122">IF(Z35&gt;0,((1+(AE35/Z35))^(1/($F$6-$D$6))-1)*100,0)</f>
        <v>3.1934436700879143</v>
      </c>
      <c r="AF109" s="26">
        <f t="shared" ref="AF109" si="123">IF($F$6-$D$6 &lt;&gt; 0,(EXP(LN(1+(AF72/100))/($F$6-$D$6))-1)*100,0)</f>
        <v>3.6851041057518907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Heart of the South West (Continued)</v>
      </c>
      <c r="L112" s="19" t="str">
        <f>CONCATENATE(L$1," (Continued)")</f>
        <v>Occupation Table 2.1  Males: Employment Change by Occupation (SOC 2020) and Replacement Demand, 2015-2035, Heart of the South West (Continued)</v>
      </c>
      <c r="W112" s="19" t="str">
        <f>CONCATENATE(W$1," (Continued)")</f>
        <v>Occupation Table 2.2  Females: Employment Change by Occupation (SOC 2020) and Replacement Demand, 2015-2035, Heart of the South West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8.6194519323388832</v>
      </c>
      <c r="C119" s="27">
        <f t="shared" si="125"/>
        <v>2.497859993195604</v>
      </c>
      <c r="D119" s="27">
        <f t="shared" si="125"/>
        <v>-5.3613661673946424</v>
      </c>
      <c r="E119" s="27">
        <f t="shared" si="125"/>
        <v>5.7788697482402185</v>
      </c>
      <c r="F119" s="27">
        <f t="shared" ref="F119:F144" si="126">F8-D8</f>
        <v>0.41750358084557604</v>
      </c>
      <c r="L119" t="str">
        <f t="shared" ref="L119:L144" si="127">L8</f>
        <v>11 Corporate managers and directors</v>
      </c>
      <c r="M119" s="27">
        <f t="shared" ref="M119:P144" si="128">N8-M8</f>
        <v>3.9720395929663752</v>
      </c>
      <c r="N119" s="27">
        <f t="shared" si="128"/>
        <v>0.88733710122942</v>
      </c>
      <c r="O119" s="27">
        <f t="shared" si="128"/>
        <v>-5.265682909892206</v>
      </c>
      <c r="P119" s="27">
        <f t="shared" si="128"/>
        <v>2.0987678381201818</v>
      </c>
      <c r="Q119" s="27">
        <f t="shared" ref="Q119:Q144" si="129">Q8-O8</f>
        <v>-3.1669150717720242</v>
      </c>
      <c r="W119" t="str">
        <f t="shared" ref="W119:W144" si="130">W8</f>
        <v>11 Corporate managers and directors</v>
      </c>
      <c r="X119" s="27">
        <f t="shared" ref="X119:AA144" si="131">Y8-X8</f>
        <v>4.6474123393723872</v>
      </c>
      <c r="Y119" s="27">
        <f t="shared" si="131"/>
        <v>1.6105228919662729</v>
      </c>
      <c r="Z119" s="27">
        <f t="shared" si="131"/>
        <v>-9.5683257502525265E-2</v>
      </c>
      <c r="AA119" s="27">
        <f t="shared" si="131"/>
        <v>3.6801019101200723</v>
      </c>
      <c r="AB119" s="27">
        <f t="shared" ref="AB119:AB144" si="132">AB8-Z8</f>
        <v>3.584418652617547</v>
      </c>
    </row>
    <row r="120" spans="1:28" x14ac:dyDescent="0.2">
      <c r="A120" t="str">
        <f t="shared" si="124"/>
        <v>12 Other managers and proprietors</v>
      </c>
      <c r="B120" s="27">
        <f t="shared" si="125"/>
        <v>2.524834363526594</v>
      </c>
      <c r="C120" s="27">
        <f t="shared" si="125"/>
        <v>0.68323411750981222</v>
      </c>
      <c r="D120" s="27">
        <f t="shared" si="125"/>
        <v>2.0981275952325618</v>
      </c>
      <c r="E120" s="27">
        <f t="shared" si="125"/>
        <v>4.6563781119833791</v>
      </c>
      <c r="F120" s="27">
        <f t="shared" si="126"/>
        <v>6.7545057072159409</v>
      </c>
      <c r="L120" t="str">
        <f t="shared" si="127"/>
        <v>12 Other managers and proprietors</v>
      </c>
      <c r="M120" s="27">
        <f t="shared" si="128"/>
        <v>1.4357287820875868</v>
      </c>
      <c r="N120" s="27">
        <f t="shared" si="128"/>
        <v>-0.62487750570925016</v>
      </c>
      <c r="O120" s="27">
        <f t="shared" si="128"/>
        <v>2.8066676975291323</v>
      </c>
      <c r="P120" s="27">
        <f t="shared" si="128"/>
        <v>3.5025054004912235</v>
      </c>
      <c r="Q120" s="27">
        <f t="shared" si="129"/>
        <v>6.3091730980203558</v>
      </c>
      <c r="W120" t="str">
        <f t="shared" si="130"/>
        <v>12 Other managers and proprietors</v>
      </c>
      <c r="X120" s="27">
        <f t="shared" si="131"/>
        <v>1.0891055814390072</v>
      </c>
      <c r="Y120" s="27">
        <f t="shared" si="131"/>
        <v>1.3081116232190269</v>
      </c>
      <c r="Z120" s="27">
        <f t="shared" si="131"/>
        <v>-0.70854010229656872</v>
      </c>
      <c r="AA120" s="27">
        <f t="shared" si="131"/>
        <v>1.1538727114921983</v>
      </c>
      <c r="AB120" s="27">
        <f t="shared" si="132"/>
        <v>0.44533260919562956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4.3787850082562656</v>
      </c>
      <c r="C121" s="27">
        <f t="shared" si="125"/>
        <v>2.0002345788388922</v>
      </c>
      <c r="D121" s="27">
        <f t="shared" si="125"/>
        <v>11.979770572679371</v>
      </c>
      <c r="E121" s="27">
        <f t="shared" si="125"/>
        <v>9.7993705312830244</v>
      </c>
      <c r="F121" s="27">
        <f t="shared" si="126"/>
        <v>21.779141103962395</v>
      </c>
      <c r="L121" t="str">
        <f t="shared" si="127"/>
        <v>21 Science, research, engineering and technology professionals</v>
      </c>
      <c r="M121" s="27">
        <f t="shared" si="128"/>
        <v>3.6274469558098943</v>
      </c>
      <c r="N121" s="27">
        <f t="shared" si="128"/>
        <v>0.11036154401155329</v>
      </c>
      <c r="O121" s="27">
        <f t="shared" si="128"/>
        <v>7.8278428494521677</v>
      </c>
      <c r="P121" s="27">
        <f t="shared" si="128"/>
        <v>6.4074978595945353</v>
      </c>
      <c r="Q121" s="27">
        <f t="shared" si="129"/>
        <v>14.235340709046703</v>
      </c>
      <c r="W121" t="str">
        <f t="shared" si="130"/>
        <v>21 Science, research, engineering and technology professionals</v>
      </c>
      <c r="X121" s="27">
        <f t="shared" si="131"/>
        <v>0.7513380524462141</v>
      </c>
      <c r="Y121" s="27">
        <f t="shared" si="131"/>
        <v>1.8898730348273904</v>
      </c>
      <c r="Z121" s="27">
        <f t="shared" si="131"/>
        <v>4.1519277232273311</v>
      </c>
      <c r="AA121" s="27">
        <f t="shared" si="131"/>
        <v>3.3918726716884233</v>
      </c>
      <c r="AB121" s="27">
        <f t="shared" si="132"/>
        <v>7.5438003949157544</v>
      </c>
    </row>
    <row r="122" spans="1:28" x14ac:dyDescent="0.2">
      <c r="A122" t="str">
        <f t="shared" si="124"/>
        <v>22 Health professionals</v>
      </c>
      <c r="B122" s="27">
        <f t="shared" si="125"/>
        <v>2.7682537545284092</v>
      </c>
      <c r="C122" s="27">
        <f t="shared" si="125"/>
        <v>-0.26643249184446205</v>
      </c>
      <c r="D122" s="27">
        <f t="shared" si="125"/>
        <v>0.85939614210939652</v>
      </c>
      <c r="E122" s="27">
        <f t="shared" si="125"/>
        <v>5.8510543500144223</v>
      </c>
      <c r="F122" s="27">
        <f t="shared" si="126"/>
        <v>6.7104504921238188</v>
      </c>
      <c r="L122" t="str">
        <f t="shared" si="127"/>
        <v>22 Health professionals</v>
      </c>
      <c r="M122" s="27">
        <f t="shared" si="128"/>
        <v>0.18302586897744533</v>
      </c>
      <c r="N122" s="27">
        <f t="shared" si="128"/>
        <v>1.3901149091697427</v>
      </c>
      <c r="O122" s="27">
        <f t="shared" si="128"/>
        <v>0.41596426169822642</v>
      </c>
      <c r="P122" s="27">
        <f t="shared" si="128"/>
        <v>1.9545604895534971</v>
      </c>
      <c r="Q122" s="27">
        <f t="shared" si="129"/>
        <v>2.3705247512517236</v>
      </c>
      <c r="W122" t="str">
        <f t="shared" si="130"/>
        <v>22 Health professionals</v>
      </c>
      <c r="X122" s="27">
        <f t="shared" si="131"/>
        <v>2.5852278855509248</v>
      </c>
      <c r="Y122" s="27">
        <f t="shared" si="131"/>
        <v>-1.656547401014155</v>
      </c>
      <c r="Z122" s="27">
        <f t="shared" si="131"/>
        <v>0.44343188041115056</v>
      </c>
      <c r="AA122" s="27">
        <f t="shared" si="131"/>
        <v>3.8964938604608861</v>
      </c>
      <c r="AB122" s="27">
        <f t="shared" si="132"/>
        <v>4.3399257408720366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3.2590085368459469</v>
      </c>
      <c r="C123" s="27">
        <f t="shared" si="125"/>
        <v>0.72884037357273712</v>
      </c>
      <c r="D123" s="27">
        <f t="shared" si="125"/>
        <v>-0.40267808589832299</v>
      </c>
      <c r="E123" s="27">
        <f t="shared" si="125"/>
        <v>3.8011384429647279</v>
      </c>
      <c r="F123" s="27">
        <f t="shared" si="126"/>
        <v>3.3984603570664049</v>
      </c>
      <c r="L123" t="str">
        <f t="shared" si="127"/>
        <v>23 Teaching and other educational professionals</v>
      </c>
      <c r="M123" s="27">
        <f t="shared" si="128"/>
        <v>0.39314260776541765</v>
      </c>
      <c r="N123" s="27">
        <f t="shared" si="128"/>
        <v>-0.88421210327307342</v>
      </c>
      <c r="O123" s="27">
        <f t="shared" si="128"/>
        <v>0.48273428771136828</v>
      </c>
      <c r="P123" s="27">
        <f t="shared" si="128"/>
        <v>1.1246580519626939</v>
      </c>
      <c r="Q123" s="27">
        <f t="shared" si="129"/>
        <v>1.6073923396740621</v>
      </c>
      <c r="W123" t="str">
        <f t="shared" si="130"/>
        <v>23 Teaching and other educational professionals</v>
      </c>
      <c r="X123" s="27">
        <f t="shared" si="131"/>
        <v>2.8658659290806021</v>
      </c>
      <c r="Y123" s="27">
        <f t="shared" si="131"/>
        <v>1.6130524768458088</v>
      </c>
      <c r="Z123" s="27">
        <f t="shared" si="131"/>
        <v>-0.88541237360976055</v>
      </c>
      <c r="AA123" s="27">
        <f t="shared" si="131"/>
        <v>2.6764803910020163</v>
      </c>
      <c r="AB123" s="27">
        <f t="shared" si="132"/>
        <v>1.7910680173922557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5.5372420565357245</v>
      </c>
      <c r="C124" s="27">
        <f t="shared" si="125"/>
        <v>4.8302724859381243</v>
      </c>
      <c r="D124" s="27">
        <f t="shared" si="125"/>
        <v>3.7577263082840844</v>
      </c>
      <c r="E124" s="27">
        <f t="shared" si="125"/>
        <v>7.6541100658171146</v>
      </c>
      <c r="F124" s="27">
        <f t="shared" si="126"/>
        <v>11.411836374101199</v>
      </c>
      <c r="L124" t="str">
        <f t="shared" si="127"/>
        <v>24 Business, media and public service professionals</v>
      </c>
      <c r="M124" s="27">
        <f t="shared" si="128"/>
        <v>1.71785455138847</v>
      </c>
      <c r="N124" s="27">
        <f t="shared" si="128"/>
        <v>2.0804389341231619</v>
      </c>
      <c r="O124" s="27">
        <f t="shared" si="128"/>
        <v>2.2556349121519155</v>
      </c>
      <c r="P124" s="27">
        <f t="shared" si="128"/>
        <v>3.4964353643491606</v>
      </c>
      <c r="Q124" s="27">
        <f t="shared" si="129"/>
        <v>5.7520702765010761</v>
      </c>
      <c r="W124" t="str">
        <f t="shared" si="130"/>
        <v>24 Business, media and public service professionals</v>
      </c>
      <c r="X124" s="27">
        <f t="shared" si="131"/>
        <v>3.819387505147315</v>
      </c>
      <c r="Y124" s="27">
        <f t="shared" si="131"/>
        <v>2.7498335518149339</v>
      </c>
      <c r="Z124" s="27">
        <f t="shared" si="131"/>
        <v>1.5020913961321867</v>
      </c>
      <c r="AA124" s="27">
        <f t="shared" si="131"/>
        <v>4.1576747014678901</v>
      </c>
      <c r="AB124" s="27">
        <f t="shared" si="132"/>
        <v>5.6597660976000768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1.8502887795712279</v>
      </c>
      <c r="C125" s="27">
        <f t="shared" si="125"/>
        <v>1.5237426279112931</v>
      </c>
      <c r="D125" s="27">
        <f t="shared" si="125"/>
        <v>-0.88758368600303328</v>
      </c>
      <c r="E125" s="27">
        <f t="shared" si="125"/>
        <v>1.3554935521897207</v>
      </c>
      <c r="F125" s="27">
        <f t="shared" si="126"/>
        <v>0.4679098661866874</v>
      </c>
      <c r="L125" t="str">
        <f t="shared" si="127"/>
        <v>31 Science, engineering and technology associate professionals</v>
      </c>
      <c r="M125" s="27">
        <f t="shared" si="128"/>
        <v>1.6785464034351865</v>
      </c>
      <c r="N125" s="27">
        <f t="shared" si="128"/>
        <v>0.60262165030394321</v>
      </c>
      <c r="O125" s="27">
        <f t="shared" si="128"/>
        <v>-1.2303260573836763</v>
      </c>
      <c r="P125" s="27">
        <f t="shared" si="128"/>
        <v>0.45624332050959104</v>
      </c>
      <c r="Q125" s="27">
        <f t="shared" si="129"/>
        <v>-0.77408273687408524</v>
      </c>
      <c r="W125" t="str">
        <f t="shared" si="130"/>
        <v>31 Science, engineering and technology associate professionals</v>
      </c>
      <c r="X125" s="27">
        <f t="shared" si="131"/>
        <v>0.17174237613602772</v>
      </c>
      <c r="Y125" s="27">
        <f t="shared" si="131"/>
        <v>0.92112097760735123</v>
      </c>
      <c r="Z125" s="27">
        <f t="shared" si="131"/>
        <v>0.34274237138065899</v>
      </c>
      <c r="AA125" s="27">
        <f t="shared" si="131"/>
        <v>0.89925023168011897</v>
      </c>
      <c r="AB125" s="27">
        <f t="shared" si="132"/>
        <v>1.241992603060778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0.45139162166056934</v>
      </c>
      <c r="C126" s="27">
        <f t="shared" si="125"/>
        <v>0.10295450158936603</v>
      </c>
      <c r="D126" s="27">
        <f t="shared" si="125"/>
        <v>11.024562317818475</v>
      </c>
      <c r="E126" s="27">
        <f t="shared" si="125"/>
        <v>6.4338274796180031</v>
      </c>
      <c r="F126" s="27">
        <f t="shared" si="126"/>
        <v>17.458389797436478</v>
      </c>
      <c r="L126" t="str">
        <f t="shared" si="127"/>
        <v>32 Health and social care associate professionals</v>
      </c>
      <c r="M126" s="27">
        <f t="shared" si="128"/>
        <v>-0.44046914635560919</v>
      </c>
      <c r="N126" s="27">
        <f t="shared" si="128"/>
        <v>0.45757893825971196</v>
      </c>
      <c r="O126" s="27">
        <f t="shared" si="128"/>
        <v>1.5613268112850989</v>
      </c>
      <c r="P126" s="27">
        <f t="shared" si="128"/>
        <v>1.0314544885900609</v>
      </c>
      <c r="Q126" s="27">
        <f t="shared" si="129"/>
        <v>2.5927812998751598</v>
      </c>
      <c r="W126" t="str">
        <f t="shared" si="130"/>
        <v>32 Health and social care associate professionals</v>
      </c>
      <c r="X126" s="27">
        <f t="shared" si="131"/>
        <v>0.8918607680161692</v>
      </c>
      <c r="Y126" s="27">
        <f t="shared" si="131"/>
        <v>-0.35462443667030108</v>
      </c>
      <c r="Z126" s="27">
        <f t="shared" si="131"/>
        <v>9.463235506533346</v>
      </c>
      <c r="AA126" s="27">
        <f t="shared" si="131"/>
        <v>5.4023729910279492</v>
      </c>
      <c r="AB126" s="27">
        <f t="shared" si="132"/>
        <v>14.865608497561295</v>
      </c>
    </row>
    <row r="127" spans="1:28" x14ac:dyDescent="0.2">
      <c r="A127" t="str">
        <f t="shared" si="124"/>
        <v>33 Protective service occupations</v>
      </c>
      <c r="B127" s="27">
        <f t="shared" si="125"/>
        <v>3.5677673968403489E-2</v>
      </c>
      <c r="C127" s="27">
        <f t="shared" si="125"/>
        <v>0.49453477593882589</v>
      </c>
      <c r="D127" s="27">
        <f t="shared" si="125"/>
        <v>-1.1457186727359225</v>
      </c>
      <c r="E127" s="27">
        <f t="shared" si="125"/>
        <v>0.38406679641253305</v>
      </c>
      <c r="F127" s="27">
        <f t="shared" si="126"/>
        <v>-0.76165187632338949</v>
      </c>
      <c r="L127" t="str">
        <f t="shared" si="127"/>
        <v>33 Protective service occupations</v>
      </c>
      <c r="M127" s="27">
        <f t="shared" si="128"/>
        <v>-0.14287268306024536</v>
      </c>
      <c r="N127" s="27">
        <f t="shared" si="128"/>
        <v>0.30160169320753916</v>
      </c>
      <c r="O127" s="27">
        <f t="shared" si="128"/>
        <v>-0.92659404678619239</v>
      </c>
      <c r="P127" s="27">
        <f t="shared" si="128"/>
        <v>-4.1607059755518705E-2</v>
      </c>
      <c r="Q127" s="27">
        <f t="shared" si="129"/>
        <v>-0.9682011065417111</v>
      </c>
      <c r="W127" t="str">
        <f t="shared" si="130"/>
        <v>33 Protective service occupations</v>
      </c>
      <c r="X127" s="27">
        <f t="shared" si="131"/>
        <v>0.17855035702863842</v>
      </c>
      <c r="Y127" s="27">
        <f t="shared" si="131"/>
        <v>0.19293308273128895</v>
      </c>
      <c r="Z127" s="27">
        <f t="shared" si="131"/>
        <v>-0.21912462594972881</v>
      </c>
      <c r="AA127" s="27">
        <f t="shared" si="131"/>
        <v>0.42567385616804798</v>
      </c>
      <c r="AB127" s="27">
        <f t="shared" si="132"/>
        <v>0.20654923021831917</v>
      </c>
    </row>
    <row r="128" spans="1:28" x14ac:dyDescent="0.2">
      <c r="A128" t="str">
        <f t="shared" si="124"/>
        <v>34 Culture, media and sports occupations</v>
      </c>
      <c r="B128" s="27">
        <f t="shared" si="125"/>
        <v>0.56430739657699291</v>
      </c>
      <c r="C128" s="27">
        <f t="shared" si="125"/>
        <v>-9.2408969122494966E-3</v>
      </c>
      <c r="D128" s="27">
        <f t="shared" si="125"/>
        <v>-0.5054859719583078</v>
      </c>
      <c r="E128" s="27">
        <f t="shared" si="125"/>
        <v>2.4467269210173654</v>
      </c>
      <c r="F128" s="27">
        <f t="shared" si="126"/>
        <v>1.9412409490590576</v>
      </c>
      <c r="L128" t="str">
        <f t="shared" si="127"/>
        <v>34 Culture, media and sports occupations</v>
      </c>
      <c r="M128" s="27">
        <f t="shared" si="128"/>
        <v>-0.28563566921019579</v>
      </c>
      <c r="N128" s="27">
        <f t="shared" si="128"/>
        <v>-0.6346110686447517</v>
      </c>
      <c r="O128" s="27">
        <f t="shared" si="128"/>
        <v>-0.33570927322129407</v>
      </c>
      <c r="P128" s="27">
        <f t="shared" si="128"/>
        <v>0.99603298716292166</v>
      </c>
      <c r="Q128" s="27">
        <f t="shared" si="129"/>
        <v>0.66032371394162759</v>
      </c>
      <c r="W128" t="str">
        <f t="shared" si="130"/>
        <v>34 Culture, media and sports occupations</v>
      </c>
      <c r="X128" s="27">
        <f t="shared" si="131"/>
        <v>0.84994306578716561</v>
      </c>
      <c r="Y128" s="27">
        <f t="shared" si="131"/>
        <v>0.62537017173251996</v>
      </c>
      <c r="Z128" s="27">
        <f t="shared" si="131"/>
        <v>-0.16977669873702972</v>
      </c>
      <c r="AA128" s="27">
        <f t="shared" si="131"/>
        <v>1.4506939338544509</v>
      </c>
      <c r="AB128" s="27">
        <f t="shared" si="132"/>
        <v>1.2809172351174212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2.1742801771147668</v>
      </c>
      <c r="C129" s="27">
        <f t="shared" si="125"/>
        <v>2.3817962176959426</v>
      </c>
      <c r="D129" s="27">
        <f t="shared" si="125"/>
        <v>1.165737849580502</v>
      </c>
      <c r="E129" s="27">
        <f t="shared" si="125"/>
        <v>3.3290127620723027</v>
      </c>
      <c r="F129" s="27">
        <f t="shared" si="126"/>
        <v>4.4947506116528047</v>
      </c>
      <c r="L129" t="str">
        <f t="shared" si="127"/>
        <v>35 Business and public service associate professionals</v>
      </c>
      <c r="M129" s="27">
        <f t="shared" si="128"/>
        <v>0.3587695916395397</v>
      </c>
      <c r="N129" s="27">
        <f t="shared" si="128"/>
        <v>1.1921666920222158</v>
      </c>
      <c r="O129" s="27">
        <f t="shared" si="128"/>
        <v>0.14478940116364569</v>
      </c>
      <c r="P129" s="27">
        <f t="shared" si="128"/>
        <v>0.70595291734700538</v>
      </c>
      <c r="Q129" s="27">
        <f t="shared" si="129"/>
        <v>0.85074231851065107</v>
      </c>
      <c r="W129" t="str">
        <f t="shared" si="130"/>
        <v>35 Business and public service associate professionals</v>
      </c>
      <c r="X129" s="27">
        <f t="shared" si="131"/>
        <v>1.8155105854751987</v>
      </c>
      <c r="Y129" s="27">
        <f t="shared" si="131"/>
        <v>1.1896295256736984</v>
      </c>
      <c r="Z129" s="27">
        <f t="shared" si="131"/>
        <v>1.0209484484168847</v>
      </c>
      <c r="AA129" s="27">
        <f t="shared" si="131"/>
        <v>2.6230598447252937</v>
      </c>
      <c r="AB129" s="27">
        <f t="shared" si="132"/>
        <v>3.6440082931421784</v>
      </c>
    </row>
    <row r="130" spans="1:28" x14ac:dyDescent="0.2">
      <c r="A130" t="str">
        <f t="shared" si="124"/>
        <v>41 Administrative occupations</v>
      </c>
      <c r="B130" s="27">
        <f t="shared" si="125"/>
        <v>-2.3984333018602229</v>
      </c>
      <c r="C130" s="27">
        <f t="shared" si="125"/>
        <v>3.5189183329632812</v>
      </c>
      <c r="D130" s="27">
        <f t="shared" si="125"/>
        <v>1.8512710486798483</v>
      </c>
      <c r="E130" s="27">
        <f t="shared" si="125"/>
        <v>-1.2054436809955433</v>
      </c>
      <c r="F130" s="27">
        <f t="shared" si="126"/>
        <v>0.64582736768430493</v>
      </c>
      <c r="L130" t="str">
        <f t="shared" si="127"/>
        <v>41 Administrative occupations</v>
      </c>
      <c r="M130" s="27">
        <f t="shared" si="128"/>
        <v>-1.7681436015238461</v>
      </c>
      <c r="N130" s="27">
        <f t="shared" si="128"/>
        <v>3.2702203987792764</v>
      </c>
      <c r="O130" s="27">
        <f t="shared" si="128"/>
        <v>1.1336575243831604</v>
      </c>
      <c r="P130" s="27">
        <f t="shared" si="128"/>
        <v>1.7516831870060336</v>
      </c>
      <c r="Q130" s="27">
        <f t="shared" si="129"/>
        <v>2.885340711389194</v>
      </c>
      <c r="W130" t="str">
        <f t="shared" si="130"/>
        <v>41 Administrative occupations</v>
      </c>
      <c r="X130" s="27">
        <f t="shared" si="131"/>
        <v>-0.63028970033631282</v>
      </c>
      <c r="Y130" s="27">
        <f t="shared" si="131"/>
        <v>0.24869793418388753</v>
      </c>
      <c r="Z130" s="27">
        <f t="shared" si="131"/>
        <v>0.71761352429686553</v>
      </c>
      <c r="AA130" s="27">
        <f t="shared" si="131"/>
        <v>-2.9571268680016374</v>
      </c>
      <c r="AB130" s="27">
        <f t="shared" si="132"/>
        <v>-2.2395133437047718</v>
      </c>
    </row>
    <row r="131" spans="1:28" x14ac:dyDescent="0.2">
      <c r="A131" t="str">
        <f t="shared" si="124"/>
        <v>42 Secretarial and related occupations</v>
      </c>
      <c r="B131" s="27">
        <f t="shared" si="125"/>
        <v>-1.990406827104426</v>
      </c>
      <c r="C131" s="27">
        <f t="shared" si="125"/>
        <v>-0.36310916771283175</v>
      </c>
      <c r="D131" s="27">
        <f t="shared" si="125"/>
        <v>-1.198984801199046</v>
      </c>
      <c r="E131" s="27">
        <f t="shared" si="125"/>
        <v>-2.2622355399271488</v>
      </c>
      <c r="F131" s="27">
        <f t="shared" si="126"/>
        <v>-3.4612203411261948</v>
      </c>
      <c r="L131" t="str">
        <f t="shared" si="127"/>
        <v>42 Secretarial and related occupations</v>
      </c>
      <c r="M131" s="27">
        <f t="shared" si="128"/>
        <v>-0.48948029526762227</v>
      </c>
      <c r="N131" s="27">
        <f t="shared" si="128"/>
        <v>-7.3092361624339297E-2</v>
      </c>
      <c r="O131" s="27">
        <f t="shared" si="128"/>
        <v>-1.0644585379645077E-2</v>
      </c>
      <c r="P131" s="27">
        <f t="shared" si="128"/>
        <v>0.26808349697925959</v>
      </c>
      <c r="Q131" s="27">
        <f t="shared" si="129"/>
        <v>0.25743891159961452</v>
      </c>
      <c r="W131" t="str">
        <f t="shared" si="130"/>
        <v>42 Secretarial and related occupations</v>
      </c>
      <c r="X131" s="27">
        <f t="shared" si="131"/>
        <v>-1.5009265318368197</v>
      </c>
      <c r="Y131" s="27">
        <f t="shared" si="131"/>
        <v>-0.29001680608849689</v>
      </c>
      <c r="Z131" s="27">
        <f t="shared" si="131"/>
        <v>-1.1883402158193963</v>
      </c>
      <c r="AA131" s="27">
        <f t="shared" si="131"/>
        <v>-2.5303190369064126</v>
      </c>
      <c r="AB131" s="27">
        <f t="shared" si="132"/>
        <v>-3.7186592527258089</v>
      </c>
    </row>
    <row r="132" spans="1:28" x14ac:dyDescent="0.2">
      <c r="A132" t="str">
        <f t="shared" si="124"/>
        <v>51 Skilled agricultural and related trades</v>
      </c>
      <c r="B132" s="27">
        <f t="shared" si="125"/>
        <v>-1.015312758979416</v>
      </c>
      <c r="C132" s="27">
        <f t="shared" si="125"/>
        <v>1.1722808104093758</v>
      </c>
      <c r="D132" s="27">
        <f t="shared" si="125"/>
        <v>-0.51489198684258319</v>
      </c>
      <c r="E132" s="27">
        <f t="shared" si="125"/>
        <v>1.0071282915207131</v>
      </c>
      <c r="F132" s="27">
        <f t="shared" si="126"/>
        <v>0.49223630467812995</v>
      </c>
      <c r="L132" t="str">
        <f t="shared" si="127"/>
        <v>51 Skilled agricultural and related trades</v>
      </c>
      <c r="M132" s="27">
        <f t="shared" si="128"/>
        <v>-1.2744332735916721</v>
      </c>
      <c r="N132" s="27">
        <f t="shared" si="128"/>
        <v>0.99907394760952251</v>
      </c>
      <c r="O132" s="27">
        <f t="shared" si="128"/>
        <v>-0.31400888323300968</v>
      </c>
      <c r="P132" s="27">
        <f t="shared" si="128"/>
        <v>0.5563804006890134</v>
      </c>
      <c r="Q132" s="27">
        <f t="shared" si="129"/>
        <v>0.24237151745600372</v>
      </c>
      <c r="W132" t="str">
        <f t="shared" si="130"/>
        <v>51 Skilled agricultural and related trades</v>
      </c>
      <c r="X132" s="27">
        <f t="shared" si="131"/>
        <v>0.25912051461226571</v>
      </c>
      <c r="Y132" s="27">
        <f t="shared" si="131"/>
        <v>0.17320686279982866</v>
      </c>
      <c r="Z132" s="27">
        <f t="shared" si="131"/>
        <v>-0.20088310360954842</v>
      </c>
      <c r="AA132" s="27">
        <f t="shared" si="131"/>
        <v>0.4507478908316962</v>
      </c>
      <c r="AB132" s="27">
        <f t="shared" si="132"/>
        <v>0.24986478722214778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-1.7290060380780616</v>
      </c>
      <c r="C133" s="27">
        <f t="shared" si="125"/>
        <v>-3.5952676847294498</v>
      </c>
      <c r="D133" s="27">
        <f t="shared" si="125"/>
        <v>-0.44149057751493359</v>
      </c>
      <c r="E133" s="27">
        <f t="shared" si="125"/>
        <v>-0.98843677352401116</v>
      </c>
      <c r="F133" s="27">
        <f t="shared" si="126"/>
        <v>-1.4299273510389447</v>
      </c>
      <c r="L133" t="str">
        <f t="shared" si="127"/>
        <v>52 Skilled metal, electrical and electronic trades</v>
      </c>
      <c r="M133" s="27">
        <f t="shared" si="128"/>
        <v>-2.1739530843844221</v>
      </c>
      <c r="N133" s="27">
        <f t="shared" si="128"/>
        <v>-3.3547331535576177</v>
      </c>
      <c r="O133" s="27">
        <f t="shared" si="128"/>
        <v>-1.0762979953200222</v>
      </c>
      <c r="P133" s="27">
        <f t="shared" si="128"/>
        <v>-1.5891973186738895</v>
      </c>
      <c r="Q133" s="27">
        <f t="shared" si="129"/>
        <v>-2.6654953139939117</v>
      </c>
      <c r="W133" t="str">
        <f t="shared" si="130"/>
        <v>52 Skilled metal, electrical and electronic trades</v>
      </c>
      <c r="X133" s="27">
        <f t="shared" si="131"/>
        <v>0.4449470463062597</v>
      </c>
      <c r="Y133" s="27">
        <f t="shared" si="131"/>
        <v>-0.24053453117175938</v>
      </c>
      <c r="Z133" s="27">
        <f t="shared" si="131"/>
        <v>0.63480741780507854</v>
      </c>
      <c r="AA133" s="27">
        <f t="shared" si="131"/>
        <v>0.60076054514989385</v>
      </c>
      <c r="AB133" s="27">
        <f t="shared" si="132"/>
        <v>1.2355679629549723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-1.3789825575526677</v>
      </c>
      <c r="C134" s="27">
        <f t="shared" si="125"/>
        <v>-6.4267368525347983</v>
      </c>
      <c r="D134" s="27">
        <f t="shared" si="125"/>
        <v>1.393516004832879</v>
      </c>
      <c r="E134" s="27">
        <f t="shared" si="125"/>
        <v>-0.10656685715286329</v>
      </c>
      <c r="F134" s="27">
        <f t="shared" si="126"/>
        <v>1.2869491476800157</v>
      </c>
      <c r="L134" t="str">
        <f t="shared" si="127"/>
        <v>53 Skilled construction and building trades</v>
      </c>
      <c r="M134" s="27">
        <f t="shared" si="128"/>
        <v>-1.4769057581488525</v>
      </c>
      <c r="N134" s="27">
        <f t="shared" si="128"/>
        <v>-6.5567227231729923</v>
      </c>
      <c r="O134" s="27">
        <f t="shared" si="128"/>
        <v>1.6452712260808156</v>
      </c>
      <c r="P134" s="27">
        <f t="shared" si="128"/>
        <v>-0.14711129652874888</v>
      </c>
      <c r="Q134" s="27">
        <f t="shared" si="129"/>
        <v>1.4981599295520667</v>
      </c>
      <c r="W134" t="str">
        <f t="shared" si="130"/>
        <v>53 Skilled construction and building trades</v>
      </c>
      <c r="X134" s="27">
        <f t="shared" si="131"/>
        <v>9.7923200596260473E-2</v>
      </c>
      <c r="Y134" s="27">
        <f t="shared" si="131"/>
        <v>0.12998587063815448</v>
      </c>
      <c r="Z134" s="27">
        <f t="shared" si="131"/>
        <v>-0.25175522124793465</v>
      </c>
      <c r="AA134" s="27">
        <f t="shared" si="131"/>
        <v>4.0544439375886809E-2</v>
      </c>
      <c r="AB134" s="27">
        <f t="shared" si="132"/>
        <v>-0.21121078187204784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-1.1256451000057552</v>
      </c>
      <c r="C135" s="27">
        <f t="shared" si="125"/>
        <v>-0.45606211713771216</v>
      </c>
      <c r="D135" s="27">
        <f t="shared" si="125"/>
        <v>1.1901914682781225</v>
      </c>
      <c r="E135" s="27">
        <f t="shared" si="125"/>
        <v>-0.32958285573712587</v>
      </c>
      <c r="F135" s="27">
        <f t="shared" si="126"/>
        <v>0.86060861254099663</v>
      </c>
      <c r="L135" t="str">
        <f t="shared" si="127"/>
        <v>54 Textiles, printing and other skilled trades</v>
      </c>
      <c r="M135" s="27">
        <f t="shared" si="128"/>
        <v>-0.90700975678744555</v>
      </c>
      <c r="N135" s="27">
        <f t="shared" si="128"/>
        <v>-1.0167411433239106</v>
      </c>
      <c r="O135" s="27">
        <f t="shared" si="128"/>
        <v>0.73853585767331964</v>
      </c>
      <c r="P135" s="27">
        <f t="shared" si="128"/>
        <v>-0.25612796983854302</v>
      </c>
      <c r="Q135" s="27">
        <f t="shared" si="129"/>
        <v>0.48240788783477662</v>
      </c>
      <c r="W135" t="str">
        <f t="shared" si="130"/>
        <v>54 Textiles, printing and other skilled trades</v>
      </c>
      <c r="X135" s="27">
        <f t="shared" si="131"/>
        <v>-0.21863534321831501</v>
      </c>
      <c r="Y135" s="27">
        <f t="shared" si="131"/>
        <v>0.56067902618617982</v>
      </c>
      <c r="Z135" s="27">
        <f t="shared" si="131"/>
        <v>0.45165561060480641</v>
      </c>
      <c r="AA135" s="27">
        <f t="shared" si="131"/>
        <v>-7.3454885898557976E-2</v>
      </c>
      <c r="AB135" s="27">
        <f t="shared" si="132"/>
        <v>0.37820072470624844</v>
      </c>
    </row>
    <row r="136" spans="1:28" x14ac:dyDescent="0.2">
      <c r="A136" t="str">
        <f t="shared" si="124"/>
        <v>61 Caring personal service occupations</v>
      </c>
      <c r="B136" s="27">
        <f t="shared" si="125"/>
        <v>-3.5141795226959402</v>
      </c>
      <c r="C136" s="27">
        <f t="shared" si="125"/>
        <v>-3.1744064206405085</v>
      </c>
      <c r="D136" s="27">
        <f t="shared" si="125"/>
        <v>3.0433284751792229</v>
      </c>
      <c r="E136" s="27">
        <f t="shared" si="125"/>
        <v>6.2371680792680166</v>
      </c>
      <c r="F136" s="27">
        <f t="shared" si="126"/>
        <v>9.2804965544472395</v>
      </c>
      <c r="L136" t="str">
        <f t="shared" si="127"/>
        <v>61 Caring personal service occupations</v>
      </c>
      <c r="M136" s="27">
        <f t="shared" si="128"/>
        <v>-0.68560897277512911</v>
      </c>
      <c r="N136" s="27">
        <f t="shared" si="128"/>
        <v>-1.6288379324058688E-2</v>
      </c>
      <c r="O136" s="27">
        <f t="shared" si="128"/>
        <v>1.5379499335552218</v>
      </c>
      <c r="P136" s="27">
        <f t="shared" si="128"/>
        <v>1.6106416170974054</v>
      </c>
      <c r="Q136" s="27">
        <f t="shared" si="129"/>
        <v>3.1485915506526272</v>
      </c>
      <c r="W136" t="str">
        <f t="shared" si="130"/>
        <v>61 Caring personal service occupations</v>
      </c>
      <c r="X136" s="27">
        <f t="shared" si="131"/>
        <v>-2.828570549920876</v>
      </c>
      <c r="Y136" s="27">
        <f t="shared" si="131"/>
        <v>-3.1581180413164915</v>
      </c>
      <c r="Z136" s="27">
        <f t="shared" si="131"/>
        <v>1.5053785416240615</v>
      </c>
      <c r="AA136" s="27">
        <f t="shared" si="131"/>
        <v>4.6265264621705526</v>
      </c>
      <c r="AB136" s="27">
        <f t="shared" si="132"/>
        <v>6.1319050037946141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1.893171659309111</v>
      </c>
      <c r="C137" s="27">
        <f t="shared" si="125"/>
        <v>-2.3276262588244379</v>
      </c>
      <c r="D137" s="27">
        <f t="shared" si="125"/>
        <v>0.11794404060270836</v>
      </c>
      <c r="E137" s="27">
        <f t="shared" si="125"/>
        <v>1.4754030599323187</v>
      </c>
      <c r="F137" s="27">
        <f t="shared" si="126"/>
        <v>1.593347100535027</v>
      </c>
      <c r="L137" t="str">
        <f t="shared" si="127"/>
        <v>62 Leisure, travel and related personal service occupations</v>
      </c>
      <c r="M137" s="27">
        <f t="shared" si="128"/>
        <v>0.75475945323458316</v>
      </c>
      <c r="N137" s="27">
        <f t="shared" si="128"/>
        <v>-2.2346500726730056E-2</v>
      </c>
      <c r="O137" s="27">
        <f t="shared" si="128"/>
        <v>7.484955364419843E-2</v>
      </c>
      <c r="P137" s="27">
        <f t="shared" si="128"/>
        <v>0.73044338351979832</v>
      </c>
      <c r="Q137" s="27">
        <f t="shared" si="129"/>
        <v>0.80529293716399675</v>
      </c>
      <c r="W137" t="str">
        <f t="shared" si="130"/>
        <v>62 Leisure, travel and related personal service occupations</v>
      </c>
      <c r="X137" s="27">
        <f t="shared" si="131"/>
        <v>1.1384122060745447</v>
      </c>
      <c r="Y137" s="27">
        <f t="shared" si="131"/>
        <v>-2.3052797580977167</v>
      </c>
      <c r="Z137" s="27">
        <f t="shared" si="131"/>
        <v>4.3094486958514366E-2</v>
      </c>
      <c r="AA137" s="27">
        <f t="shared" si="131"/>
        <v>0.7449596764125026</v>
      </c>
      <c r="AB137" s="27">
        <f t="shared" si="132"/>
        <v>0.78805416337101697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-0.13618877333513235</v>
      </c>
      <c r="C138" s="27">
        <f t="shared" si="125"/>
        <v>0.1863985525075772</v>
      </c>
      <c r="D138" s="27">
        <f t="shared" si="125"/>
        <v>-0.25228677376461117</v>
      </c>
      <c r="E138" s="27">
        <f t="shared" si="125"/>
        <v>2.3337269459291599E-2</v>
      </c>
      <c r="F138" s="27">
        <f t="shared" si="126"/>
        <v>-0.22894950430531957</v>
      </c>
      <c r="L138" t="str">
        <f t="shared" si="127"/>
        <v>63 Community and civil enforcement occupations</v>
      </c>
      <c r="M138" s="27">
        <f t="shared" si="128"/>
        <v>-0.17352921572734559</v>
      </c>
      <c r="N138" s="27">
        <f t="shared" si="128"/>
        <v>0.22046857526152119</v>
      </c>
      <c r="O138" s="27">
        <f t="shared" si="128"/>
        <v>-0.30996310734618587</v>
      </c>
      <c r="P138" s="27">
        <f t="shared" si="128"/>
        <v>3.4591913685212639E-2</v>
      </c>
      <c r="Q138" s="27">
        <f t="shared" si="129"/>
        <v>-0.27537119366097323</v>
      </c>
      <c r="W138" t="str">
        <f t="shared" si="130"/>
        <v>63 Community and civil enforcement occupations</v>
      </c>
      <c r="X138" s="27">
        <f t="shared" si="131"/>
        <v>3.7340442392214152E-2</v>
      </c>
      <c r="Y138" s="27">
        <f t="shared" si="131"/>
        <v>-3.4070022753943358E-2</v>
      </c>
      <c r="Z138" s="27">
        <f t="shared" si="131"/>
        <v>5.7676333581573147E-2</v>
      </c>
      <c r="AA138" s="27">
        <f t="shared" si="131"/>
        <v>-1.1254644225920957E-2</v>
      </c>
      <c r="AB138" s="27">
        <f t="shared" si="132"/>
        <v>4.642168935565219E-2</v>
      </c>
    </row>
    <row r="139" spans="1:28" x14ac:dyDescent="0.2">
      <c r="A139" t="str">
        <f t="shared" si="124"/>
        <v>71 Sales occupations</v>
      </c>
      <c r="B139" s="27">
        <f t="shared" si="125"/>
        <v>-3.7481320769654047</v>
      </c>
      <c r="C139" s="27">
        <f t="shared" si="125"/>
        <v>0.25449486085086903</v>
      </c>
      <c r="D139" s="27">
        <f t="shared" si="125"/>
        <v>-0.27370085315254755</v>
      </c>
      <c r="E139" s="27">
        <f t="shared" si="125"/>
        <v>-1.9245936477976073</v>
      </c>
      <c r="F139" s="27">
        <f t="shared" si="126"/>
        <v>-2.1982945009501549</v>
      </c>
      <c r="L139" t="str">
        <f t="shared" si="127"/>
        <v>71 Sales occupations</v>
      </c>
      <c r="M139" s="27">
        <f t="shared" si="128"/>
        <v>-0.60744768261212201</v>
      </c>
      <c r="N139" s="27">
        <f t="shared" si="128"/>
        <v>0.32024718934034269</v>
      </c>
      <c r="O139" s="27">
        <f t="shared" si="128"/>
        <v>3.2755472433578348E-2</v>
      </c>
      <c r="P139" s="27">
        <f t="shared" si="128"/>
        <v>9.32504052676002E-2</v>
      </c>
      <c r="Q139" s="27">
        <f t="shared" si="129"/>
        <v>0.12600587770117855</v>
      </c>
      <c r="W139" t="str">
        <f t="shared" si="130"/>
        <v>71 Sales occupations</v>
      </c>
      <c r="X139" s="27">
        <f t="shared" si="131"/>
        <v>-3.1406843943533573</v>
      </c>
      <c r="Y139" s="27">
        <f t="shared" si="131"/>
        <v>-6.5752328489438128E-2</v>
      </c>
      <c r="Z139" s="27">
        <f t="shared" si="131"/>
        <v>-0.30645632558614722</v>
      </c>
      <c r="AA139" s="27">
        <f t="shared" si="131"/>
        <v>-2.017844053065204</v>
      </c>
      <c r="AB139" s="27">
        <f t="shared" si="132"/>
        <v>-2.3243003786513512</v>
      </c>
    </row>
    <row r="140" spans="1:28" x14ac:dyDescent="0.2">
      <c r="A140" t="str">
        <f t="shared" si="124"/>
        <v>72 Customer service occupations</v>
      </c>
      <c r="B140" s="27">
        <f t="shared" si="125"/>
        <v>1.1794906983618674</v>
      </c>
      <c r="C140" s="27">
        <f t="shared" si="125"/>
        <v>0.68502115220909765</v>
      </c>
      <c r="D140" s="27">
        <f t="shared" si="125"/>
        <v>1.6056129596078339</v>
      </c>
      <c r="E140" s="27">
        <f t="shared" si="125"/>
        <v>1.8917710149863254</v>
      </c>
      <c r="F140" s="27">
        <f t="shared" si="126"/>
        <v>3.4973839745941593</v>
      </c>
      <c r="L140" t="str">
        <f t="shared" si="127"/>
        <v>72 Customer service occupations</v>
      </c>
      <c r="M140" s="27">
        <f t="shared" si="128"/>
        <v>-0.34399094754061021</v>
      </c>
      <c r="N140" s="27">
        <f t="shared" si="128"/>
        <v>0.80351360571251984</v>
      </c>
      <c r="O140" s="27">
        <f t="shared" si="128"/>
        <v>1.256262607565767</v>
      </c>
      <c r="P140" s="27">
        <f t="shared" si="128"/>
        <v>1.174788559403571</v>
      </c>
      <c r="Q140" s="27">
        <f t="shared" si="129"/>
        <v>2.431051166969338</v>
      </c>
      <c r="W140" t="str">
        <f t="shared" si="130"/>
        <v>72 Customer service occupations</v>
      </c>
      <c r="X140" s="27">
        <f t="shared" si="131"/>
        <v>1.5234816459024652</v>
      </c>
      <c r="Y140" s="27">
        <f t="shared" si="131"/>
        <v>-0.11849245350342841</v>
      </c>
      <c r="Z140" s="27">
        <f t="shared" si="131"/>
        <v>0.34935035204207487</v>
      </c>
      <c r="AA140" s="27">
        <f t="shared" si="131"/>
        <v>0.71698245558273399</v>
      </c>
      <c r="AB140" s="27">
        <f t="shared" si="132"/>
        <v>1.0663328076248089</v>
      </c>
    </row>
    <row r="141" spans="1:28" x14ac:dyDescent="0.2">
      <c r="A141" t="str">
        <f t="shared" si="124"/>
        <v>81 Process, plant and machine operatives</v>
      </c>
      <c r="B141" s="27">
        <f t="shared" si="125"/>
        <v>-1.3964922967422417</v>
      </c>
      <c r="C141" s="27">
        <f t="shared" si="125"/>
        <v>-2.4443147728845602</v>
      </c>
      <c r="D141" s="27">
        <f t="shared" si="125"/>
        <v>0.87508174680837669</v>
      </c>
      <c r="E141" s="27">
        <f t="shared" si="125"/>
        <v>-1.0507738011793037</v>
      </c>
      <c r="F141" s="27">
        <f t="shared" si="126"/>
        <v>-0.17569205437092705</v>
      </c>
      <c r="L141" t="str">
        <f t="shared" si="127"/>
        <v>81 Process, plant and machine operatives</v>
      </c>
      <c r="M141" s="27">
        <f t="shared" si="128"/>
        <v>-1.6783176107152684</v>
      </c>
      <c r="N141" s="27">
        <f t="shared" si="128"/>
        <v>-1.8379524058293075</v>
      </c>
      <c r="O141" s="27">
        <f t="shared" si="128"/>
        <v>-3.0930179529089941E-2</v>
      </c>
      <c r="P141" s="27">
        <f t="shared" si="128"/>
        <v>-1.4844781470034327</v>
      </c>
      <c r="Q141" s="27">
        <f t="shared" si="129"/>
        <v>-1.5154083265325227</v>
      </c>
      <c r="W141" t="str">
        <f t="shared" si="130"/>
        <v>81 Process, plant and machine operatives</v>
      </c>
      <c r="X141" s="27">
        <f t="shared" si="131"/>
        <v>0.28182531397300448</v>
      </c>
      <c r="Y141" s="27">
        <f t="shared" si="131"/>
        <v>-0.60636236705522784</v>
      </c>
      <c r="Z141" s="27">
        <f t="shared" si="131"/>
        <v>0.9060119263374391</v>
      </c>
      <c r="AA141" s="27">
        <f t="shared" si="131"/>
        <v>0.43370434582411033</v>
      </c>
      <c r="AB141" s="27">
        <f t="shared" si="132"/>
        <v>1.3397162721615494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1.3654907146390372</v>
      </c>
      <c r="C142" s="27">
        <f t="shared" si="125"/>
        <v>-2.7378683501797738</v>
      </c>
      <c r="D142" s="27">
        <f t="shared" si="125"/>
        <v>0.32931909325241193</v>
      </c>
      <c r="E142" s="27">
        <f t="shared" si="125"/>
        <v>0.20543742378099239</v>
      </c>
      <c r="F142" s="27">
        <f t="shared" si="126"/>
        <v>0.53475651703340432</v>
      </c>
      <c r="L142" t="str">
        <f t="shared" si="127"/>
        <v>82 Transport and mobile machine drivers and operatives</v>
      </c>
      <c r="M142" s="27">
        <f t="shared" si="128"/>
        <v>1.0558453098199649</v>
      </c>
      <c r="N142" s="27">
        <f t="shared" si="128"/>
        <v>-2.5086559600339164</v>
      </c>
      <c r="O142" s="27">
        <f t="shared" si="128"/>
        <v>-8.9288175241115653E-2</v>
      </c>
      <c r="P142" s="27">
        <f t="shared" si="128"/>
        <v>-9.3318007015078308E-2</v>
      </c>
      <c r="Q142" s="27">
        <f t="shared" si="129"/>
        <v>-0.18260618225619396</v>
      </c>
      <c r="W142" t="str">
        <f t="shared" si="130"/>
        <v>82 Transport and mobile machine drivers and operatives</v>
      </c>
      <c r="X142" s="27">
        <f t="shared" si="131"/>
        <v>0.30964540481905578</v>
      </c>
      <c r="Y142" s="27">
        <f t="shared" si="131"/>
        <v>-0.22921239014588402</v>
      </c>
      <c r="Z142" s="27">
        <f t="shared" si="131"/>
        <v>0.41860726849348362</v>
      </c>
      <c r="AA142" s="27">
        <f t="shared" si="131"/>
        <v>0.29875543079611599</v>
      </c>
      <c r="AB142" s="27">
        <f t="shared" si="132"/>
        <v>0.71736269928959961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-2.2452060908134488</v>
      </c>
      <c r="C143" s="27">
        <f t="shared" si="125"/>
        <v>-1.5037323609175246</v>
      </c>
      <c r="D143" s="27">
        <f t="shared" si="125"/>
        <v>11.856224920084442</v>
      </c>
      <c r="E143" s="27">
        <f t="shared" si="125"/>
        <v>3.742730473597824</v>
      </c>
      <c r="F143" s="27">
        <f t="shared" si="126"/>
        <v>15.598955393682266</v>
      </c>
      <c r="L143" t="str">
        <f t="shared" si="127"/>
        <v>91 Elementary trades and related occupations</v>
      </c>
      <c r="M143" s="27">
        <f t="shared" si="128"/>
        <v>-1.7250365042099869</v>
      </c>
      <c r="N143" s="27">
        <f t="shared" si="128"/>
        <v>-0.98140213083235928</v>
      </c>
      <c r="O143" s="27">
        <f t="shared" si="128"/>
        <v>3.4350957086317528</v>
      </c>
      <c r="P143" s="27">
        <f t="shared" si="128"/>
        <v>1.3413987405119467</v>
      </c>
      <c r="Q143" s="27">
        <f t="shared" si="129"/>
        <v>4.7764944491436996</v>
      </c>
      <c r="W143" t="str">
        <f t="shared" si="130"/>
        <v>91 Elementary trades and related occupations</v>
      </c>
      <c r="X143" s="27">
        <f t="shared" si="131"/>
        <v>-0.5201695866034286</v>
      </c>
      <c r="Y143" s="27">
        <f t="shared" si="131"/>
        <v>-0.52233023008522306</v>
      </c>
      <c r="Z143" s="27">
        <f t="shared" si="131"/>
        <v>8.421129211452735</v>
      </c>
      <c r="AA143" s="27">
        <f t="shared" si="131"/>
        <v>2.4013317330858381</v>
      </c>
      <c r="AB143" s="27">
        <f t="shared" si="132"/>
        <v>10.822460944538573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0.1853109708995504</v>
      </c>
      <c r="C144" s="27">
        <f t="shared" si="125"/>
        <v>-4.981786006812726</v>
      </c>
      <c r="D144" s="27">
        <f t="shared" si="125"/>
        <v>-6.3336229665666082</v>
      </c>
      <c r="E144" s="27">
        <f t="shared" si="125"/>
        <v>-5.119391217844111</v>
      </c>
      <c r="F144" s="27">
        <f t="shared" si="126"/>
        <v>-11.453014184410719</v>
      </c>
      <c r="L144" t="str">
        <f t="shared" si="127"/>
        <v>92 Elementary administration and service occupations</v>
      </c>
      <c r="M144" s="27">
        <f t="shared" si="128"/>
        <v>-3.7876306398634014</v>
      </c>
      <c r="N144" s="27">
        <f t="shared" si="128"/>
        <v>0.24860543978292071</v>
      </c>
      <c r="O144" s="27">
        <f t="shared" si="128"/>
        <v>-0.53211558739368314</v>
      </c>
      <c r="P144" s="27">
        <f t="shared" si="128"/>
        <v>-3.1043090179839226</v>
      </c>
      <c r="Q144" s="27">
        <f t="shared" si="129"/>
        <v>-3.6364246053776057</v>
      </c>
      <c r="W144" t="str">
        <f t="shared" si="130"/>
        <v>92 Elementary administration and service occupations</v>
      </c>
      <c r="X144" s="27">
        <f t="shared" si="131"/>
        <v>3.9729416107630016</v>
      </c>
      <c r="Y144" s="27">
        <f t="shared" si="131"/>
        <v>-5.2303914465957675</v>
      </c>
      <c r="Z144" s="27">
        <f t="shared" si="131"/>
        <v>-5.8015073791728184</v>
      </c>
      <c r="AA144" s="27">
        <f t="shared" si="131"/>
        <v>-2.0150821998601245</v>
      </c>
      <c r="AB144" s="27">
        <f t="shared" si="132"/>
        <v>-7.8165895790329429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16.109000000000719</v>
      </c>
      <c r="C146" s="29">
        <f t="shared" ref="C146" si="133">D35-C35</f>
        <v>-7.2260000000003402</v>
      </c>
      <c r="D146" s="29">
        <f>E35-D35</f>
        <v>35.829999999999814</v>
      </c>
      <c r="E146" s="29">
        <f>F35-E35</f>
        <v>53.086000000000467</v>
      </c>
      <c r="F146" s="29">
        <f t="shared" ref="F146" si="134">F35-D35</f>
        <v>88.916000000000281</v>
      </c>
      <c r="L146" s="24" t="str">
        <f>L35</f>
        <v>All occupations</v>
      </c>
      <c r="M146" s="29">
        <f>N35-M35</f>
        <v>-2.783305724649324</v>
      </c>
      <c r="N146" s="29">
        <f t="shared" ref="N146" si="135">O35-N35</f>
        <v>-5.6272848172388876</v>
      </c>
      <c r="O146" s="29">
        <f>P35-O35</f>
        <v>15.227777304233257</v>
      </c>
      <c r="P146" s="29">
        <f>Q35-P35</f>
        <v>22.61922160504173</v>
      </c>
      <c r="Q146" s="29">
        <f t="shared" ref="Q146" si="136">Q35-O35</f>
        <v>37.846998909274987</v>
      </c>
      <c r="W146" s="24" t="str">
        <f>W35</f>
        <v>All occupations</v>
      </c>
      <c r="X146" s="29">
        <f>Y35-X35</f>
        <v>18.892305724649646</v>
      </c>
      <c r="Y146" s="29">
        <f t="shared" ref="Y146" si="137">Z35-Y35</f>
        <v>-1.5987151827616231</v>
      </c>
      <c r="Z146" s="29">
        <f>AA35-Z35</f>
        <v>20.602222695766841</v>
      </c>
      <c r="AA146" s="29">
        <f>AB35-AA35</f>
        <v>30.466778394958794</v>
      </c>
      <c r="AB146" s="29">
        <f t="shared" ref="AB146" si="138">AB35-Z35</f>
        <v>51.069001090725635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52.207387708499226</v>
      </c>
      <c r="C153" s="11">
        <f t="shared" ref="C153:F153" si="143">C8</f>
        <v>60.826839640838109</v>
      </c>
      <c r="D153" s="11">
        <f t="shared" si="143"/>
        <v>63.324699634033713</v>
      </c>
      <c r="E153" s="11">
        <f t="shared" si="143"/>
        <v>57.963333466639071</v>
      </c>
      <c r="F153" s="11">
        <f t="shared" si="143"/>
        <v>63.742203214879289</v>
      </c>
      <c r="H153" s="40">
        <f>IF(D$151-B$151 &lt;&gt; 0,(EXP(LN(D153/B153)/(D$151-B$151))-1)*100,0)</f>
        <v>3.9365351723980924</v>
      </c>
      <c r="I153" s="40">
        <f>IF(F$151-D$151 &lt;&gt; 0,(EXP(LN(F153/D153)/(F$151-D$151))-1)*100,0)</f>
        <v>4.3819073855289048E-2</v>
      </c>
      <c r="L153" s="10" t="str">
        <f>L8</f>
        <v>11 Corporate managers and directors</v>
      </c>
      <c r="M153" s="11">
        <f>M8</f>
        <v>37.408299034164827</v>
      </c>
      <c r="N153" s="11">
        <f t="shared" ref="N153:Q153" si="144">N8</f>
        <v>41.380338627131202</v>
      </c>
      <c r="O153" s="11">
        <f t="shared" si="144"/>
        <v>42.267675728360622</v>
      </c>
      <c r="P153" s="11">
        <f t="shared" si="144"/>
        <v>37.001992818468416</v>
      </c>
      <c r="Q153" s="11">
        <f t="shared" si="144"/>
        <v>39.100760656588598</v>
      </c>
      <c r="S153" s="40">
        <f>IF(O$151-M$151 &lt;&gt; 0,(EXP(LN(O153/M153)/(O$151-M$151))-1)*100,0)</f>
        <v>2.4726768284018874</v>
      </c>
      <c r="T153" s="40">
        <f>IF(Q$151-O$151 &lt;&gt; 0,(EXP(LN(Q153/O153)/(Q$151-O$151))-1)*100,0)</f>
        <v>-0.51785916750615169</v>
      </c>
      <c r="W153" s="10" t="str">
        <f>W8</f>
        <v>11 Corporate managers and directors</v>
      </c>
      <c r="X153" s="11">
        <f>X8</f>
        <v>14.799088674334467</v>
      </c>
      <c r="Y153" s="11">
        <f t="shared" ref="Y153:AB153" si="145">Y8</f>
        <v>19.446501013706854</v>
      </c>
      <c r="Z153" s="11">
        <f t="shared" si="145"/>
        <v>21.057023905673127</v>
      </c>
      <c r="AA153" s="11">
        <f t="shared" si="145"/>
        <v>20.961340648170601</v>
      </c>
      <c r="AB153" s="11">
        <f t="shared" si="145"/>
        <v>24.641442558290674</v>
      </c>
      <c r="AD153" s="40">
        <f>IF(Z$151-X$151 &lt;&gt; 0,(EXP(LN(Z153/X153)/(Z$151-X$151))-1)*100,0)</f>
        <v>7.308074857180169</v>
      </c>
      <c r="AE153" s="40">
        <f>IF(AB$151-Z$151 &lt;&gt; 0,(EXP(LN(AB153/Z153)/(AB$151-Z$151))-1)*100,0)</f>
        <v>1.0534804423202981</v>
      </c>
    </row>
    <row r="154" spans="1:31" x14ac:dyDescent="0.2">
      <c r="A154" s="10" t="str">
        <f t="shared" si="142"/>
        <v>12 Other managers and proprietors</v>
      </c>
      <c r="B154" s="11">
        <f t="shared" si="142"/>
        <v>31.661915175279312</v>
      </c>
      <c r="C154" s="11">
        <f t="shared" ref="C154:F178" si="146">C9</f>
        <v>34.186749538805906</v>
      </c>
      <c r="D154" s="11">
        <f t="shared" si="146"/>
        <v>34.869983656315718</v>
      </c>
      <c r="E154" s="11">
        <f t="shared" si="146"/>
        <v>36.968111251548279</v>
      </c>
      <c r="F154" s="11">
        <f t="shared" si="146"/>
        <v>41.624489363531659</v>
      </c>
      <c r="H154" s="40">
        <f t="shared" ref="H154:H177" si="147">IF(D$151-B$151 &lt;&gt; 0,(EXP(LN(D154/B154)/(D$151-B$151))-1)*100,0)</f>
        <v>1.9489864639030907</v>
      </c>
      <c r="I154" s="40">
        <f t="shared" ref="I154:I180" si="148">IF(F$151-D$151 &lt;&gt; 0,(EXP(LN(F154/D154)/(F$151-D$151))-1)*100,0)</f>
        <v>1.1874096527706657</v>
      </c>
      <c r="L154" s="10" t="str">
        <f t="shared" ref="L154:Q154" si="149">L9</f>
        <v>12 Other managers and proprietors</v>
      </c>
      <c r="M154" s="11">
        <f t="shared" si="149"/>
        <v>19.445599900877873</v>
      </c>
      <c r="N154" s="11">
        <f t="shared" si="149"/>
        <v>20.88132868296546</v>
      </c>
      <c r="O154" s="11">
        <f t="shared" si="149"/>
        <v>20.25645117725621</v>
      </c>
      <c r="P154" s="11">
        <f t="shared" si="149"/>
        <v>23.063118874785342</v>
      </c>
      <c r="Q154" s="11">
        <f t="shared" si="149"/>
        <v>26.565624275276566</v>
      </c>
      <c r="S154" s="40">
        <f t="shared" ref="S154:S177" si="150">IF(O$151-M$151 &lt;&gt; 0,(EXP(LN(O154/M154)/(O$151-M$151))-1)*100,0)</f>
        <v>0.82039698648679327</v>
      </c>
      <c r="T154" s="40">
        <f t="shared" ref="T154:T177" si="151">IF(Q$151-O$151 &lt;&gt; 0,(EXP(LN(Q154/O154)/(Q$151-O$151))-1)*100,0)</f>
        <v>1.8240681485331089</v>
      </c>
      <c r="W154" s="10" t="str">
        <f t="shared" ref="W154:AB154" si="152">W9</f>
        <v>12 Other managers and proprietors</v>
      </c>
      <c r="X154" s="11">
        <f t="shared" si="152"/>
        <v>12.216315274401421</v>
      </c>
      <c r="Y154" s="11">
        <f t="shared" si="152"/>
        <v>13.305420855840428</v>
      </c>
      <c r="Z154" s="11">
        <f t="shared" si="152"/>
        <v>14.613532479059455</v>
      </c>
      <c r="AA154" s="11">
        <f t="shared" si="152"/>
        <v>13.904992376762886</v>
      </c>
      <c r="AB154" s="11">
        <f t="shared" si="152"/>
        <v>15.058865088255084</v>
      </c>
      <c r="AD154" s="40">
        <f t="shared" ref="AD154:AD177" si="153">IF(Z$151-X$151 &lt;&gt; 0,(EXP(LN(Z154/X154)/(Z$151-X$151))-1)*100,0)</f>
        <v>3.6484937936632322</v>
      </c>
      <c r="AE154" s="40">
        <f t="shared" ref="AE154:AE177" si="154">IF(AB$151-Z$151 &lt;&gt; 0,(EXP(LN(AB154/Z154)/(AB$151-Z$151))-1)*100,0)</f>
        <v>0.2003262430118502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41.951991369247146</v>
      </c>
      <c r="C155" s="11">
        <f t="shared" si="146"/>
        <v>46.330776377503412</v>
      </c>
      <c r="D155" s="11">
        <f t="shared" si="146"/>
        <v>48.331010956342304</v>
      </c>
      <c r="E155" s="11">
        <f t="shared" si="146"/>
        <v>60.310781529021675</v>
      </c>
      <c r="F155" s="11">
        <f t="shared" si="146"/>
        <v>70.110152060304699</v>
      </c>
      <c r="H155" s="40">
        <f t="shared" si="147"/>
        <v>2.8714022468355305</v>
      </c>
      <c r="I155" s="40">
        <f t="shared" si="148"/>
        <v>2.5109681812551576</v>
      </c>
      <c r="L155" s="10" t="str">
        <f t="shared" ref="L155:Q155" si="155">L10</f>
        <v>21 Science, research, engineering and technology professionals</v>
      </c>
      <c r="M155" s="11">
        <f t="shared" si="155"/>
        <v>34.239010040698503</v>
      </c>
      <c r="N155" s="11">
        <f t="shared" si="155"/>
        <v>37.866456996508397</v>
      </c>
      <c r="O155" s="11">
        <f t="shared" si="155"/>
        <v>37.97681854051995</v>
      </c>
      <c r="P155" s="11">
        <f t="shared" si="155"/>
        <v>45.804661389972118</v>
      </c>
      <c r="Q155" s="11">
        <f t="shared" si="155"/>
        <v>52.212159249566653</v>
      </c>
      <c r="S155" s="40">
        <f t="shared" si="150"/>
        <v>2.0938251943374286</v>
      </c>
      <c r="T155" s="40">
        <f t="shared" si="151"/>
        <v>2.1449432866327056</v>
      </c>
      <c r="W155" s="10" t="str">
        <f t="shared" ref="W155:AB155" si="156">W10</f>
        <v>21 Science, research, engineering and technology professionals</v>
      </c>
      <c r="X155" s="11">
        <f t="shared" si="156"/>
        <v>7.7129813285487048</v>
      </c>
      <c r="Y155" s="11">
        <f t="shared" si="156"/>
        <v>8.4643193809949189</v>
      </c>
      <c r="Z155" s="11">
        <f t="shared" si="156"/>
        <v>10.354192415822309</v>
      </c>
      <c r="AA155" s="11">
        <f t="shared" si="156"/>
        <v>14.50612013904964</v>
      </c>
      <c r="AB155" s="11">
        <f t="shared" si="156"/>
        <v>17.897992810738064</v>
      </c>
      <c r="AD155" s="40">
        <f t="shared" si="153"/>
        <v>6.066634838526519</v>
      </c>
      <c r="AE155" s="40">
        <f t="shared" si="154"/>
        <v>3.7160272600199384</v>
      </c>
    </row>
    <row r="156" spans="1:31" x14ac:dyDescent="0.2">
      <c r="A156" s="10" t="str">
        <f t="shared" si="142"/>
        <v>22 Health professionals</v>
      </c>
      <c r="B156" s="11">
        <f t="shared" si="142"/>
        <v>40.142816676859688</v>
      </c>
      <c r="C156" s="11">
        <f t="shared" si="146"/>
        <v>42.911070431388097</v>
      </c>
      <c r="D156" s="11">
        <f t="shared" si="146"/>
        <v>42.644637939543635</v>
      </c>
      <c r="E156" s="11">
        <f t="shared" si="146"/>
        <v>43.504034081653032</v>
      </c>
      <c r="F156" s="11">
        <f t="shared" si="146"/>
        <v>49.355088431667454</v>
      </c>
      <c r="H156" s="40">
        <f t="shared" si="147"/>
        <v>1.2165005290906805</v>
      </c>
      <c r="I156" s="40">
        <f t="shared" si="148"/>
        <v>0.97902355735972613</v>
      </c>
      <c r="L156" s="10" t="str">
        <f t="shared" ref="L156:Q156" si="157">L11</f>
        <v>22 Health professionals</v>
      </c>
      <c r="M156" s="11">
        <f t="shared" si="157"/>
        <v>10.71973056654938</v>
      </c>
      <c r="N156" s="11">
        <f t="shared" si="157"/>
        <v>10.902756435526825</v>
      </c>
      <c r="O156" s="11">
        <f t="shared" si="157"/>
        <v>12.292871344696568</v>
      </c>
      <c r="P156" s="11">
        <f t="shared" si="157"/>
        <v>12.708835606394794</v>
      </c>
      <c r="Q156" s="11">
        <f t="shared" si="157"/>
        <v>14.663396095948292</v>
      </c>
      <c r="S156" s="40">
        <f t="shared" si="150"/>
        <v>2.7765164214696769</v>
      </c>
      <c r="T156" s="40">
        <f t="shared" si="151"/>
        <v>1.1825022453677336</v>
      </c>
      <c r="W156" s="10" t="str">
        <f t="shared" ref="W156:AB156" si="158">W11</f>
        <v>22 Health professionals</v>
      </c>
      <c r="X156" s="11">
        <f t="shared" si="158"/>
        <v>29.423086110310312</v>
      </c>
      <c r="Y156" s="11">
        <f t="shared" si="158"/>
        <v>32.008313995861236</v>
      </c>
      <c r="Z156" s="11">
        <f t="shared" si="158"/>
        <v>30.351766594847081</v>
      </c>
      <c r="AA156" s="11">
        <f t="shared" si="158"/>
        <v>30.795198475258232</v>
      </c>
      <c r="AB156" s="11">
        <f t="shared" si="158"/>
        <v>34.691692335719118</v>
      </c>
      <c r="AD156" s="40">
        <f t="shared" si="153"/>
        <v>0.6234376362505456</v>
      </c>
      <c r="AE156" s="40">
        <f t="shared" si="154"/>
        <v>0.8949510939598504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41.818900314741207</v>
      </c>
      <c r="C157" s="11">
        <f t="shared" si="146"/>
        <v>45.077908851587154</v>
      </c>
      <c r="D157" s="11">
        <f t="shared" si="146"/>
        <v>45.806749225159891</v>
      </c>
      <c r="E157" s="11">
        <f t="shared" si="146"/>
        <v>45.404071139261568</v>
      </c>
      <c r="F157" s="11">
        <f t="shared" si="146"/>
        <v>49.205209582226296</v>
      </c>
      <c r="H157" s="40">
        <f t="shared" si="147"/>
        <v>1.8383543598814445</v>
      </c>
      <c r="I157" s="40">
        <f t="shared" si="148"/>
        <v>0.47826043479732849</v>
      </c>
      <c r="L157" s="10" t="str">
        <f t="shared" ref="L157:Q157" si="159">L12</f>
        <v>23 Teaching and other educational professionals</v>
      </c>
      <c r="M157" s="11">
        <f t="shared" si="159"/>
        <v>14.8774753184786</v>
      </c>
      <c r="N157" s="11">
        <f t="shared" si="159"/>
        <v>15.270617926244018</v>
      </c>
      <c r="O157" s="11">
        <f t="shared" si="159"/>
        <v>14.386405822970945</v>
      </c>
      <c r="P157" s="11">
        <f t="shared" si="159"/>
        <v>14.869140110682313</v>
      </c>
      <c r="Q157" s="11">
        <f t="shared" si="159"/>
        <v>15.993798162645007</v>
      </c>
      <c r="S157" s="40">
        <f t="shared" si="150"/>
        <v>-0.66904436380675891</v>
      </c>
      <c r="T157" s="40">
        <f t="shared" si="151"/>
        <v>0.70861428397459569</v>
      </c>
      <c r="W157" s="10" t="str">
        <f t="shared" ref="W157:AB157" si="160">W12</f>
        <v>23 Teaching and other educational professionals</v>
      </c>
      <c r="X157" s="11">
        <f t="shared" si="160"/>
        <v>26.941424996262594</v>
      </c>
      <c r="Y157" s="11">
        <f t="shared" si="160"/>
        <v>29.807290925343196</v>
      </c>
      <c r="Z157" s="11">
        <f t="shared" si="160"/>
        <v>31.420343402189005</v>
      </c>
      <c r="AA157" s="11">
        <f t="shared" si="160"/>
        <v>30.534931028579244</v>
      </c>
      <c r="AB157" s="11">
        <f t="shared" si="160"/>
        <v>33.21141141958126</v>
      </c>
      <c r="AD157" s="40">
        <f t="shared" si="153"/>
        <v>3.1236017186399234</v>
      </c>
      <c r="AE157" s="40">
        <f t="shared" si="154"/>
        <v>0.37027029393914557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45.06299523793141</v>
      </c>
      <c r="C158" s="11">
        <f t="shared" si="146"/>
        <v>50.600237294467135</v>
      </c>
      <c r="D158" s="11">
        <f t="shared" si="146"/>
        <v>55.430509780405259</v>
      </c>
      <c r="E158" s="11">
        <f t="shared" si="146"/>
        <v>59.188236088689344</v>
      </c>
      <c r="F158" s="11">
        <f t="shared" si="146"/>
        <v>66.842346154506458</v>
      </c>
      <c r="H158" s="40">
        <f t="shared" si="147"/>
        <v>4.2283262130046628</v>
      </c>
      <c r="I158" s="40">
        <f t="shared" si="148"/>
        <v>1.2558648666247008</v>
      </c>
      <c r="L158" s="10" t="str">
        <f t="shared" ref="L158:Q158" si="161">L13</f>
        <v>24 Business, media and public service professionals</v>
      </c>
      <c r="M158" s="11">
        <f t="shared" si="161"/>
        <v>27.445348301156166</v>
      </c>
      <c r="N158" s="11">
        <f t="shared" si="161"/>
        <v>29.163202852544636</v>
      </c>
      <c r="O158" s="11">
        <f t="shared" si="161"/>
        <v>31.243641786667798</v>
      </c>
      <c r="P158" s="11">
        <f t="shared" si="161"/>
        <v>33.499276698819713</v>
      </c>
      <c r="Q158" s="11">
        <f t="shared" si="161"/>
        <v>36.995712063168874</v>
      </c>
      <c r="S158" s="40">
        <f t="shared" si="150"/>
        <v>2.6262785293482471</v>
      </c>
      <c r="T158" s="40">
        <f t="shared" si="151"/>
        <v>1.1329438980412831</v>
      </c>
      <c r="W158" s="10" t="str">
        <f t="shared" ref="W158:AB158" si="162">W13</f>
        <v>24 Business, media and public service professionals</v>
      </c>
      <c r="X158" s="11">
        <f t="shared" si="162"/>
        <v>17.617646936775241</v>
      </c>
      <c r="Y158" s="11">
        <f t="shared" si="162"/>
        <v>21.437034441922556</v>
      </c>
      <c r="Z158" s="11">
        <f t="shared" si="162"/>
        <v>24.18686799373749</v>
      </c>
      <c r="AA158" s="11">
        <f t="shared" si="162"/>
        <v>25.688959389869677</v>
      </c>
      <c r="AB158" s="11">
        <f t="shared" si="162"/>
        <v>29.846634091337567</v>
      </c>
      <c r="AD158" s="40">
        <f t="shared" si="153"/>
        <v>6.5433496045247841</v>
      </c>
      <c r="AE158" s="40">
        <f t="shared" si="154"/>
        <v>1.411618767972489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12.908335639706218</v>
      </c>
      <c r="C159" s="11">
        <f t="shared" si="146"/>
        <v>14.758624419277446</v>
      </c>
      <c r="D159" s="11">
        <f t="shared" si="146"/>
        <v>16.282367047188739</v>
      </c>
      <c r="E159" s="11">
        <f t="shared" si="146"/>
        <v>15.394783361185706</v>
      </c>
      <c r="F159" s="11">
        <f t="shared" si="146"/>
        <v>16.750276913375426</v>
      </c>
      <c r="H159" s="40">
        <f t="shared" si="147"/>
        <v>4.7537209043607698</v>
      </c>
      <c r="I159" s="40">
        <f t="shared" si="148"/>
        <v>0.18905878620212313</v>
      </c>
      <c r="L159" s="10" t="str">
        <f t="shared" ref="L159:Q159" si="163">L14</f>
        <v>31 Science, engineering and technology associate professionals</v>
      </c>
      <c r="M159" s="11">
        <f t="shared" si="163"/>
        <v>9.4043465495175056</v>
      </c>
      <c r="N159" s="11">
        <f t="shared" si="163"/>
        <v>11.082892952952692</v>
      </c>
      <c r="O159" s="11">
        <f t="shared" si="163"/>
        <v>11.685514603256635</v>
      </c>
      <c r="P159" s="11">
        <f t="shared" si="163"/>
        <v>10.455188545872959</v>
      </c>
      <c r="Q159" s="11">
        <f t="shared" si="163"/>
        <v>10.91143186638255</v>
      </c>
      <c r="S159" s="40">
        <f t="shared" si="150"/>
        <v>4.4392738555379063</v>
      </c>
      <c r="T159" s="40">
        <f t="shared" si="151"/>
        <v>-0.45588415879029842</v>
      </c>
      <c r="W159" s="10" t="str">
        <f t="shared" ref="W159:AB159" si="164">W14</f>
        <v>31 Science, engineering and technology associate professionals</v>
      </c>
      <c r="X159" s="11">
        <f t="shared" si="164"/>
        <v>3.503989090188723</v>
      </c>
      <c r="Y159" s="11">
        <f t="shared" si="164"/>
        <v>3.6757314663247507</v>
      </c>
      <c r="Z159" s="11">
        <f t="shared" si="164"/>
        <v>4.5968524439321019</v>
      </c>
      <c r="AA159" s="11">
        <f t="shared" si="164"/>
        <v>4.9395948153127609</v>
      </c>
      <c r="AB159" s="11">
        <f t="shared" si="164"/>
        <v>5.8388450469928799</v>
      </c>
      <c r="AD159" s="40">
        <f t="shared" si="153"/>
        <v>5.5794909238942925</v>
      </c>
      <c r="AE159" s="40">
        <f t="shared" si="154"/>
        <v>1.6071864630754717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17.801714313953841</v>
      </c>
      <c r="C160" s="11">
        <f t="shared" si="146"/>
        <v>18.253105935614411</v>
      </c>
      <c r="D160" s="11">
        <f t="shared" si="146"/>
        <v>18.356060437203777</v>
      </c>
      <c r="E160" s="11">
        <f t="shared" si="146"/>
        <v>29.380622755022252</v>
      </c>
      <c r="F160" s="11">
        <f t="shared" si="146"/>
        <v>35.814450234640255</v>
      </c>
      <c r="H160" s="40">
        <f t="shared" si="147"/>
        <v>0.61518507032958247</v>
      </c>
      <c r="I160" s="40">
        <f t="shared" si="148"/>
        <v>4.5567127609523306</v>
      </c>
      <c r="L160" s="10" t="str">
        <f t="shared" ref="L160:Q160" si="165">L15</f>
        <v>32 Health and social care associate professionals</v>
      </c>
      <c r="M160" s="11">
        <f t="shared" si="165"/>
        <v>4.1621834270610272</v>
      </c>
      <c r="N160" s="11">
        <f t="shared" si="165"/>
        <v>3.721714280705418</v>
      </c>
      <c r="O160" s="11">
        <f t="shared" si="165"/>
        <v>4.17929321896513</v>
      </c>
      <c r="P160" s="11">
        <f t="shared" si="165"/>
        <v>5.7406200302502288</v>
      </c>
      <c r="Q160" s="11">
        <f t="shared" si="165"/>
        <v>6.7720745188402898</v>
      </c>
      <c r="S160" s="40">
        <f t="shared" si="150"/>
        <v>8.2080607960022256E-2</v>
      </c>
      <c r="T160" s="40">
        <f>IF(Q$151-O$151 &lt;&gt; 0,(EXP(LN(Q160/O160)/(Q$151-O$151))-1)*100,0)</f>
        <v>3.2700987735163611</v>
      </c>
      <c r="W160" s="10" t="str">
        <f t="shared" ref="W160:AB160" si="166">W15</f>
        <v>32 Health and social care associate professionals</v>
      </c>
      <c r="X160" s="11">
        <f t="shared" si="166"/>
        <v>13.63953088689281</v>
      </c>
      <c r="Y160" s="11">
        <f t="shared" si="166"/>
        <v>14.53139165490898</v>
      </c>
      <c r="Z160" s="11">
        <f t="shared" si="166"/>
        <v>14.176767218238679</v>
      </c>
      <c r="AA160" s="11">
        <f t="shared" si="166"/>
        <v>23.640002724772025</v>
      </c>
      <c r="AB160" s="11">
        <f t="shared" si="166"/>
        <v>29.042375715799974</v>
      </c>
      <c r="AD160" s="40">
        <f t="shared" si="153"/>
        <v>0.77563768365649377</v>
      </c>
      <c r="AE160" s="40">
        <f t="shared" si="154"/>
        <v>4.8971435452433543</v>
      </c>
    </row>
    <row r="161" spans="1:31" x14ac:dyDescent="0.2">
      <c r="A161" s="10" t="str">
        <f t="shared" si="142"/>
        <v>33 Protective service occupations</v>
      </c>
      <c r="B161" s="11">
        <f t="shared" si="142"/>
        <v>6.5334903578778194</v>
      </c>
      <c r="C161" s="11">
        <f t="shared" si="146"/>
        <v>6.5691680318462229</v>
      </c>
      <c r="D161" s="11">
        <f t="shared" si="146"/>
        <v>7.0637028077850488</v>
      </c>
      <c r="E161" s="11">
        <f t="shared" si="146"/>
        <v>5.9179841350491262</v>
      </c>
      <c r="F161" s="11">
        <f t="shared" si="146"/>
        <v>6.3020509314616593</v>
      </c>
      <c r="H161" s="40">
        <f t="shared" si="147"/>
        <v>1.5728019399996684</v>
      </c>
      <c r="I161" s="40">
        <f t="shared" si="148"/>
        <v>-0.7577429820078585</v>
      </c>
      <c r="L161" s="10" t="str">
        <f t="shared" ref="L161:Q161" si="167">L16</f>
        <v>33 Protective service occupations</v>
      </c>
      <c r="M161" s="11">
        <f t="shared" si="167"/>
        <v>4.9252969499951389</v>
      </c>
      <c r="N161" s="11">
        <f t="shared" si="167"/>
        <v>4.7824242669348935</v>
      </c>
      <c r="O161" s="11">
        <f t="shared" si="167"/>
        <v>5.0840259601424327</v>
      </c>
      <c r="P161" s="11">
        <f t="shared" si="167"/>
        <v>4.1574319133562403</v>
      </c>
      <c r="Q161" s="11">
        <f t="shared" si="167"/>
        <v>4.1158248536007216</v>
      </c>
      <c r="S161" s="40">
        <f t="shared" si="150"/>
        <v>0.63639428467401338</v>
      </c>
      <c r="T161" s="40">
        <f t="shared" si="151"/>
        <v>-1.3985560211782322</v>
      </c>
      <c r="W161" s="10" t="str">
        <f t="shared" ref="W161:AB161" si="168">W16</f>
        <v>33 Protective service occupations</v>
      </c>
      <c r="X161" s="11">
        <f t="shared" si="168"/>
        <v>1.6081934078826849</v>
      </c>
      <c r="Y161" s="11">
        <f t="shared" si="168"/>
        <v>1.7867437649113234</v>
      </c>
      <c r="Z161" s="11">
        <f t="shared" si="168"/>
        <v>1.9796768476426123</v>
      </c>
      <c r="AA161" s="11">
        <f t="shared" si="168"/>
        <v>1.7605522216928835</v>
      </c>
      <c r="AB161" s="11">
        <f t="shared" si="168"/>
        <v>2.1862260778609315</v>
      </c>
      <c r="AD161" s="40">
        <f t="shared" si="153"/>
        <v>4.2440330595066023</v>
      </c>
      <c r="AE161" s="40">
        <f t="shared" si="154"/>
        <v>0.66381476199772749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17.383092485078112</v>
      </c>
      <c r="C162" s="11">
        <f t="shared" si="146"/>
        <v>17.947399881655105</v>
      </c>
      <c r="D162" s="11">
        <f t="shared" si="146"/>
        <v>17.938158984742856</v>
      </c>
      <c r="E162" s="11">
        <f t="shared" si="146"/>
        <v>17.432673012784548</v>
      </c>
      <c r="F162" s="11">
        <f t="shared" si="146"/>
        <v>19.879399933801913</v>
      </c>
      <c r="H162" s="40">
        <f t="shared" si="147"/>
        <v>0.63062397489188626</v>
      </c>
      <c r="I162" s="40">
        <f t="shared" si="148"/>
        <v>0.68737690255522566</v>
      </c>
      <c r="L162" s="10" t="str">
        <f t="shared" ref="L162:Q162" si="169">L17</f>
        <v>34 Culture, media and sports occupations</v>
      </c>
      <c r="M162" s="11">
        <f t="shared" si="169"/>
        <v>8.5648739793316722</v>
      </c>
      <c r="N162" s="11">
        <f t="shared" si="169"/>
        <v>8.2792383101214764</v>
      </c>
      <c r="O162" s="11">
        <f t="shared" si="169"/>
        <v>7.6446272414767247</v>
      </c>
      <c r="P162" s="11">
        <f t="shared" si="169"/>
        <v>7.3089179682554306</v>
      </c>
      <c r="Q162" s="11">
        <f t="shared" si="169"/>
        <v>8.3049509554183523</v>
      </c>
      <c r="S162" s="40">
        <f t="shared" si="150"/>
        <v>-2.2476813989764199</v>
      </c>
      <c r="T162" s="40">
        <f t="shared" si="151"/>
        <v>0.55385317959895097</v>
      </c>
      <c r="W162" s="10" t="str">
        <f t="shared" ref="W162:AB162" si="170">W17</f>
        <v>34 Culture, media and sports occupations</v>
      </c>
      <c r="X162" s="11">
        <f t="shared" si="170"/>
        <v>8.8182185057464544</v>
      </c>
      <c r="Y162" s="11">
        <f t="shared" si="170"/>
        <v>9.66816157153362</v>
      </c>
      <c r="Z162" s="11">
        <f t="shared" si="170"/>
        <v>10.29353174326614</v>
      </c>
      <c r="AA162" s="11">
        <f t="shared" si="170"/>
        <v>10.12375504452911</v>
      </c>
      <c r="AB162" s="11">
        <f t="shared" si="170"/>
        <v>11.574448978383561</v>
      </c>
      <c r="AD162" s="40">
        <f t="shared" si="153"/>
        <v>3.1422759652337318</v>
      </c>
      <c r="AE162" s="40">
        <f t="shared" si="154"/>
        <v>0.78495999991170518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45.543533774368271</v>
      </c>
      <c r="C163" s="11">
        <f t="shared" si="146"/>
        <v>47.717813951483038</v>
      </c>
      <c r="D163" s="11">
        <f t="shared" si="146"/>
        <v>50.09961016917898</v>
      </c>
      <c r="E163" s="11">
        <f t="shared" si="146"/>
        <v>51.265348018759482</v>
      </c>
      <c r="F163" s="11">
        <f t="shared" si="146"/>
        <v>54.594360780831785</v>
      </c>
      <c r="H163" s="40">
        <f t="shared" si="147"/>
        <v>1.9251887375830057</v>
      </c>
      <c r="I163" s="40">
        <f t="shared" si="148"/>
        <v>0.57442598854504645</v>
      </c>
      <c r="L163" s="10" t="str">
        <f t="shared" ref="L163:Q163" si="171">L18</f>
        <v>35 Business and public service associate professionals</v>
      </c>
      <c r="M163" s="11">
        <f t="shared" si="171"/>
        <v>25.087947119852281</v>
      </c>
      <c r="N163" s="11">
        <f t="shared" si="171"/>
        <v>25.44671671149182</v>
      </c>
      <c r="O163" s="11">
        <f t="shared" si="171"/>
        <v>26.638883403514036</v>
      </c>
      <c r="P163" s="11">
        <f t="shared" si="171"/>
        <v>26.783672804677682</v>
      </c>
      <c r="Q163" s="11">
        <f t="shared" si="171"/>
        <v>27.489625722024687</v>
      </c>
      <c r="S163" s="40">
        <f t="shared" si="150"/>
        <v>1.206913001769383</v>
      </c>
      <c r="T163" s="40">
        <f t="shared" si="151"/>
        <v>0.20979814574324518</v>
      </c>
      <c r="W163" s="10" t="str">
        <f t="shared" ref="W163:AB163" si="172">W18</f>
        <v>35 Business and public service associate professionals</v>
      </c>
      <c r="X163" s="11">
        <f t="shared" si="172"/>
        <v>20.455586654516022</v>
      </c>
      <c r="Y163" s="11">
        <f t="shared" si="172"/>
        <v>22.271097239991221</v>
      </c>
      <c r="Z163" s="11">
        <f t="shared" si="172"/>
        <v>23.460726765664919</v>
      </c>
      <c r="AA163" s="11">
        <f t="shared" si="172"/>
        <v>24.481675214081804</v>
      </c>
      <c r="AB163" s="11">
        <f t="shared" si="172"/>
        <v>27.104735058807098</v>
      </c>
      <c r="AD163" s="40">
        <f t="shared" si="153"/>
        <v>2.7793589132690366</v>
      </c>
      <c r="AE163" s="40">
        <f t="shared" si="154"/>
        <v>0.96718473274983729</v>
      </c>
    </row>
    <row r="164" spans="1:31" x14ac:dyDescent="0.2">
      <c r="A164" s="10" t="str">
        <f t="shared" si="142"/>
        <v>41 Administrative occupations</v>
      </c>
      <c r="B164" s="11">
        <f t="shared" si="142"/>
        <v>68.346542271444534</v>
      </c>
      <c r="C164" s="11">
        <f t="shared" si="146"/>
        <v>65.948108969584311</v>
      </c>
      <c r="D164" s="11">
        <f t="shared" si="146"/>
        <v>69.467027302547592</v>
      </c>
      <c r="E164" s="11">
        <f t="shared" si="146"/>
        <v>71.31829835122744</v>
      </c>
      <c r="F164" s="11">
        <f t="shared" si="146"/>
        <v>70.112854670231897</v>
      </c>
      <c r="H164" s="40">
        <f t="shared" si="147"/>
        <v>0.32575421699621021</v>
      </c>
      <c r="I164" s="40">
        <f t="shared" si="148"/>
        <v>6.1711972116085256E-2</v>
      </c>
      <c r="L164" s="10" t="str">
        <f t="shared" ref="L164:Q164" si="173">L19</f>
        <v>41 Administrative occupations</v>
      </c>
      <c r="M164" s="11">
        <f t="shared" si="173"/>
        <v>18.120431512977525</v>
      </c>
      <c r="N164" s="11">
        <f t="shared" si="173"/>
        <v>16.352287911453679</v>
      </c>
      <c r="O164" s="11">
        <f t="shared" si="173"/>
        <v>19.622508310232956</v>
      </c>
      <c r="P164" s="11">
        <f t="shared" si="173"/>
        <v>20.756165834616116</v>
      </c>
      <c r="Q164" s="11">
        <f t="shared" si="173"/>
        <v>22.50784902162215</v>
      </c>
      <c r="S164" s="40">
        <f t="shared" si="150"/>
        <v>1.6054952908681086</v>
      </c>
      <c r="T164" s="40">
        <f t="shared" si="151"/>
        <v>0.91877373854039046</v>
      </c>
      <c r="W164" s="10" t="str">
        <f t="shared" ref="W164:AB164" si="174">W19</f>
        <v>41 Administrative occupations</v>
      </c>
      <c r="X164" s="11">
        <f t="shared" si="174"/>
        <v>50.226110758466945</v>
      </c>
      <c r="Y164" s="11">
        <f t="shared" si="174"/>
        <v>49.595821058130632</v>
      </c>
      <c r="Z164" s="11">
        <f t="shared" si="174"/>
        <v>49.844518992314519</v>
      </c>
      <c r="AA164" s="11">
        <f t="shared" si="174"/>
        <v>50.562132516611385</v>
      </c>
      <c r="AB164" s="11">
        <f t="shared" si="174"/>
        <v>47.605005648609747</v>
      </c>
      <c r="AD164" s="40">
        <f t="shared" si="153"/>
        <v>-0.15241344747572994</v>
      </c>
      <c r="AE164" s="40">
        <f t="shared" si="154"/>
        <v>-0.30600168398484673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18.171806994589875</v>
      </c>
      <c r="C165" s="11">
        <f t="shared" si="146"/>
        <v>16.18140016748545</v>
      </c>
      <c r="D165" s="11">
        <f t="shared" si="146"/>
        <v>15.818290999772618</v>
      </c>
      <c r="E165" s="11">
        <f t="shared" si="146"/>
        <v>14.619306198573572</v>
      </c>
      <c r="F165" s="11">
        <f t="shared" si="146"/>
        <v>12.357070658646423</v>
      </c>
      <c r="H165" s="40">
        <f t="shared" si="147"/>
        <v>-2.7359634914138842</v>
      </c>
      <c r="I165" s="40">
        <f t="shared" si="148"/>
        <v>-1.6327799593035763</v>
      </c>
      <c r="L165" s="10" t="str">
        <f t="shared" ref="L165:Q165" si="175">L20</f>
        <v>42 Secretarial and related occupations</v>
      </c>
      <c r="M165" s="11">
        <f t="shared" si="175"/>
        <v>1.8872264536606937</v>
      </c>
      <c r="N165" s="11">
        <f t="shared" si="175"/>
        <v>1.3977461583930715</v>
      </c>
      <c r="O165" s="11">
        <f t="shared" si="175"/>
        <v>1.3246537967687322</v>
      </c>
      <c r="P165" s="11">
        <f t="shared" si="175"/>
        <v>1.3140092113890871</v>
      </c>
      <c r="Q165" s="11">
        <f t="shared" si="175"/>
        <v>1.5820927083683467</v>
      </c>
      <c r="S165" s="40">
        <f>IF(O$151-M$151 &lt;&gt; 0,(EXP(LN(O165/M165)/(O$151-M$151))-1)*100,0)</f>
        <v>-6.8343808241403288</v>
      </c>
      <c r="T165" s="40">
        <f t="shared" si="151"/>
        <v>1.1910190119601261</v>
      </c>
      <c r="W165" s="10" t="str">
        <f t="shared" ref="W165:AB165" si="176">W20</f>
        <v>42 Secretarial and related occupations</v>
      </c>
      <c r="X165" s="11">
        <f t="shared" si="176"/>
        <v>16.284580540929198</v>
      </c>
      <c r="Y165" s="11">
        <f t="shared" si="176"/>
        <v>14.783654009092379</v>
      </c>
      <c r="Z165" s="11">
        <f t="shared" si="176"/>
        <v>14.493637203003882</v>
      </c>
      <c r="AA165" s="11">
        <f t="shared" si="176"/>
        <v>13.305296987184486</v>
      </c>
      <c r="AB165" s="11">
        <f t="shared" si="176"/>
        <v>10.774977950278073</v>
      </c>
      <c r="AD165" s="40">
        <f t="shared" si="153"/>
        <v>-2.3032398107142193</v>
      </c>
      <c r="AE165" s="40">
        <f t="shared" si="154"/>
        <v>-1.9571485631826313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14.349633663297924</v>
      </c>
      <c r="C166" s="11">
        <f t="shared" si="146"/>
        <v>13.334320904318508</v>
      </c>
      <c r="D166" s="11">
        <f t="shared" si="146"/>
        <v>14.506601714727884</v>
      </c>
      <c r="E166" s="11">
        <f t="shared" si="146"/>
        <v>13.991709727885301</v>
      </c>
      <c r="F166" s="11">
        <f t="shared" si="146"/>
        <v>14.998838019406014</v>
      </c>
      <c r="H166" s="40">
        <f t="shared" si="147"/>
        <v>0.21782536137717745</v>
      </c>
      <c r="I166" s="40">
        <f t="shared" si="148"/>
        <v>0.22270693260371122</v>
      </c>
      <c r="L166" s="10" t="str">
        <f t="shared" ref="L166:Q166" si="177">L21</f>
        <v>51 Skilled agricultural and related trades</v>
      </c>
      <c r="M166" s="11">
        <f t="shared" si="177"/>
        <v>12.957978804795419</v>
      </c>
      <c r="N166" s="11">
        <f t="shared" si="177"/>
        <v>11.683545531203746</v>
      </c>
      <c r="O166" s="11">
        <f t="shared" si="177"/>
        <v>12.682619478813269</v>
      </c>
      <c r="P166" s="11">
        <f t="shared" si="177"/>
        <v>12.368610595580259</v>
      </c>
      <c r="Q166" s="11">
        <f t="shared" si="177"/>
        <v>12.924990996269273</v>
      </c>
      <c r="S166" s="40">
        <f t="shared" si="150"/>
        <v>-0.42866283013988093</v>
      </c>
      <c r="T166" s="40">
        <f t="shared" si="151"/>
        <v>0.12628108486159029</v>
      </c>
      <c r="W166" s="10" t="str">
        <f t="shared" ref="W166:AB166" si="178">W21</f>
        <v>51 Skilled agricultural and related trades</v>
      </c>
      <c r="X166" s="11">
        <f t="shared" si="178"/>
        <v>1.3916548585025044</v>
      </c>
      <c r="Y166" s="11">
        <f t="shared" si="178"/>
        <v>1.6507753731147701</v>
      </c>
      <c r="Z166" s="11">
        <f t="shared" si="178"/>
        <v>1.8239822359145987</v>
      </c>
      <c r="AA166" s="11">
        <f t="shared" si="178"/>
        <v>1.6230991323050503</v>
      </c>
      <c r="AB166" s="11">
        <f t="shared" si="178"/>
        <v>2.0738470231367465</v>
      </c>
      <c r="AD166" s="40">
        <f t="shared" si="153"/>
        <v>5.559618709467129</v>
      </c>
      <c r="AE166" s="40">
        <f t="shared" si="154"/>
        <v>0.85956116125087689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36.969886230739256</v>
      </c>
      <c r="C167" s="11">
        <f t="shared" si="146"/>
        <v>35.240880192661194</v>
      </c>
      <c r="D167" s="11">
        <f t="shared" si="146"/>
        <v>31.645612507931745</v>
      </c>
      <c r="E167" s="11">
        <f t="shared" si="146"/>
        <v>31.204121930416811</v>
      </c>
      <c r="F167" s="11">
        <f t="shared" si="146"/>
        <v>30.2156851568928</v>
      </c>
      <c r="H167" s="40">
        <f t="shared" si="147"/>
        <v>-3.0622180415185274</v>
      </c>
      <c r="I167" s="40">
        <f t="shared" si="148"/>
        <v>-0.30778103360766806</v>
      </c>
      <c r="L167" s="10" t="str">
        <f t="shared" ref="L167:Q167" si="179">L22</f>
        <v>52 Skilled metal, electrical and electronic trades</v>
      </c>
      <c r="M167" s="11">
        <f t="shared" si="179"/>
        <v>36.321110847680387</v>
      </c>
      <c r="N167" s="11">
        <f t="shared" si="179"/>
        <v>34.147157763295965</v>
      </c>
      <c r="O167" s="11">
        <f t="shared" si="179"/>
        <v>30.792424609738347</v>
      </c>
      <c r="P167" s="11">
        <f t="shared" si="179"/>
        <v>29.716126614418325</v>
      </c>
      <c r="Q167" s="11">
        <f t="shared" si="179"/>
        <v>28.126929295744436</v>
      </c>
      <c r="S167" s="40">
        <f t="shared" si="150"/>
        <v>-3.2486679830589282</v>
      </c>
      <c r="T167" s="40">
        <f t="shared" si="151"/>
        <v>-0.6017902790083185</v>
      </c>
      <c r="W167" s="10" t="str">
        <f t="shared" ref="W167:AB167" si="180">W22</f>
        <v>52 Skilled metal, electrical and electronic trades</v>
      </c>
      <c r="X167" s="11">
        <f t="shared" si="180"/>
        <v>0.64877538305890248</v>
      </c>
      <c r="Y167" s="11">
        <f t="shared" si="180"/>
        <v>1.0937224293651622</v>
      </c>
      <c r="Z167" s="11">
        <f t="shared" si="180"/>
        <v>0.85318789819340279</v>
      </c>
      <c r="AA167" s="11">
        <f t="shared" si="180"/>
        <v>1.4879953159984813</v>
      </c>
      <c r="AB167" s="11">
        <f t="shared" si="180"/>
        <v>2.0887558611483752</v>
      </c>
      <c r="AD167" s="40">
        <f t="shared" si="153"/>
        <v>5.6306773740630423</v>
      </c>
      <c r="AE167" s="40">
        <f t="shared" si="154"/>
        <v>6.1507009537040913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35.820672670473193</v>
      </c>
      <c r="C168" s="11">
        <f t="shared" si="146"/>
        <v>34.441690112920526</v>
      </c>
      <c r="D168" s="11">
        <f t="shared" si="146"/>
        <v>28.014953260385727</v>
      </c>
      <c r="E168" s="11">
        <f t="shared" si="146"/>
        <v>29.408469265218606</v>
      </c>
      <c r="F168" s="11">
        <f t="shared" si="146"/>
        <v>29.301902408065743</v>
      </c>
      <c r="H168" s="40">
        <f t="shared" si="147"/>
        <v>-4.7968686691644669</v>
      </c>
      <c r="I168" s="40">
        <f t="shared" si="148"/>
        <v>0.29987559587087986</v>
      </c>
      <c r="L168" s="10" t="str">
        <f t="shared" ref="L168:Q168" si="181">L23</f>
        <v>53 Skilled construction and building trades</v>
      </c>
      <c r="M168" s="11">
        <f t="shared" si="181"/>
        <v>35.355759578700116</v>
      </c>
      <c r="N168" s="11">
        <f t="shared" si="181"/>
        <v>33.878853820551264</v>
      </c>
      <c r="O168" s="11">
        <f t="shared" si="181"/>
        <v>27.322131097378271</v>
      </c>
      <c r="P168" s="11">
        <f t="shared" si="181"/>
        <v>28.967402323459087</v>
      </c>
      <c r="Q168" s="11">
        <f t="shared" si="181"/>
        <v>28.820291026930338</v>
      </c>
      <c r="S168" s="40">
        <f t="shared" si="150"/>
        <v>-5.0246550102951311</v>
      </c>
      <c r="T168" s="40">
        <f t="shared" si="151"/>
        <v>0.35651836638050938</v>
      </c>
      <c r="W168" s="10" t="str">
        <f t="shared" ref="W168:AB168" si="182">W23</f>
        <v>53 Skilled construction and building trades</v>
      </c>
      <c r="X168" s="11">
        <f t="shared" si="182"/>
        <v>0.46491309177302853</v>
      </c>
      <c r="Y168" s="11">
        <f t="shared" si="182"/>
        <v>0.562836292369289</v>
      </c>
      <c r="Z168" s="11">
        <f t="shared" si="182"/>
        <v>0.69282216300744348</v>
      </c>
      <c r="AA168" s="11">
        <f t="shared" si="182"/>
        <v>0.44106694175950883</v>
      </c>
      <c r="AB168" s="11">
        <f t="shared" si="182"/>
        <v>0.48161138113539564</v>
      </c>
      <c r="AD168" s="40">
        <f t="shared" si="153"/>
        <v>8.305372212212859</v>
      </c>
      <c r="AE168" s="40">
        <f t="shared" si="154"/>
        <v>-2.3950901608473796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18.704195200279834</v>
      </c>
      <c r="C169" s="11">
        <f t="shared" si="146"/>
        <v>17.578550100274079</v>
      </c>
      <c r="D169" s="11">
        <f t="shared" si="146"/>
        <v>17.122487983136367</v>
      </c>
      <c r="E169" s="11">
        <f t="shared" si="146"/>
        <v>18.312679451414489</v>
      </c>
      <c r="F169" s="11">
        <f t="shared" si="146"/>
        <v>17.983096595677363</v>
      </c>
      <c r="H169" s="40">
        <f t="shared" si="147"/>
        <v>-1.7515813896875843</v>
      </c>
      <c r="I169" s="40">
        <f t="shared" si="148"/>
        <v>0.32746534943806083</v>
      </c>
      <c r="L169" s="10" t="str">
        <f t="shared" ref="L169:Q169" si="183">L24</f>
        <v>54 Textiles, printing and other skilled trades</v>
      </c>
      <c r="M169" s="11">
        <f t="shared" si="183"/>
        <v>11.187280422329513</v>
      </c>
      <c r="N169" s="11">
        <f t="shared" si="183"/>
        <v>10.280270665542067</v>
      </c>
      <c r="O169" s="11">
        <f t="shared" si="183"/>
        <v>9.2635295222181568</v>
      </c>
      <c r="P169" s="11">
        <f t="shared" si="183"/>
        <v>10.002065379891476</v>
      </c>
      <c r="Q169" s="11">
        <f t="shared" si="183"/>
        <v>9.7459374100529335</v>
      </c>
      <c r="S169" s="40">
        <f t="shared" si="150"/>
        <v>-3.7035242553303038</v>
      </c>
      <c r="T169" s="40">
        <f t="shared" si="151"/>
        <v>0.3390092632584718</v>
      </c>
      <c r="W169" s="10" t="str">
        <f t="shared" ref="W169:AB169" si="184">W24</f>
        <v>54 Textiles, printing and other skilled trades</v>
      </c>
      <c r="X169" s="11">
        <f t="shared" si="184"/>
        <v>7.5169147779503254</v>
      </c>
      <c r="Y169" s="11">
        <f t="shared" si="184"/>
        <v>7.2982794347320104</v>
      </c>
      <c r="Z169" s="11">
        <f t="shared" si="184"/>
        <v>7.8589584609181902</v>
      </c>
      <c r="AA169" s="11">
        <f t="shared" si="184"/>
        <v>8.3106140715229966</v>
      </c>
      <c r="AB169" s="11">
        <f t="shared" si="184"/>
        <v>8.2371591856244386</v>
      </c>
      <c r="AD169" s="40">
        <f t="shared" si="153"/>
        <v>0.89393800075077134</v>
      </c>
      <c r="AE169" s="40">
        <f t="shared" si="154"/>
        <v>0.31383435960636863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73.09430276686011</v>
      </c>
      <c r="C170" s="11">
        <f t="shared" si="146"/>
        <v>69.58012324416417</v>
      </c>
      <c r="D170" s="11">
        <f t="shared" si="146"/>
        <v>66.405716823523662</v>
      </c>
      <c r="E170" s="11">
        <f t="shared" si="146"/>
        <v>69.449045298702885</v>
      </c>
      <c r="F170" s="11">
        <f t="shared" si="146"/>
        <v>75.686213377970901</v>
      </c>
      <c r="H170" s="40">
        <f t="shared" si="147"/>
        <v>-1.9010433780587865</v>
      </c>
      <c r="I170" s="40">
        <f t="shared" si="148"/>
        <v>0.87589956346389997</v>
      </c>
      <c r="L170" s="10" t="str">
        <f t="shared" ref="L170:Q170" si="185">L25</f>
        <v>61 Caring personal service occupations</v>
      </c>
      <c r="M170" s="11">
        <f t="shared" si="185"/>
        <v>7.3093948522474879</v>
      </c>
      <c r="N170" s="11">
        <f t="shared" si="185"/>
        <v>6.6237858794723588</v>
      </c>
      <c r="O170" s="11">
        <f t="shared" si="185"/>
        <v>6.6074975001483001</v>
      </c>
      <c r="P170" s="11">
        <f t="shared" si="185"/>
        <v>8.1454474337035219</v>
      </c>
      <c r="Q170" s="11">
        <f t="shared" si="185"/>
        <v>9.7560890508009273</v>
      </c>
      <c r="S170" s="40">
        <f t="shared" si="150"/>
        <v>-1.9988624297094248</v>
      </c>
      <c r="T170" s="40">
        <f t="shared" si="151"/>
        <v>2.6319506310464202</v>
      </c>
      <c r="W170" s="10" t="str">
        <f t="shared" ref="W170:AB170" si="186">W25</f>
        <v>61 Caring personal service occupations</v>
      </c>
      <c r="X170" s="11">
        <f t="shared" si="186"/>
        <v>65.784907914612717</v>
      </c>
      <c r="Y170" s="11">
        <f t="shared" si="186"/>
        <v>62.956337364691841</v>
      </c>
      <c r="Z170" s="11">
        <f t="shared" si="186"/>
        <v>59.798219323375349</v>
      </c>
      <c r="AA170" s="11">
        <f t="shared" si="186"/>
        <v>61.303597864999411</v>
      </c>
      <c r="AB170" s="11">
        <f t="shared" si="186"/>
        <v>65.930124327169963</v>
      </c>
      <c r="AD170" s="40">
        <f t="shared" si="153"/>
        <v>-1.8901987048786539</v>
      </c>
      <c r="AE170" s="40">
        <f t="shared" si="154"/>
        <v>0.65291945658849659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19.033806135778825</v>
      </c>
      <c r="C171" s="11">
        <f t="shared" si="146"/>
        <v>20.926977795087936</v>
      </c>
      <c r="D171" s="11">
        <f t="shared" si="146"/>
        <v>18.599351536263498</v>
      </c>
      <c r="E171" s="11">
        <f t="shared" si="146"/>
        <v>18.717295576866206</v>
      </c>
      <c r="F171" s="11">
        <f t="shared" si="146"/>
        <v>20.192698636798525</v>
      </c>
      <c r="H171" s="40">
        <f t="shared" si="147"/>
        <v>-0.46073438721001558</v>
      </c>
      <c r="I171" s="40">
        <f t="shared" si="148"/>
        <v>0.54946652008420749</v>
      </c>
      <c r="L171" s="10" t="str">
        <f t="shared" ref="L171:Q171" si="187">L26</f>
        <v>62 Leisure, travel and related personal service occupations</v>
      </c>
      <c r="M171" s="11">
        <f t="shared" si="187"/>
        <v>4.9862302167899388</v>
      </c>
      <c r="N171" s="11">
        <f t="shared" si="187"/>
        <v>5.740989670024522</v>
      </c>
      <c r="O171" s="11">
        <f t="shared" si="187"/>
        <v>5.7186431692977919</v>
      </c>
      <c r="P171" s="11">
        <f t="shared" si="187"/>
        <v>5.7934927229419904</v>
      </c>
      <c r="Q171" s="11">
        <f t="shared" si="187"/>
        <v>6.5239361064617887</v>
      </c>
      <c r="S171" s="40">
        <f t="shared" si="150"/>
        <v>2.7789400257033803</v>
      </c>
      <c r="T171" s="40">
        <f t="shared" si="151"/>
        <v>0.8821772625944968</v>
      </c>
      <c r="W171" s="10" t="str">
        <f t="shared" ref="W171:AB171" si="188">W26</f>
        <v>62 Leisure, travel and related personal service occupations</v>
      </c>
      <c r="X171" s="11">
        <f t="shared" si="188"/>
        <v>14.047575918988874</v>
      </c>
      <c r="Y171" s="11">
        <f t="shared" si="188"/>
        <v>15.185988125063419</v>
      </c>
      <c r="Z171" s="11">
        <f t="shared" si="188"/>
        <v>12.880708366965703</v>
      </c>
      <c r="AA171" s="11">
        <f t="shared" si="188"/>
        <v>12.923802853924217</v>
      </c>
      <c r="AB171" s="11">
        <f t="shared" si="188"/>
        <v>13.66876253033672</v>
      </c>
      <c r="AD171" s="40">
        <f t="shared" si="153"/>
        <v>-1.7194287981902368</v>
      </c>
      <c r="AE171" s="40">
        <f t="shared" si="154"/>
        <v>0.39666735438295131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0.7427251555142913</v>
      </c>
      <c r="C172" s="11">
        <f t="shared" si="146"/>
        <v>0.60653638217915895</v>
      </c>
      <c r="D172" s="11">
        <f t="shared" si="146"/>
        <v>0.79293493468673615</v>
      </c>
      <c r="E172" s="11">
        <f t="shared" si="146"/>
        <v>0.54064816092212498</v>
      </c>
      <c r="F172" s="11">
        <f t="shared" si="146"/>
        <v>0.56398543038141657</v>
      </c>
      <c r="H172" s="40">
        <f t="shared" si="147"/>
        <v>1.31689780148736</v>
      </c>
      <c r="I172" s="40">
        <f t="shared" si="148"/>
        <v>-2.2458158412608231</v>
      </c>
      <c r="L172" s="10" t="str">
        <f t="shared" ref="L172:Q172" si="189">L27</f>
        <v>63 Community and civil enforcement occupations</v>
      </c>
      <c r="M172" s="11">
        <f t="shared" si="189"/>
        <v>0.57468774015821966</v>
      </c>
      <c r="N172" s="11">
        <f t="shared" si="189"/>
        <v>0.40115852443087407</v>
      </c>
      <c r="O172" s="11">
        <f t="shared" si="189"/>
        <v>0.62162709969239527</v>
      </c>
      <c r="P172" s="11">
        <f t="shared" si="189"/>
        <v>0.3116639923462094</v>
      </c>
      <c r="Q172" s="11">
        <f t="shared" si="189"/>
        <v>0.34625590603142203</v>
      </c>
      <c r="S172" s="40">
        <f t="shared" si="150"/>
        <v>1.5826647863368626</v>
      </c>
      <c r="T172" s="40">
        <f t="shared" si="151"/>
        <v>-3.8259695676303607</v>
      </c>
      <c r="W172" s="10" t="str">
        <f t="shared" ref="W172:AB172" si="190">W27</f>
        <v>63 Community and civil enforcement occupations</v>
      </c>
      <c r="X172" s="11">
        <f t="shared" si="190"/>
        <v>0.168037415356071</v>
      </c>
      <c r="Y172" s="11">
        <f t="shared" si="190"/>
        <v>0.20537785774828515</v>
      </c>
      <c r="Z172" s="11">
        <f t="shared" si="190"/>
        <v>0.1713078349943418</v>
      </c>
      <c r="AA172" s="11">
        <f t="shared" si="190"/>
        <v>0.22898416857591494</v>
      </c>
      <c r="AB172" s="11">
        <f t="shared" si="190"/>
        <v>0.21772952434999399</v>
      </c>
      <c r="AD172" s="40">
        <f t="shared" si="153"/>
        <v>0.38625359712745055</v>
      </c>
      <c r="AE172" s="40">
        <f t="shared" si="154"/>
        <v>1.6114556963430893</v>
      </c>
    </row>
    <row r="173" spans="1:31" x14ac:dyDescent="0.2">
      <c r="A173" s="10" t="str">
        <f t="shared" si="142"/>
        <v>71 Sales occupations</v>
      </c>
      <c r="B173" s="11">
        <f t="shared" si="142"/>
        <v>66.273755627780503</v>
      </c>
      <c r="C173" s="11">
        <f t="shared" si="146"/>
        <v>62.525623550815098</v>
      </c>
      <c r="D173" s="11">
        <f t="shared" si="146"/>
        <v>62.780118411665967</v>
      </c>
      <c r="E173" s="11">
        <f t="shared" si="146"/>
        <v>62.506417558513419</v>
      </c>
      <c r="F173" s="11">
        <f t="shared" si="146"/>
        <v>60.581823910715812</v>
      </c>
      <c r="H173" s="40">
        <f t="shared" si="147"/>
        <v>-1.0772662463785942</v>
      </c>
      <c r="I173" s="40">
        <f t="shared" si="148"/>
        <v>-0.23734139838543777</v>
      </c>
      <c r="L173" s="10" t="str">
        <f t="shared" ref="L173:Q173" si="191">L28</f>
        <v>71 Sales occupations</v>
      </c>
      <c r="M173" s="11">
        <f t="shared" si="191"/>
        <v>24.777384139474897</v>
      </c>
      <c r="N173" s="11">
        <f t="shared" si="191"/>
        <v>24.169936456862775</v>
      </c>
      <c r="O173" s="11">
        <f t="shared" si="191"/>
        <v>24.490183646203118</v>
      </c>
      <c r="P173" s="11">
        <f t="shared" si="191"/>
        <v>24.522939118636696</v>
      </c>
      <c r="Q173" s="11">
        <f t="shared" si="191"/>
        <v>24.616189523904296</v>
      </c>
      <c r="S173" s="40">
        <f t="shared" si="150"/>
        <v>-0.23290709933707632</v>
      </c>
      <c r="T173" s="40">
        <f t="shared" si="151"/>
        <v>3.4218969661736764E-2</v>
      </c>
      <c r="W173" s="10" t="str">
        <f t="shared" ref="W173:AB173" si="192">W28</f>
        <v>71 Sales occupations</v>
      </c>
      <c r="X173" s="11">
        <f t="shared" si="192"/>
        <v>41.496371488305677</v>
      </c>
      <c r="Y173" s="11">
        <f t="shared" si="192"/>
        <v>38.355687093952319</v>
      </c>
      <c r="Z173" s="11">
        <f t="shared" si="192"/>
        <v>38.289934765462881</v>
      </c>
      <c r="AA173" s="11">
        <f t="shared" si="192"/>
        <v>37.983478439876734</v>
      </c>
      <c r="AB173" s="11">
        <f t="shared" si="192"/>
        <v>35.96563438681153</v>
      </c>
      <c r="AD173" s="40">
        <f t="shared" si="153"/>
        <v>-1.5955132110964665</v>
      </c>
      <c r="AE173" s="40">
        <f t="shared" si="154"/>
        <v>-0.41661759507783946</v>
      </c>
    </row>
    <row r="174" spans="1:31" x14ac:dyDescent="0.2">
      <c r="A174" s="10" t="str">
        <f t="shared" si="142"/>
        <v>72 Customer service occupations</v>
      </c>
      <c r="B174" s="11">
        <f t="shared" si="142"/>
        <v>11.882564762492027</v>
      </c>
      <c r="C174" s="11">
        <f t="shared" si="146"/>
        <v>13.062055460853895</v>
      </c>
      <c r="D174" s="11">
        <f t="shared" si="146"/>
        <v>13.747076613062992</v>
      </c>
      <c r="E174" s="11">
        <f t="shared" si="146"/>
        <v>15.352689572670826</v>
      </c>
      <c r="F174" s="11">
        <f t="shared" si="146"/>
        <v>17.244460587657152</v>
      </c>
      <c r="H174" s="40">
        <f t="shared" si="147"/>
        <v>2.9579845842631736</v>
      </c>
      <c r="I174" s="40">
        <f t="shared" si="148"/>
        <v>1.5225733191580826</v>
      </c>
      <c r="L174" s="10" t="str">
        <f t="shared" ref="L174:Q174" si="193">L29</f>
        <v>72 Customer service occupations</v>
      </c>
      <c r="M174" s="11">
        <f t="shared" si="193"/>
        <v>4.668585924815555</v>
      </c>
      <c r="N174" s="11">
        <f t="shared" si="193"/>
        <v>4.3245949772749448</v>
      </c>
      <c r="O174" s="11">
        <f t="shared" si="193"/>
        <v>5.1281085829874646</v>
      </c>
      <c r="P174" s="11">
        <f t="shared" si="193"/>
        <v>6.3843711905532317</v>
      </c>
      <c r="Q174" s="11">
        <f t="shared" si="193"/>
        <v>7.5591597499568026</v>
      </c>
      <c r="S174" s="40">
        <f t="shared" si="150"/>
        <v>1.8953513611602135</v>
      </c>
      <c r="T174" s="40">
        <f t="shared" si="151"/>
        <v>2.6205695632360859</v>
      </c>
      <c r="W174" s="10" t="str">
        <f t="shared" ref="W174:AB174" si="194">W29</f>
        <v>72 Customer service occupations</v>
      </c>
      <c r="X174" s="11">
        <f t="shared" si="194"/>
        <v>7.2139788376764811</v>
      </c>
      <c r="Y174" s="11">
        <f t="shared" si="194"/>
        <v>8.7374604835789462</v>
      </c>
      <c r="Z174" s="11">
        <f t="shared" si="194"/>
        <v>8.6189680300755178</v>
      </c>
      <c r="AA174" s="11">
        <f t="shared" si="194"/>
        <v>8.9683183821175927</v>
      </c>
      <c r="AB174" s="11">
        <f t="shared" si="194"/>
        <v>9.6853008377003267</v>
      </c>
      <c r="AD174" s="40">
        <f t="shared" si="153"/>
        <v>3.6229808474556924</v>
      </c>
      <c r="AE174" s="40">
        <f>IF(AB$151-Z$151 &lt;&gt; 0,(EXP(LN(AB174/Z174)/(AB$151-Z$151))-1)*100,0)</f>
        <v>0.78065802984830235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23.674355007504847</v>
      </c>
      <c r="C175" s="11">
        <f t="shared" si="146"/>
        <v>22.277862710762605</v>
      </c>
      <c r="D175" s="11">
        <f t="shared" si="146"/>
        <v>19.833547937878045</v>
      </c>
      <c r="E175" s="11">
        <f t="shared" si="146"/>
        <v>20.708629684686422</v>
      </c>
      <c r="F175" s="11">
        <f t="shared" si="146"/>
        <v>19.657855883507118</v>
      </c>
      <c r="H175" s="40">
        <f t="shared" si="147"/>
        <v>-3.4784136751928374</v>
      </c>
      <c r="I175" s="40">
        <f t="shared" si="148"/>
        <v>-5.9301045259374519E-2</v>
      </c>
      <c r="L175" s="10" t="str">
        <f t="shared" ref="L175:Q175" si="195">L30</f>
        <v>81 Process, plant and machine operatives</v>
      </c>
      <c r="M175" s="11">
        <f t="shared" si="195"/>
        <v>18.928985360224875</v>
      </c>
      <c r="N175" s="11">
        <f t="shared" si="195"/>
        <v>17.250667749509606</v>
      </c>
      <c r="O175" s="11">
        <f t="shared" si="195"/>
        <v>15.412715343680299</v>
      </c>
      <c r="P175" s="11">
        <f t="shared" si="195"/>
        <v>15.381785164151209</v>
      </c>
      <c r="Q175" s="11">
        <f t="shared" si="195"/>
        <v>13.897307017147776</v>
      </c>
      <c r="S175" s="40">
        <f t="shared" si="150"/>
        <v>-4.0267140656632066</v>
      </c>
      <c r="T175" s="40">
        <f t="shared" si="151"/>
        <v>-0.68761012722138304</v>
      </c>
      <c r="W175" s="10" t="str">
        <f t="shared" ref="W175:AB175" si="196">W30</f>
        <v>81 Process, plant and machine operatives</v>
      </c>
      <c r="X175" s="11">
        <f t="shared" si="196"/>
        <v>4.7453696472799933</v>
      </c>
      <c r="Y175" s="11">
        <f t="shared" si="196"/>
        <v>5.0271949612529978</v>
      </c>
      <c r="Z175" s="11">
        <f t="shared" si="196"/>
        <v>4.42083259419777</v>
      </c>
      <c r="AA175" s="11">
        <f t="shared" si="196"/>
        <v>5.3268445205352091</v>
      </c>
      <c r="AB175" s="11">
        <f t="shared" si="196"/>
        <v>5.7605488663593194</v>
      </c>
      <c r="AD175" s="40">
        <f t="shared" si="153"/>
        <v>-1.406835928482153</v>
      </c>
      <c r="AE175" s="40">
        <f t="shared" si="154"/>
        <v>1.7803608704463958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26.418489748925417</v>
      </c>
      <c r="C176" s="11">
        <f t="shared" si="146"/>
        <v>27.783980463564454</v>
      </c>
      <c r="D176" s="11">
        <f t="shared" si="146"/>
        <v>25.04611211338468</v>
      </c>
      <c r="E176" s="11">
        <f t="shared" si="146"/>
        <v>25.375431206637092</v>
      </c>
      <c r="F176" s="11">
        <f t="shared" si="146"/>
        <v>25.580868630418085</v>
      </c>
      <c r="H176" s="40">
        <f t="shared" si="147"/>
        <v>-1.0612391744260652</v>
      </c>
      <c r="I176" s="40">
        <f t="shared" si="148"/>
        <v>0.14094017776704604</v>
      </c>
      <c r="L176" s="10" t="str">
        <f t="shared" ref="L176:Q176" si="197">L31</f>
        <v>82 Transport and mobile machine drivers and operatives</v>
      </c>
      <c r="M176" s="11">
        <f t="shared" si="197"/>
        <v>24.414651651951139</v>
      </c>
      <c r="N176" s="11">
        <f t="shared" si="197"/>
        <v>25.470496961771104</v>
      </c>
      <c r="O176" s="11">
        <f t="shared" si="197"/>
        <v>22.961841001737188</v>
      </c>
      <c r="P176" s="11">
        <f t="shared" si="197"/>
        <v>22.872552826496072</v>
      </c>
      <c r="Q176" s="11">
        <f t="shared" si="197"/>
        <v>22.779234819480994</v>
      </c>
      <c r="S176" s="40">
        <f t="shared" si="150"/>
        <v>-1.2194966949843677</v>
      </c>
      <c r="T176" s="40">
        <f t="shared" si="151"/>
        <v>-5.321506108444396E-2</v>
      </c>
      <c r="W176" s="10" t="str">
        <f t="shared" ref="W176:AB176" si="198">W31</f>
        <v>82 Transport and mobile machine drivers and operatives</v>
      </c>
      <c r="X176" s="11">
        <f t="shared" si="198"/>
        <v>2.0038380969743228</v>
      </c>
      <c r="Y176" s="11">
        <f t="shared" si="198"/>
        <v>2.3134835017933786</v>
      </c>
      <c r="Z176" s="11">
        <f t="shared" si="198"/>
        <v>2.0842711116474946</v>
      </c>
      <c r="AA176" s="11">
        <f t="shared" si="198"/>
        <v>2.5028783801409782</v>
      </c>
      <c r="AB176" s="11">
        <f t="shared" si="198"/>
        <v>2.8016338109370942</v>
      </c>
      <c r="AD176" s="40">
        <f t="shared" si="153"/>
        <v>0.79020209366367222</v>
      </c>
      <c r="AE176" s="40">
        <f t="shared" si="154"/>
        <v>1.9914604692399474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16.556001497901732</v>
      </c>
      <c r="C177" s="11">
        <f t="shared" si="146"/>
        <v>14.310795407088284</v>
      </c>
      <c r="D177" s="11">
        <f t="shared" si="146"/>
        <v>12.807063046170759</v>
      </c>
      <c r="E177" s="11">
        <f t="shared" si="146"/>
        <v>24.663287966255201</v>
      </c>
      <c r="F177" s="11">
        <f t="shared" si="146"/>
        <v>28.406018439853025</v>
      </c>
      <c r="H177" s="40">
        <f t="shared" si="147"/>
        <v>-5.0054219361057477</v>
      </c>
      <c r="I177" s="40">
        <f t="shared" si="148"/>
        <v>5.454242031892198</v>
      </c>
      <c r="L177" s="10" t="str">
        <f t="shared" ref="L177:Q178" si="199">L32</f>
        <v>91 Elementary trades and related occupations</v>
      </c>
      <c r="M177" s="11">
        <f t="shared" si="199"/>
        <v>12.293471667940294</v>
      </c>
      <c r="N177" s="11">
        <f t="shared" si="199"/>
        <v>10.568435163730307</v>
      </c>
      <c r="O177" s="11">
        <f t="shared" si="199"/>
        <v>9.5870330328979474</v>
      </c>
      <c r="P177" s="11">
        <f t="shared" si="199"/>
        <v>13.0221287415297</v>
      </c>
      <c r="Q177" s="11">
        <f t="shared" si="199"/>
        <v>14.363527482041647</v>
      </c>
      <c r="S177" s="40">
        <f t="shared" si="150"/>
        <v>-4.851502251750162</v>
      </c>
      <c r="T177" s="40">
        <f t="shared" si="151"/>
        <v>2.7318539614299642</v>
      </c>
      <c r="W177" s="10" t="str">
        <f t="shared" ref="W177:AB178" si="200">W32</f>
        <v>91 Elementary trades and related occupations</v>
      </c>
      <c r="X177" s="11">
        <f t="shared" si="200"/>
        <v>4.2625298299614318</v>
      </c>
      <c r="Y177" s="11">
        <f t="shared" si="200"/>
        <v>3.7423602433580032</v>
      </c>
      <c r="Z177" s="11">
        <f t="shared" si="200"/>
        <v>3.2200300132727802</v>
      </c>
      <c r="AA177" s="11">
        <f t="shared" si="200"/>
        <v>11.641159224725515</v>
      </c>
      <c r="AB177" s="11">
        <f t="shared" si="200"/>
        <v>14.042490957811353</v>
      </c>
      <c r="AD177" s="40">
        <f t="shared" si="153"/>
        <v>-5.4550149123355212</v>
      </c>
      <c r="AE177" s="40">
        <f t="shared" si="154"/>
        <v>10.316112455308325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81.269089212874746</v>
      </c>
      <c r="C178" s="11">
        <f t="shared" si="146"/>
        <v>81.454400183774297</v>
      </c>
      <c r="D178" s="11">
        <f t="shared" si="146"/>
        <v>76.472614176961571</v>
      </c>
      <c r="E178" s="11">
        <f t="shared" si="146"/>
        <v>70.138991210394963</v>
      </c>
      <c r="F178" s="11">
        <f t="shared" si="146"/>
        <v>65.019599992550852</v>
      </c>
      <c r="H178" s="40">
        <f>IF(D$151-B$151 &lt;&gt; 0,(EXP(LN(D178/B178)/(D$151-B$151))-1)*100,0)</f>
        <v>-1.2092895193035691</v>
      </c>
      <c r="I178" s="40">
        <f t="shared" ref="I178" si="201">IF(F$151-D$151 &lt;&gt; 0,(EXP(LN(F178/D178)/(F$151-D$151))-1)*100,0)</f>
        <v>-1.0757976527203561</v>
      </c>
      <c r="L178" s="10" t="str">
        <f t="shared" si="199"/>
        <v>92 Elementary administration and service occupations</v>
      </c>
      <c r="M178" s="11">
        <f t="shared" si="199"/>
        <v>40.303459250111182</v>
      </c>
      <c r="N178" s="11">
        <f t="shared" si="199"/>
        <v>36.51582861024778</v>
      </c>
      <c r="O178" s="11">
        <f t="shared" si="199"/>
        <v>36.764434050030701</v>
      </c>
      <c r="P178" s="11">
        <f t="shared" si="199"/>
        <v>36.232318462637018</v>
      </c>
      <c r="Q178" s="11">
        <f t="shared" si="199"/>
        <v>33.128009444653095</v>
      </c>
      <c r="S178" s="40">
        <f t="shared" ref="S178" si="202">IF(O$151-M$151 &lt;&gt; 0,(EXP(LN(O178/M178)/(O$151-M$151))-1)*100,0)</f>
        <v>-1.8213372837059039</v>
      </c>
      <c r="T178" s="40">
        <f t="shared" ref="T178" si="203">IF(Q$151-O$151 &lt;&gt; 0,(EXP(LN(Q178/O178)/(Q$151-O$151))-1)*100,0)</f>
        <v>-0.69194019642768723</v>
      </c>
      <c r="W178" s="10" t="str">
        <f t="shared" si="200"/>
        <v>92 Elementary administration and service occupations</v>
      </c>
      <c r="X178" s="11">
        <f t="shared" si="200"/>
        <v>40.965629962763565</v>
      </c>
      <c r="Y178" s="11">
        <f t="shared" si="200"/>
        <v>44.938571573526566</v>
      </c>
      <c r="Z178" s="11">
        <f t="shared" si="200"/>
        <v>39.708180126930799</v>
      </c>
      <c r="AA178" s="11">
        <f t="shared" si="200"/>
        <v>33.90667274775798</v>
      </c>
      <c r="AB178" s="11">
        <f t="shared" si="200"/>
        <v>31.891590547897856</v>
      </c>
      <c r="AD178" s="40">
        <f t="shared" ref="AD178" si="204">IF(Z$151-X$151 &lt;&gt; 0,(EXP(LN(Z178/X178)/(Z$151-X$151))-1)*100,0)</f>
        <v>-0.62158425311892307</v>
      </c>
      <c r="AE178" s="40">
        <f t="shared" ref="AE178" si="205">IF(AB$151-Z$151 &lt;&gt; 0,(EXP(LN(AB178/Z178)/(AB$151-Z$151))-1)*100,0)</f>
        <v>-1.4508053033953638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864.32399999999939</v>
      </c>
      <c r="C180" s="34">
        <f t="shared" si="206"/>
        <v>880.43300000000011</v>
      </c>
      <c r="D180" s="34">
        <f t="shared" si="206"/>
        <v>873.20699999999977</v>
      </c>
      <c r="E180" s="34">
        <f t="shared" si="206"/>
        <v>909.03699999999958</v>
      </c>
      <c r="F180" s="34">
        <f t="shared" si="206"/>
        <v>962.12300000000005</v>
      </c>
      <c r="H180" s="43">
        <f>IF(D$151-B$151 &lt;&gt; 0,(EXP(LN(D180/B180)/(D$151-B$151))-1)*100,0)</f>
        <v>0.20470809402315382</v>
      </c>
      <c r="I180" s="43">
        <f t="shared" si="148"/>
        <v>0.64855849109184405</v>
      </c>
      <c r="L180" s="231" t="str">
        <f t="shared" ref="L180:Q180" si="207">L35</f>
        <v>All occupations</v>
      </c>
      <c r="M180" s="34">
        <f t="shared" si="207"/>
        <v>450.36674961154023</v>
      </c>
      <c r="N180" s="34">
        <f t="shared" si="207"/>
        <v>447.5834438868909</v>
      </c>
      <c r="O180" s="34">
        <f t="shared" si="207"/>
        <v>441.95615906965202</v>
      </c>
      <c r="P180" s="34">
        <f t="shared" si="207"/>
        <v>457.18393637388527</v>
      </c>
      <c r="Q180" s="34">
        <f t="shared" si="207"/>
        <v>479.803157978927</v>
      </c>
      <c r="S180" s="43">
        <f t="shared" ref="S180" si="208">IF(O$151-M$151 &lt;&gt; 0,(EXP(LN(O180/M180)/(O$151-M$151))-1)*100,0)</f>
        <v>-0.3763213384946229</v>
      </c>
      <c r="T180" s="43">
        <f t="shared" ref="T180" si="209">IF(Q$151-O$151 &lt;&gt; 0,(EXP(LN(Q180/O180)/(Q$151-O$151))-1)*100,0)</f>
        <v>0.54927127829702549</v>
      </c>
      <c r="W180" s="231" t="str">
        <f t="shared" ref="W180:AB180" si="210">W35</f>
        <v>All occupations</v>
      </c>
      <c r="X180" s="34">
        <f t="shared" si="210"/>
        <v>413.9572503884595</v>
      </c>
      <c r="Y180" s="34">
        <f t="shared" si="210"/>
        <v>432.84955611310914</v>
      </c>
      <c r="Z180" s="34">
        <f t="shared" si="210"/>
        <v>431.25084093034752</v>
      </c>
      <c r="AA180" s="34">
        <f t="shared" si="210"/>
        <v>451.85306362611436</v>
      </c>
      <c r="AB180" s="34">
        <f t="shared" si="210"/>
        <v>482.31984202107316</v>
      </c>
      <c r="AD180" s="43">
        <f t="shared" ref="AD180" si="211">IF(Z$151-X$151 &lt;&gt; 0,(EXP(LN(Z180/X180)/(Z$151-X$151))-1)*100,0)</f>
        <v>0.82190342763723834</v>
      </c>
      <c r="AE180" s="43">
        <f t="shared" ref="AE180" si="212">IF(AB$151-Z$151 &lt;&gt; 0,(EXP(LN(AB180/Z180)/(AB$151-Z$151))-1)*100,0)</f>
        <v>0.74890737710371358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Heart of the South West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83.869302883778545</v>
      </c>
      <c r="C7" s="31">
        <f>'Occ T1'!C8</f>
        <v>95.013589179644015</v>
      </c>
      <c r="D7" s="31">
        <f>'Occ T1'!D8</f>
        <v>98.194683290349431</v>
      </c>
      <c r="E7" s="31">
        <f>'Occ T1'!E8</f>
        <v>94.93144471818735</v>
      </c>
      <c r="F7" s="31">
        <f>'Occ T1'!F8</f>
        <v>105.36669257841095</v>
      </c>
      <c r="H7" s="31">
        <f>C7-B7</f>
        <v>11.14428629586547</v>
      </c>
      <c r="I7" s="31">
        <f>D7-C7</f>
        <v>3.1810941107054163</v>
      </c>
      <c r="J7" s="31">
        <f>E7-D7</f>
        <v>-3.2632385721620807</v>
      </c>
      <c r="K7" s="31">
        <f>F7-E7</f>
        <v>10.435247860223598</v>
      </c>
      <c r="L7" s="31">
        <f>F7-D7</f>
        <v>7.1720092880615169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52.207387708499226</v>
      </c>
      <c r="C8" s="32">
        <f>'Occ T2'!C8</f>
        <v>60.826839640838109</v>
      </c>
      <c r="D8" s="32">
        <f>'Occ T2'!D8</f>
        <v>63.324699634033713</v>
      </c>
      <c r="E8" s="32">
        <f>'Occ T2'!E8</f>
        <v>57.963333466639071</v>
      </c>
      <c r="F8" s="32">
        <f>'Occ T2'!F8</f>
        <v>63.742203214879289</v>
      </c>
      <c r="H8" s="31">
        <f t="shared" ref="H8:H9" si="0">C8-B8</f>
        <v>8.6194519323388832</v>
      </c>
      <c r="I8" s="31">
        <f t="shared" ref="I8:I9" si="1">D8-C8</f>
        <v>2.497859993195604</v>
      </c>
      <c r="J8" s="31">
        <f t="shared" ref="J8:J9" si="2">E8-D8</f>
        <v>-5.3613661673946424</v>
      </c>
      <c r="K8" s="31">
        <f t="shared" ref="K8:K9" si="3">F8-E8</f>
        <v>5.7788697482402185</v>
      </c>
      <c r="L8" s="31">
        <f t="shared" ref="L8:L49" si="4">F8-D8</f>
        <v>0.41750358084557604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31.661915175279312</v>
      </c>
      <c r="C9" s="32">
        <f>'Occ T2'!C9</f>
        <v>34.186749538805906</v>
      </c>
      <c r="D9" s="32">
        <f>'Occ T2'!D9</f>
        <v>34.869983656315718</v>
      </c>
      <c r="E9" s="32">
        <f>'Occ T2'!E9</f>
        <v>36.968111251548279</v>
      </c>
      <c r="F9" s="32">
        <f>'Occ T2'!F9</f>
        <v>41.624489363531659</v>
      </c>
      <c r="H9" s="31">
        <f t="shared" si="0"/>
        <v>2.524834363526594</v>
      </c>
      <c r="I9" s="31">
        <f t="shared" si="1"/>
        <v>0.68323411750981222</v>
      </c>
      <c r="J9" s="31">
        <f t="shared" si="2"/>
        <v>2.0981275952325618</v>
      </c>
      <c r="K9" s="31">
        <f t="shared" si="3"/>
        <v>4.6563781119833791</v>
      </c>
      <c r="L9" s="31">
        <f t="shared" si="4"/>
        <v>6.7545057072159409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168.97670359877944</v>
      </c>
      <c r="C11" s="31">
        <f>'Occ T1'!C9</f>
        <v>184.91999295494583</v>
      </c>
      <c r="D11" s="31">
        <f>'Occ T1'!D9</f>
        <v>192.2129079014511</v>
      </c>
      <c r="E11" s="31">
        <f>'Occ T1'!E9</f>
        <v>208.40712283862561</v>
      </c>
      <c r="F11" s="31">
        <f>'Occ T1'!F9</f>
        <v>235.5127962287049</v>
      </c>
      <c r="H11" s="31">
        <f>C11-B11</f>
        <v>15.943289356166389</v>
      </c>
      <c r="I11" s="31">
        <f t="shared" ref="I11:I49" si="5">D11-C11</f>
        <v>7.2929149465052774</v>
      </c>
      <c r="J11" s="31">
        <f>E11-D11</f>
        <v>16.194214937174507</v>
      </c>
      <c r="K11" s="31">
        <f>F11-E11</f>
        <v>27.105673390079289</v>
      </c>
      <c r="L11" s="31">
        <f t="shared" si="4"/>
        <v>43.299888327253797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41.951991369247146</v>
      </c>
      <c r="C12" s="10">
        <f>'Occ T2'!C10</f>
        <v>46.330776377503412</v>
      </c>
      <c r="D12" s="10">
        <f>'Occ T2'!D10</f>
        <v>48.331010956342304</v>
      </c>
      <c r="E12" s="10">
        <f>'Occ T2'!E10</f>
        <v>60.310781529021675</v>
      </c>
      <c r="F12" s="10">
        <f>'Occ T2'!F10</f>
        <v>70.110152060304699</v>
      </c>
      <c r="H12" s="11">
        <f t="shared" ref="H12:K14" si="6">C12-B12</f>
        <v>4.3787850082562656</v>
      </c>
      <c r="I12" s="31">
        <f t="shared" si="5"/>
        <v>2.0002345788388922</v>
      </c>
      <c r="J12" s="11">
        <f t="shared" si="6"/>
        <v>11.979770572679371</v>
      </c>
      <c r="K12" s="11">
        <f t="shared" si="6"/>
        <v>9.7993705312830244</v>
      </c>
      <c r="L12" s="31">
        <f t="shared" si="4"/>
        <v>21.779141103962395</v>
      </c>
    </row>
    <row r="13" spans="1:12" x14ac:dyDescent="0.2">
      <c r="A13" s="10" t="str">
        <f>'Occ T2'!A11</f>
        <v>22 Health professionals</v>
      </c>
      <c r="B13" s="10">
        <f>'Occ T2'!B11</f>
        <v>40.142816676859688</v>
      </c>
      <c r="C13" s="10">
        <f>'Occ T2'!C11</f>
        <v>42.911070431388097</v>
      </c>
      <c r="D13" s="10">
        <f>'Occ T2'!D11</f>
        <v>42.644637939543635</v>
      </c>
      <c r="E13" s="10">
        <f>'Occ T2'!E11</f>
        <v>43.504034081653032</v>
      </c>
      <c r="F13" s="10">
        <f>'Occ T2'!F11</f>
        <v>49.355088431667454</v>
      </c>
      <c r="H13" s="11">
        <f t="shared" si="6"/>
        <v>2.7682537545284092</v>
      </c>
      <c r="I13" s="31">
        <f t="shared" si="5"/>
        <v>-0.26643249184446205</v>
      </c>
      <c r="J13" s="11">
        <f t="shared" si="6"/>
        <v>0.85939614210939652</v>
      </c>
      <c r="K13" s="11">
        <f t="shared" si="6"/>
        <v>5.8510543500144223</v>
      </c>
      <c r="L13" s="31">
        <f t="shared" si="4"/>
        <v>6.7104504921238188</v>
      </c>
    </row>
    <row r="14" spans="1:12" x14ac:dyDescent="0.2">
      <c r="A14" s="10" t="str">
        <f>'Occ T2'!A12</f>
        <v>23 Teaching and other educational professionals</v>
      </c>
      <c r="B14" s="10">
        <f>'Occ T2'!B12</f>
        <v>41.818900314741207</v>
      </c>
      <c r="C14" s="10">
        <f>'Occ T2'!C12</f>
        <v>45.077908851587154</v>
      </c>
      <c r="D14" s="10">
        <f>'Occ T2'!D12</f>
        <v>45.806749225159891</v>
      </c>
      <c r="E14" s="10">
        <f>'Occ T2'!E12</f>
        <v>45.404071139261568</v>
      </c>
      <c r="F14" s="10">
        <f>'Occ T2'!F12</f>
        <v>49.205209582226296</v>
      </c>
      <c r="H14" s="11">
        <f t="shared" si="6"/>
        <v>3.2590085368459469</v>
      </c>
      <c r="I14" s="31">
        <f t="shared" si="5"/>
        <v>0.72884037357273712</v>
      </c>
      <c r="J14" s="11">
        <f t="shared" si="6"/>
        <v>-0.40267808589832299</v>
      </c>
      <c r="K14" s="11">
        <f t="shared" si="6"/>
        <v>3.8011384429647279</v>
      </c>
      <c r="L14" s="31">
        <f t="shared" si="4"/>
        <v>3.3984603570664049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45.06299523793141</v>
      </c>
      <c r="C15" s="10">
        <f>'Occ T2'!C13</f>
        <v>50.600237294467135</v>
      </c>
      <c r="D15" s="10">
        <f>'Occ T2'!D13</f>
        <v>55.430509780405259</v>
      </c>
      <c r="E15" s="10">
        <f>'Occ T2'!E13</f>
        <v>59.188236088689344</v>
      </c>
      <c r="F15" s="10">
        <f>'Occ T2'!F13</f>
        <v>66.842346154506458</v>
      </c>
      <c r="H15" s="11">
        <f t="shared" ref="H15" si="7">C15-B15</f>
        <v>5.5372420565357245</v>
      </c>
      <c r="I15" s="31">
        <f t="shared" si="5"/>
        <v>4.8302724859381243</v>
      </c>
      <c r="J15" s="11">
        <f t="shared" ref="J15" si="8">E15-D15</f>
        <v>3.7577263082840844</v>
      </c>
      <c r="K15" s="11">
        <f t="shared" ref="K15" si="9">F15-E15</f>
        <v>7.6541100658171146</v>
      </c>
      <c r="L15" s="31">
        <f t="shared" si="4"/>
        <v>11.411836374101199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100.17016657098426</v>
      </c>
      <c r="C17" s="31">
        <f>'Occ T1'!C10</f>
        <v>105.24611221987622</v>
      </c>
      <c r="D17" s="31">
        <f>'Occ T1'!D10</f>
        <v>109.7398994460994</v>
      </c>
      <c r="E17" s="31">
        <f>'Occ T1'!E10</f>
        <v>119.39141128280112</v>
      </c>
      <c r="F17" s="31">
        <f>'Occ T1'!F10</f>
        <v>133.34053879411104</v>
      </c>
      <c r="H17" s="31">
        <f t="shared" ref="H17:K21" si="10">C17-B17</f>
        <v>5.0759456488919596</v>
      </c>
      <c r="I17" s="31">
        <f t="shared" si="5"/>
        <v>4.4937872262231764</v>
      </c>
      <c r="J17" s="31">
        <f t="shared" si="10"/>
        <v>9.6515118367017152</v>
      </c>
      <c r="K17" s="31">
        <f t="shared" si="10"/>
        <v>13.949127511309925</v>
      </c>
      <c r="L17" s="31">
        <f t="shared" si="4"/>
        <v>23.60063934801164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12.908335639706218</v>
      </c>
      <c r="C18" s="10">
        <f>'Occ T2'!C14</f>
        <v>14.758624419277446</v>
      </c>
      <c r="D18" s="10">
        <f>'Occ T2'!D14</f>
        <v>16.282367047188739</v>
      </c>
      <c r="E18" s="10">
        <f>'Occ T2'!E14</f>
        <v>15.394783361185706</v>
      </c>
      <c r="F18" s="10">
        <f>'Occ T2'!F14</f>
        <v>16.750276913375426</v>
      </c>
      <c r="H18" s="11">
        <f t="shared" si="10"/>
        <v>1.8502887795712279</v>
      </c>
      <c r="I18" s="31">
        <f t="shared" si="5"/>
        <v>1.5237426279112931</v>
      </c>
      <c r="J18" s="11">
        <f t="shared" si="10"/>
        <v>-0.88758368600303328</v>
      </c>
      <c r="K18" s="11">
        <f t="shared" si="10"/>
        <v>1.3554935521897207</v>
      </c>
      <c r="L18" s="31">
        <f t="shared" si="4"/>
        <v>0.4679098661866874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17.801714313953841</v>
      </c>
      <c r="C19" s="10">
        <f>'Occ T2'!C15</f>
        <v>18.253105935614411</v>
      </c>
      <c r="D19" s="10">
        <f>'Occ T2'!D15</f>
        <v>18.356060437203777</v>
      </c>
      <c r="E19" s="10">
        <f>'Occ T2'!E15</f>
        <v>29.380622755022252</v>
      </c>
      <c r="F19" s="10">
        <f>'Occ T2'!F15</f>
        <v>35.814450234640255</v>
      </c>
      <c r="H19" s="11">
        <f t="shared" si="10"/>
        <v>0.45139162166056934</v>
      </c>
      <c r="I19" s="31">
        <f t="shared" si="5"/>
        <v>0.10295450158936603</v>
      </c>
      <c r="J19" s="11">
        <f t="shared" si="10"/>
        <v>11.024562317818475</v>
      </c>
      <c r="K19" s="11">
        <f t="shared" si="10"/>
        <v>6.4338274796180031</v>
      </c>
      <c r="L19" s="31">
        <f t="shared" si="4"/>
        <v>17.458389797436478</v>
      </c>
    </row>
    <row r="20" spans="1:12" x14ac:dyDescent="0.2">
      <c r="A20" s="10" t="str">
        <f>'Occ T2'!A16</f>
        <v>33 Protective service occupations</v>
      </c>
      <c r="B20" s="10">
        <f>'Occ T2'!B16</f>
        <v>6.5334903578778194</v>
      </c>
      <c r="C20" s="10">
        <f>'Occ T2'!C16</f>
        <v>6.5691680318462229</v>
      </c>
      <c r="D20" s="10">
        <f>'Occ T2'!D16</f>
        <v>7.0637028077850488</v>
      </c>
      <c r="E20" s="10">
        <f>'Occ T2'!E16</f>
        <v>5.9179841350491262</v>
      </c>
      <c r="F20" s="10">
        <f>'Occ T2'!F16</f>
        <v>6.3020509314616593</v>
      </c>
      <c r="H20" s="11">
        <f t="shared" si="10"/>
        <v>3.5677673968403489E-2</v>
      </c>
      <c r="I20" s="31">
        <f t="shared" si="5"/>
        <v>0.49453477593882589</v>
      </c>
      <c r="J20" s="11">
        <f t="shared" si="10"/>
        <v>-1.1457186727359225</v>
      </c>
      <c r="K20" s="11">
        <f t="shared" si="10"/>
        <v>0.38406679641253305</v>
      </c>
      <c r="L20" s="31">
        <f t="shared" si="4"/>
        <v>-0.76165187632338949</v>
      </c>
    </row>
    <row r="21" spans="1:12" x14ac:dyDescent="0.2">
      <c r="A21" s="10" t="str">
        <f>'Occ T2'!A17</f>
        <v>34 Culture, media and sports occupations</v>
      </c>
      <c r="B21" s="10">
        <f>'Occ T2'!B17</f>
        <v>17.383092485078112</v>
      </c>
      <c r="C21" s="10">
        <f>'Occ T2'!C17</f>
        <v>17.947399881655105</v>
      </c>
      <c r="D21" s="10">
        <f>'Occ T2'!D17</f>
        <v>17.938158984742856</v>
      </c>
      <c r="E21" s="10">
        <f>'Occ T2'!E17</f>
        <v>17.432673012784548</v>
      </c>
      <c r="F21" s="10">
        <f>'Occ T2'!F17</f>
        <v>19.879399933801913</v>
      </c>
      <c r="H21" s="11">
        <f t="shared" si="10"/>
        <v>0.56430739657699291</v>
      </c>
      <c r="I21" s="31">
        <f t="shared" si="5"/>
        <v>-9.2408969122494966E-3</v>
      </c>
      <c r="J21" s="11">
        <f t="shared" si="10"/>
        <v>-0.5054859719583078</v>
      </c>
      <c r="K21" s="11">
        <f t="shared" si="10"/>
        <v>2.4467269210173654</v>
      </c>
      <c r="L21" s="31">
        <f t="shared" si="4"/>
        <v>1.9412409490590576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45.543533774368271</v>
      </c>
      <c r="C22" s="10">
        <f>'Occ T2'!C18</f>
        <v>47.717813951483038</v>
      </c>
      <c r="D22" s="10">
        <f>'Occ T2'!D18</f>
        <v>50.09961016917898</v>
      </c>
      <c r="E22" s="10">
        <f>'Occ T2'!E18</f>
        <v>51.265348018759482</v>
      </c>
      <c r="F22" s="10">
        <f>'Occ T2'!F18</f>
        <v>54.594360780831785</v>
      </c>
      <c r="H22" s="11">
        <f t="shared" ref="H22" si="11">C22-B22</f>
        <v>2.1742801771147668</v>
      </c>
      <c r="I22" s="31">
        <f t="shared" si="5"/>
        <v>2.3817962176959426</v>
      </c>
      <c r="J22" s="11">
        <f t="shared" ref="J22" si="12">E22-D22</f>
        <v>1.165737849580502</v>
      </c>
      <c r="K22" s="11">
        <f t="shared" ref="K22" si="13">F22-E22</f>
        <v>3.3290127620723027</v>
      </c>
      <c r="L22" s="31">
        <f t="shared" si="4"/>
        <v>4.4947506116528047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86.518349266034406</v>
      </c>
      <c r="C24" s="31">
        <f>'Occ T1'!C11</f>
        <v>82.129509137069761</v>
      </c>
      <c r="D24" s="31">
        <f>'Occ T1'!D11</f>
        <v>85.285318302320206</v>
      </c>
      <c r="E24" s="31">
        <f>'Occ T1'!E11</f>
        <v>85.937604549801009</v>
      </c>
      <c r="F24" s="31">
        <f>'Occ T1'!F11</f>
        <v>82.469925328878318</v>
      </c>
      <c r="H24" s="31">
        <f t="shared" ref="H24:K26" si="14">C24-B24</f>
        <v>-4.3888401289646453</v>
      </c>
      <c r="I24" s="31">
        <f t="shared" si="5"/>
        <v>3.1558091652504459</v>
      </c>
      <c r="J24" s="31">
        <f t="shared" si="14"/>
        <v>0.65228624748080222</v>
      </c>
      <c r="K24" s="31">
        <f t="shared" si="14"/>
        <v>-3.4676792209226903</v>
      </c>
      <c r="L24" s="31">
        <f t="shared" si="4"/>
        <v>-2.8153929734418881</v>
      </c>
    </row>
    <row r="25" spans="1:12" x14ac:dyDescent="0.2">
      <c r="A25" t="str">
        <f>'Occ T2'!A19</f>
        <v>41 Administrative occupations</v>
      </c>
      <c r="B25" s="32">
        <f>'Occ T2'!B19</f>
        <v>68.346542271444534</v>
      </c>
      <c r="C25" s="32">
        <f>'Occ T2'!C19</f>
        <v>65.948108969584311</v>
      </c>
      <c r="D25" s="32">
        <f>'Occ T2'!D19</f>
        <v>69.467027302547592</v>
      </c>
      <c r="E25" s="32">
        <f>'Occ T2'!E19</f>
        <v>71.31829835122744</v>
      </c>
      <c r="F25" s="32">
        <f>'Occ T2'!F19</f>
        <v>70.112854670231897</v>
      </c>
      <c r="H25" s="11">
        <f t="shared" si="14"/>
        <v>-2.3984333018602229</v>
      </c>
      <c r="I25" s="31">
        <f t="shared" si="5"/>
        <v>3.5189183329632812</v>
      </c>
      <c r="J25" s="11">
        <f t="shared" si="14"/>
        <v>1.8512710486798483</v>
      </c>
      <c r="K25" s="11">
        <f t="shared" si="14"/>
        <v>-1.2054436809955433</v>
      </c>
      <c r="L25" s="31">
        <f t="shared" si="4"/>
        <v>0.64582736768430493</v>
      </c>
    </row>
    <row r="26" spans="1:12" x14ac:dyDescent="0.2">
      <c r="A26" t="str">
        <f>'Occ T2'!A20</f>
        <v>42 Secretarial and related occupations</v>
      </c>
      <c r="B26" s="32">
        <f>'Occ T2'!B20</f>
        <v>18.171806994589875</v>
      </c>
      <c r="C26" s="32">
        <f>'Occ T2'!C20</f>
        <v>16.18140016748545</v>
      </c>
      <c r="D26" s="32">
        <f>'Occ T2'!D20</f>
        <v>15.818290999772618</v>
      </c>
      <c r="E26" s="32">
        <f>'Occ T2'!E20</f>
        <v>14.619306198573572</v>
      </c>
      <c r="F26" s="32">
        <f>'Occ T2'!F20</f>
        <v>12.357070658646423</v>
      </c>
      <c r="H26" s="11">
        <f t="shared" si="14"/>
        <v>-1.990406827104426</v>
      </c>
      <c r="I26" s="31">
        <f t="shared" si="5"/>
        <v>-0.36310916771283175</v>
      </c>
      <c r="J26" s="11">
        <f t="shared" si="14"/>
        <v>-1.198984801199046</v>
      </c>
      <c r="K26" s="11">
        <f t="shared" si="14"/>
        <v>-2.2622355399271488</v>
      </c>
      <c r="L26" s="31">
        <f t="shared" si="4"/>
        <v>-3.4612203411261948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105.84438776479021</v>
      </c>
      <c r="C28" s="31">
        <f>'Occ T1'!C12</f>
        <v>100.59544131017429</v>
      </c>
      <c r="D28" s="31">
        <f>'Occ T1'!D12</f>
        <v>91.289655466181728</v>
      </c>
      <c r="E28" s="31">
        <f>'Occ T1'!E12</f>
        <v>92.916980374935207</v>
      </c>
      <c r="F28" s="31">
        <f>'Occ T1'!F12</f>
        <v>92.499522180041922</v>
      </c>
      <c r="H28" s="31">
        <f t="shared" ref="H28:K30" si="15">C28-B28</f>
        <v>-5.2489464546159184</v>
      </c>
      <c r="I28" s="31">
        <f t="shared" si="5"/>
        <v>-9.3057858439925667</v>
      </c>
      <c r="J28" s="31">
        <f t="shared" si="15"/>
        <v>1.6273249087534793</v>
      </c>
      <c r="K28" s="31">
        <f t="shared" si="15"/>
        <v>-0.41745819489328539</v>
      </c>
      <c r="L28" s="31">
        <f t="shared" si="4"/>
        <v>1.209866713860194</v>
      </c>
    </row>
    <row r="29" spans="1:12" x14ac:dyDescent="0.2">
      <c r="A29" s="10" t="str">
        <f>'Occ T2'!A21</f>
        <v>51 Skilled agricultural and related trades</v>
      </c>
      <c r="B29" s="10">
        <f>'Occ T2'!B21</f>
        <v>14.349633663297924</v>
      </c>
      <c r="C29" s="10">
        <f>'Occ T2'!C21</f>
        <v>13.334320904318508</v>
      </c>
      <c r="D29" s="10">
        <f>'Occ T2'!D21</f>
        <v>14.506601714727884</v>
      </c>
      <c r="E29" s="10">
        <f>'Occ T2'!E21</f>
        <v>13.991709727885301</v>
      </c>
      <c r="F29" s="10">
        <f>'Occ T2'!F21</f>
        <v>14.998838019406014</v>
      </c>
      <c r="H29" s="11">
        <f t="shared" si="15"/>
        <v>-1.015312758979416</v>
      </c>
      <c r="I29" s="31">
        <f t="shared" si="5"/>
        <v>1.1722808104093758</v>
      </c>
      <c r="J29" s="11">
        <f t="shared" si="15"/>
        <v>-0.51489198684258319</v>
      </c>
      <c r="K29" s="11">
        <f t="shared" si="15"/>
        <v>1.0071282915207131</v>
      </c>
      <c r="L29" s="31">
        <f t="shared" si="4"/>
        <v>0.49223630467812995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36.969886230739256</v>
      </c>
      <c r="C30" s="10">
        <f>'Occ T2'!C22</f>
        <v>35.240880192661194</v>
      </c>
      <c r="D30" s="10">
        <f>'Occ T2'!D22</f>
        <v>31.645612507931745</v>
      </c>
      <c r="E30" s="10">
        <f>'Occ T2'!E22</f>
        <v>31.204121930416811</v>
      </c>
      <c r="F30" s="10">
        <f>'Occ T2'!F22</f>
        <v>30.2156851568928</v>
      </c>
      <c r="H30" s="11">
        <f t="shared" si="15"/>
        <v>-1.7290060380780616</v>
      </c>
      <c r="I30" s="31">
        <f t="shared" si="5"/>
        <v>-3.5952676847294498</v>
      </c>
      <c r="J30" s="11">
        <f t="shared" si="15"/>
        <v>-0.44149057751493359</v>
      </c>
      <c r="K30" s="11">
        <f t="shared" si="15"/>
        <v>-0.98843677352401116</v>
      </c>
      <c r="L30" s="31">
        <f t="shared" si="4"/>
        <v>-1.4299273510389447</v>
      </c>
    </row>
    <row r="31" spans="1:12" x14ac:dyDescent="0.2">
      <c r="A31" s="10" t="str">
        <f>'Occ T2'!A23</f>
        <v>53 Skilled construction and building trades</v>
      </c>
      <c r="B31" s="10">
        <f>'Occ T2'!B23</f>
        <v>35.820672670473193</v>
      </c>
      <c r="C31" s="10">
        <f>'Occ T2'!C23</f>
        <v>34.441690112920526</v>
      </c>
      <c r="D31" s="10">
        <f>'Occ T2'!D23</f>
        <v>28.014953260385727</v>
      </c>
      <c r="E31" s="10">
        <f>'Occ T2'!E23</f>
        <v>29.408469265218606</v>
      </c>
      <c r="F31" s="10">
        <f>'Occ T2'!F23</f>
        <v>29.301902408065743</v>
      </c>
      <c r="H31" s="11">
        <f t="shared" ref="H31:H32" si="16">C31-B31</f>
        <v>-1.3789825575526677</v>
      </c>
      <c r="I31" s="31">
        <f t="shared" si="5"/>
        <v>-6.4267368525347983</v>
      </c>
      <c r="J31" s="11">
        <f t="shared" ref="J31:J32" si="17">E31-D31</f>
        <v>1.393516004832879</v>
      </c>
      <c r="K31" s="11">
        <f t="shared" ref="K31:K32" si="18">F31-E31</f>
        <v>-0.10656685715286329</v>
      </c>
      <c r="L31" s="31">
        <f t="shared" si="4"/>
        <v>1.2869491476800157</v>
      </c>
    </row>
    <row r="32" spans="1:12" x14ac:dyDescent="0.2">
      <c r="A32" s="10" t="str">
        <f>'Occ T2'!A24</f>
        <v>54 Textiles, printing and other skilled trades</v>
      </c>
      <c r="B32" s="10">
        <f>'Occ T2'!B24</f>
        <v>18.704195200279834</v>
      </c>
      <c r="C32" s="10">
        <f>'Occ T2'!C24</f>
        <v>17.578550100274079</v>
      </c>
      <c r="D32" s="10">
        <f>'Occ T2'!D24</f>
        <v>17.122487983136367</v>
      </c>
      <c r="E32" s="10">
        <f>'Occ T2'!E24</f>
        <v>18.312679451414489</v>
      </c>
      <c r="F32" s="10">
        <f>'Occ T2'!F24</f>
        <v>17.983096595677363</v>
      </c>
      <c r="H32" s="11">
        <f t="shared" si="16"/>
        <v>-1.1256451000057552</v>
      </c>
      <c r="I32" s="31">
        <f t="shared" si="5"/>
        <v>-0.45606211713771216</v>
      </c>
      <c r="J32" s="11">
        <f t="shared" si="17"/>
        <v>1.1901914682781225</v>
      </c>
      <c r="K32" s="11">
        <f t="shared" si="18"/>
        <v>-0.32958285573712587</v>
      </c>
      <c r="L32" s="31">
        <f t="shared" si="4"/>
        <v>0.86060861254099663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92.870834058153221</v>
      </c>
      <c r="C34" s="31">
        <f>'Occ T1'!C13</f>
        <v>91.113637421431264</v>
      </c>
      <c r="D34" s="31">
        <f>'Occ T1'!D13</f>
        <v>85.798003294473901</v>
      </c>
      <c r="E34" s="31">
        <f>'Occ T1'!E13</f>
        <v>88.706989036491223</v>
      </c>
      <c r="F34" s="31">
        <f>'Occ T1'!F13</f>
        <v>96.442897445150848</v>
      </c>
      <c r="H34" s="31">
        <f t="shared" ref="H34:K36" si="19">C34-B34</f>
        <v>-1.7571966367219574</v>
      </c>
      <c r="I34" s="31">
        <f t="shared" si="5"/>
        <v>-5.315634126957363</v>
      </c>
      <c r="J34" s="31">
        <f t="shared" si="19"/>
        <v>2.9089857420173217</v>
      </c>
      <c r="K34" s="31">
        <f t="shared" si="19"/>
        <v>7.7359084086596255</v>
      </c>
      <c r="L34" s="31">
        <f t="shared" si="4"/>
        <v>10.644894150676947</v>
      </c>
    </row>
    <row r="35" spans="1:12" x14ac:dyDescent="0.2">
      <c r="A35" s="10" t="str">
        <f>'Occ T2'!A25</f>
        <v>61 Caring personal service occupations</v>
      </c>
      <c r="B35" s="10">
        <f>'Occ T2'!B25</f>
        <v>73.09430276686011</v>
      </c>
      <c r="C35" s="10">
        <f>'Occ T2'!C25</f>
        <v>69.58012324416417</v>
      </c>
      <c r="D35" s="10">
        <f>'Occ T2'!D25</f>
        <v>66.405716823523662</v>
      </c>
      <c r="E35" s="10">
        <f>'Occ T2'!E25</f>
        <v>69.449045298702885</v>
      </c>
      <c r="F35" s="10">
        <f>'Occ T2'!F25</f>
        <v>75.686213377970901</v>
      </c>
      <c r="G35" s="10"/>
      <c r="H35" s="11">
        <f t="shared" si="19"/>
        <v>-3.5141795226959402</v>
      </c>
      <c r="I35" s="31">
        <f t="shared" si="5"/>
        <v>-3.1744064206405085</v>
      </c>
      <c r="J35" s="11">
        <f t="shared" si="19"/>
        <v>3.0433284751792229</v>
      </c>
      <c r="K35" s="11">
        <f t="shared" si="19"/>
        <v>6.2371680792680166</v>
      </c>
      <c r="L35" s="31">
        <f t="shared" si="4"/>
        <v>9.2804965544472395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19.033806135778825</v>
      </c>
      <c r="C36" s="10">
        <f>'Occ T2'!C26</f>
        <v>20.926977795087936</v>
      </c>
      <c r="D36" s="10">
        <f>'Occ T2'!D26</f>
        <v>18.599351536263498</v>
      </c>
      <c r="E36" s="10">
        <f>'Occ T2'!E26</f>
        <v>18.717295576866206</v>
      </c>
      <c r="F36" s="10">
        <f>'Occ T2'!F26</f>
        <v>20.192698636798525</v>
      </c>
      <c r="G36" s="10"/>
      <c r="H36" s="11">
        <f t="shared" si="19"/>
        <v>1.893171659309111</v>
      </c>
      <c r="I36" s="31">
        <f t="shared" si="5"/>
        <v>-2.3276262588244379</v>
      </c>
      <c r="J36" s="11">
        <f t="shared" si="19"/>
        <v>0.11794404060270836</v>
      </c>
      <c r="K36" s="11">
        <f t="shared" si="19"/>
        <v>1.4754030599323187</v>
      </c>
      <c r="L36" s="31">
        <f t="shared" si="4"/>
        <v>1.593347100535027</v>
      </c>
    </row>
    <row r="37" spans="1:12" x14ac:dyDescent="0.2">
      <c r="A37" s="10" t="str">
        <f>'Occ T2'!A27</f>
        <v>63 Community and civil enforcement occupations</v>
      </c>
      <c r="B37" s="10">
        <f>'Occ T2'!B27</f>
        <v>0.7427251555142913</v>
      </c>
      <c r="C37" s="10">
        <f>'Occ T2'!C27</f>
        <v>0.60653638217915895</v>
      </c>
      <c r="D37" s="10">
        <f>'Occ T2'!D27</f>
        <v>0.79293493468673615</v>
      </c>
      <c r="E37" s="10">
        <f>'Occ T2'!E27</f>
        <v>0.54064816092212498</v>
      </c>
      <c r="F37" s="10">
        <f>'Occ T2'!F27</f>
        <v>0.56398543038141657</v>
      </c>
      <c r="G37" s="10"/>
      <c r="H37" s="11">
        <f t="shared" ref="H37" si="20">C37-B37</f>
        <v>-0.13618877333513235</v>
      </c>
      <c r="I37" s="31">
        <f t="shared" ref="I37" si="21">D37-C37</f>
        <v>0.1863985525075772</v>
      </c>
      <c r="J37" s="11">
        <f t="shared" ref="J37" si="22">E37-D37</f>
        <v>-0.25228677376461117</v>
      </c>
      <c r="K37" s="11">
        <f t="shared" ref="K37" si="23">F37-E37</f>
        <v>2.3337269459291599E-2</v>
      </c>
      <c r="L37" s="31">
        <f t="shared" ref="L37" si="24">F37-D37</f>
        <v>-0.22894950430531957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78.156320390272526</v>
      </c>
      <c r="C39" s="31">
        <f>'Occ T1'!C14</f>
        <v>75.587679011668996</v>
      </c>
      <c r="D39" s="31">
        <f>'Occ T1'!D14</f>
        <v>76.527195024728954</v>
      </c>
      <c r="E39" s="31">
        <f>'Occ T1'!E14</f>
        <v>77.859107131184246</v>
      </c>
      <c r="F39" s="31">
        <f>'Occ T1'!F14</f>
        <v>77.826284498372956</v>
      </c>
      <c r="H39" s="31">
        <f>C39-B39</f>
        <v>-2.5686413786035303</v>
      </c>
      <c r="I39" s="31">
        <f t="shared" si="5"/>
        <v>0.9395160130599578</v>
      </c>
      <c r="J39" s="31">
        <f>E39-D39</f>
        <v>1.3319121064552917</v>
      </c>
      <c r="K39" s="31">
        <f>F39-E39</f>
        <v>-3.2822632811289054E-2</v>
      </c>
      <c r="L39" s="31">
        <f t="shared" si="4"/>
        <v>1.2990894736440026</v>
      </c>
    </row>
    <row r="40" spans="1:12" s="30" customFormat="1" x14ac:dyDescent="0.2">
      <c r="A40" s="126" t="str">
        <f>'Occ T2'!A28</f>
        <v>71 Sales occupations</v>
      </c>
      <c r="B40" s="126">
        <f>'Occ T2'!B28</f>
        <v>66.273755627780503</v>
      </c>
      <c r="C40" s="126">
        <f>'Occ T2'!C28</f>
        <v>62.525623550815098</v>
      </c>
      <c r="D40" s="126">
        <f>'Occ T2'!D28</f>
        <v>62.780118411665967</v>
      </c>
      <c r="E40" s="126">
        <f>'Occ T2'!E28</f>
        <v>62.506417558513419</v>
      </c>
      <c r="F40" s="126">
        <f>'Occ T2'!F28</f>
        <v>60.581823910715812</v>
      </c>
      <c r="G40"/>
      <c r="H40" s="11">
        <f>C40-B40</f>
        <v>-3.7481320769654047</v>
      </c>
      <c r="I40" s="31">
        <f t="shared" si="5"/>
        <v>0.25449486085086903</v>
      </c>
      <c r="J40" s="11">
        <f t="shared" ref="J40" si="25">E40-D40</f>
        <v>-0.27370085315254755</v>
      </c>
      <c r="K40" s="11">
        <f t="shared" ref="K40" si="26">F40-E40</f>
        <v>-1.9245936477976073</v>
      </c>
      <c r="L40" s="31">
        <f t="shared" si="4"/>
        <v>-2.1982945009501549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11.882564762492027</v>
      </c>
      <c r="C41" s="126">
        <f>'Occ T2'!C29</f>
        <v>13.062055460853895</v>
      </c>
      <c r="D41" s="126">
        <f>'Occ T2'!D29</f>
        <v>13.747076613062992</v>
      </c>
      <c r="E41" s="126">
        <f>'Occ T2'!E29</f>
        <v>15.352689572670826</v>
      </c>
      <c r="F41" s="126">
        <f>'Occ T2'!F29</f>
        <v>17.244460587657152</v>
      </c>
      <c r="G41"/>
      <c r="H41" s="11">
        <f t="shared" ref="H41" si="27">C41-B41</f>
        <v>1.1794906983618674</v>
      </c>
      <c r="I41" s="31">
        <f t="shared" si="5"/>
        <v>0.68502115220909765</v>
      </c>
      <c r="J41" s="11">
        <f t="shared" ref="J41" si="28">E41-D41</f>
        <v>1.6056129596078339</v>
      </c>
      <c r="K41" s="11">
        <f t="shared" ref="K41" si="29">F41-E41</f>
        <v>1.8917710149863254</v>
      </c>
      <c r="L41" s="31">
        <f t="shared" si="4"/>
        <v>3.4973839745941593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50.092844756430267</v>
      </c>
      <c r="C43" s="31">
        <f>'Occ T1'!C15</f>
        <v>50.061843174327059</v>
      </c>
      <c r="D43" s="31">
        <f>'Occ T1'!D15</f>
        <v>44.879660051262725</v>
      </c>
      <c r="E43" s="31">
        <f>'Occ T1'!E15</f>
        <v>46.084060891323517</v>
      </c>
      <c r="F43" s="31">
        <f>'Occ T1'!F15</f>
        <v>45.238724513925206</v>
      </c>
      <c r="H43" s="31">
        <f t="shared" ref="H43:K45" si="30">C43-B43</f>
        <v>-3.1001582103208136E-2</v>
      </c>
      <c r="I43" s="31">
        <f t="shared" si="5"/>
        <v>-5.182183123064334</v>
      </c>
      <c r="J43" s="31">
        <f t="shared" si="30"/>
        <v>1.2044008400607922</v>
      </c>
      <c r="K43" s="31">
        <f t="shared" si="30"/>
        <v>-0.84533637739831136</v>
      </c>
      <c r="L43" s="31">
        <f t="shared" si="4"/>
        <v>0.35906446266248082</v>
      </c>
    </row>
    <row r="44" spans="1:12" x14ac:dyDescent="0.2">
      <c r="A44" s="10" t="str">
        <f>'Occ T2'!A30</f>
        <v>81 Process, plant and machine operatives</v>
      </c>
      <c r="B44" s="10">
        <f>'Occ T2'!B30</f>
        <v>23.674355007504847</v>
      </c>
      <c r="C44" s="10">
        <f>'Occ T2'!C30</f>
        <v>22.277862710762605</v>
      </c>
      <c r="D44" s="10">
        <f>'Occ T2'!D30</f>
        <v>19.833547937878045</v>
      </c>
      <c r="E44" s="10">
        <f>'Occ T2'!E30</f>
        <v>20.708629684686422</v>
      </c>
      <c r="F44" s="10">
        <f>'Occ T2'!F30</f>
        <v>19.657855883507118</v>
      </c>
      <c r="H44" s="11">
        <f t="shared" si="30"/>
        <v>-1.3964922967422417</v>
      </c>
      <c r="I44" s="31">
        <f t="shared" si="5"/>
        <v>-2.4443147728845602</v>
      </c>
      <c r="J44" s="11">
        <f t="shared" si="30"/>
        <v>0.87508174680837669</v>
      </c>
      <c r="K44" s="11">
        <f t="shared" si="30"/>
        <v>-1.0507738011793037</v>
      </c>
      <c r="L44" s="31">
        <f t="shared" si="4"/>
        <v>-0.17569205437092705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26.418489748925417</v>
      </c>
      <c r="C45" s="10">
        <f>'Occ T2'!C31</f>
        <v>27.783980463564454</v>
      </c>
      <c r="D45" s="10">
        <f>'Occ T2'!D31</f>
        <v>25.04611211338468</v>
      </c>
      <c r="E45" s="10">
        <f>'Occ T2'!E31</f>
        <v>25.375431206637092</v>
      </c>
      <c r="F45" s="10">
        <f>'Occ T2'!F31</f>
        <v>25.580868630418085</v>
      </c>
      <c r="H45" s="11">
        <f t="shared" si="30"/>
        <v>1.3654907146390372</v>
      </c>
      <c r="I45" s="31">
        <f t="shared" si="5"/>
        <v>-2.7378683501797738</v>
      </c>
      <c r="J45" s="11">
        <f t="shared" si="30"/>
        <v>0.32931909325241193</v>
      </c>
      <c r="K45" s="11">
        <f t="shared" si="30"/>
        <v>0.20543742378099239</v>
      </c>
      <c r="L45" s="31">
        <f t="shared" si="4"/>
        <v>0.53475651703340432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97.825090710776479</v>
      </c>
      <c r="C47" s="31">
        <f>'Occ T1'!C16</f>
        <v>95.765195590862575</v>
      </c>
      <c r="D47" s="31">
        <f>'Occ T1'!D16</f>
        <v>89.279677223132325</v>
      </c>
      <c r="E47" s="31">
        <f>'Occ T1'!E16</f>
        <v>94.80227917665016</v>
      </c>
      <c r="F47" s="31">
        <f>'Occ T1'!F16</f>
        <v>93.42561843240388</v>
      </c>
      <c r="H47" s="31">
        <f t="shared" ref="H47:K49" si="31">C47-B47</f>
        <v>-2.0598951199139037</v>
      </c>
      <c r="I47" s="31">
        <f t="shared" si="5"/>
        <v>-6.4855183677302506</v>
      </c>
      <c r="J47" s="31">
        <f t="shared" si="31"/>
        <v>5.5226019535178352</v>
      </c>
      <c r="K47" s="31">
        <f t="shared" si="31"/>
        <v>-1.3766607442462799</v>
      </c>
      <c r="L47" s="31">
        <f t="shared" si="4"/>
        <v>4.1459412092715553</v>
      </c>
    </row>
    <row r="48" spans="1:12" x14ac:dyDescent="0.2">
      <c r="A48" s="10" t="str">
        <f>'Occ T2'!A32</f>
        <v>91 Elementary trades and related occupations</v>
      </c>
      <c r="B48" s="10">
        <f>'Occ T2'!B32</f>
        <v>16.556001497901732</v>
      </c>
      <c r="C48" s="10">
        <f>'Occ T2'!C32</f>
        <v>14.310795407088284</v>
      </c>
      <c r="D48" s="10">
        <f>'Occ T2'!D32</f>
        <v>12.807063046170759</v>
      </c>
      <c r="E48" s="10">
        <f>'Occ T2'!E32</f>
        <v>24.663287966255201</v>
      </c>
      <c r="F48" s="10">
        <f>'Occ T2'!F32</f>
        <v>28.406018439853025</v>
      </c>
      <c r="H48" s="11">
        <f t="shared" si="31"/>
        <v>-2.2452060908134488</v>
      </c>
      <c r="I48" s="31">
        <f t="shared" si="5"/>
        <v>-1.5037323609175246</v>
      </c>
      <c r="J48" s="11">
        <f t="shared" si="31"/>
        <v>11.856224920084442</v>
      </c>
      <c r="K48" s="11">
        <f t="shared" si="31"/>
        <v>3.742730473597824</v>
      </c>
      <c r="L48" s="31">
        <f t="shared" si="4"/>
        <v>15.598955393682266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81.269089212874746</v>
      </c>
      <c r="C49" s="10">
        <f>'Occ T2'!C33</f>
        <v>81.454400183774297</v>
      </c>
      <c r="D49" s="10">
        <f>'Occ T2'!D33</f>
        <v>76.472614176961571</v>
      </c>
      <c r="E49" s="10">
        <f>'Occ T2'!E33</f>
        <v>70.138991210394963</v>
      </c>
      <c r="F49" s="10">
        <f>'Occ T2'!F33</f>
        <v>65.019599992550852</v>
      </c>
      <c r="H49" s="11">
        <f t="shared" si="31"/>
        <v>0.1853109708995504</v>
      </c>
      <c r="I49" s="31">
        <f t="shared" si="5"/>
        <v>-4.981786006812726</v>
      </c>
      <c r="J49" s="11">
        <f t="shared" si="31"/>
        <v>-6.3336229665666082</v>
      </c>
      <c r="K49" s="11">
        <f t="shared" si="31"/>
        <v>-5.119391217844111</v>
      </c>
      <c r="L49" s="31">
        <f t="shared" si="4"/>
        <v>-11.453014184410719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864.3239999999995</v>
      </c>
      <c r="C51" s="34">
        <f>'Occ T1'!C18</f>
        <v>880.43300000000011</v>
      </c>
      <c r="D51" s="34">
        <f>'Occ T1'!D18</f>
        <v>873.20699999999977</v>
      </c>
      <c r="E51" s="34">
        <f>'Occ T1'!E18</f>
        <v>909.03699999999935</v>
      </c>
      <c r="F51" s="34">
        <f>'Occ T1'!F18</f>
        <v>962.12299999999993</v>
      </c>
      <c r="G51" s="24"/>
      <c r="H51" s="34">
        <f>C51-B51</f>
        <v>16.109000000000606</v>
      </c>
      <c r="I51" s="205">
        <f>D51-C51</f>
        <v>-7.2260000000003402</v>
      </c>
      <c r="J51" s="34">
        <f>E51-D51</f>
        <v>35.829999999999586</v>
      </c>
      <c r="K51" s="34">
        <f>F51-E51</f>
        <v>53.086000000000581</v>
      </c>
      <c r="L51" s="205">
        <f>F51-D51</f>
        <v>88.916000000000167</v>
      </c>
    </row>
    <row r="53" spans="1:12" ht="15.75" x14ac:dyDescent="0.25">
      <c r="A53" s="19" t="str">
        <f>CONCATENATE(A1," (Continued)")</f>
        <v>Occupation Table 3  Employment Change by Occupation in Occupation Group (SOC 2020), 2015-2035, Heart of the South West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3.1681570849381835</v>
      </c>
      <c r="C59" s="44">
        <f>IF(AND(D$5-C$5 &lt;&gt; 0,D7 &lt;&gt; 0,C7 &lt;&gt; 0),(EXP(LN(D7/C7)/(D$5-C$5))-1)*100,0)</f>
        <v>3.3480411993392467</v>
      </c>
      <c r="D59" s="44">
        <f>IF(AND(E$5-D$5 &lt;&gt; 0,E7 &lt;&gt; 0,D7 &lt;&gt; 0),(EXP(LN(E7/D7)/(E$5-D$5))-1)*100,0)</f>
        <v>-0.67366216786173272</v>
      </c>
      <c r="E59" s="44">
        <f>IF(AND(F$5-E$5 &lt;&gt; 0,F7 &lt;&gt; 0,E7 &lt;&gt; 0),(EXP(LN(F7/E7)/(F$5-E$5))-1)*100,0)</f>
        <v>1.0483731212953762</v>
      </c>
      <c r="F59" s="44">
        <f>IF(AND(F$5-D$5 &lt;&gt; 0,F7 &lt;&gt; 0,D7 &lt;&gt; 0),(EXP(LN(F7/D7)/(F$5-D$5))-1)*100,0)</f>
        <v>0.47106942131631691</v>
      </c>
      <c r="H59" s="44">
        <f>(B7/B$51)*100</f>
        <v>9.7034564450111986</v>
      </c>
      <c r="I59" s="44">
        <f>(C7/C$51)*100</f>
        <v>10.791688769008431</v>
      </c>
      <c r="J59" s="44">
        <f>(D7/D$51)*100</f>
        <v>11.245292730171592</v>
      </c>
      <c r="K59" s="44">
        <f>(E7/E$51)*100</f>
        <v>10.443078193537493</v>
      </c>
      <c r="L59" s="44">
        <f>(F7/F$51)*100</f>
        <v>10.951478405402527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3.8940849517862253</v>
      </c>
      <c r="C60" s="44">
        <f t="shared" si="32"/>
        <v>4.10650957364318</v>
      </c>
      <c r="D60" s="44">
        <f t="shared" si="32"/>
        <v>-1.753736325611055</v>
      </c>
      <c r="E60" s="44">
        <f t="shared" si="32"/>
        <v>0.95489273414912645</v>
      </c>
      <c r="F60" s="44">
        <f>IF(AND(F$5-D$5 &lt;&gt; 0,F8 &lt;&gt; 0,D8 &lt;&gt; 0),(EXP(LN(F8/D8)/(F$5-D$5))-1)*100,0)</f>
        <v>4.3819073855289048E-2</v>
      </c>
      <c r="H60" s="44">
        <f t="shared" ref="H60:L60" si="33">(B8/B$51)*100</f>
        <v>6.040256629284765</v>
      </c>
      <c r="I60" s="44">
        <f t="shared" si="33"/>
        <v>6.9087414534482585</v>
      </c>
      <c r="J60" s="44">
        <f t="shared" si="33"/>
        <v>7.2519688497725889</v>
      </c>
      <c r="K60" s="44">
        <f t="shared" si="33"/>
        <v>6.3763447985768575</v>
      </c>
      <c r="L60" s="44">
        <f t="shared" si="33"/>
        <v>6.6251615661281651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1.9366031185233279</v>
      </c>
      <c r="C61" s="44">
        <f>IF(AND(D$5-C$5 &lt;&gt; 0,D9 &lt;&gt; 0,C9 &lt;&gt; 0),(EXP(LN(D9/C9)/(D$5-C$5))-1)*100,0)</f>
        <v>1.9985348906431222</v>
      </c>
      <c r="D61" s="44">
        <f t="shared" si="34"/>
        <v>1.1754404584585654</v>
      </c>
      <c r="E61" s="44">
        <f t="shared" si="34"/>
        <v>1.1933947809058543</v>
      </c>
      <c r="F61" s="44">
        <f>IF(AND(F$5-D$5 &lt;&gt; 0,F9 &lt;&gt; 0,D9 &lt;&gt; 0),(EXP(LN(F9/D9)/(F$5-D$5))-1)*100,0)</f>
        <v>1.1874096527706657</v>
      </c>
      <c r="H61" s="44">
        <f t="shared" ref="H61:L61" si="35">(B9/B$51)*100</f>
        <v>3.6631998157264327</v>
      </c>
      <c r="I61" s="44">
        <f t="shared" si="35"/>
        <v>3.8829473155601737</v>
      </c>
      <c r="J61" s="44">
        <f t="shared" si="35"/>
        <v>3.9933238803990037</v>
      </c>
      <c r="K61" s="44">
        <f t="shared" si="35"/>
        <v>4.0667333949606341</v>
      </c>
      <c r="L61" s="44">
        <f t="shared" si="35"/>
        <v>4.3263168392743614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2.2796559917564352</v>
      </c>
      <c r="C63" s="44">
        <f t="shared" si="36"/>
        <v>3.9438217739290904</v>
      </c>
      <c r="D63" s="44">
        <f t="shared" si="36"/>
        <v>1.6309538873525042</v>
      </c>
      <c r="E63" s="44">
        <f t="shared" si="36"/>
        <v>1.2302233561316545</v>
      </c>
      <c r="F63" s="44">
        <f>IF(AND(F$5-D$5 &lt;&gt; 0,F11 &lt;&gt; 0,D11 &lt;&gt; 0),(EXP(LN(F11/D11)/(F$5-D$5))-1)*100,0)</f>
        <v>1.363624327137769</v>
      </c>
      <c r="H63" s="44">
        <f>(B11/B$51)*100</f>
        <v>19.550157533376318</v>
      </c>
      <c r="I63" s="44">
        <f>(C11/C$51)*100</f>
        <v>21.003300984282259</v>
      </c>
      <c r="J63" s="44">
        <f>(D11/D$51)*100</f>
        <v>22.012295813186466</v>
      </c>
      <c r="K63" s="44">
        <f>(E11/E$51)*100</f>
        <v>22.926143032530664</v>
      </c>
      <c r="L63" s="44">
        <f>(F11/F$51)*100</f>
        <v>24.478449868541226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2.5130722646335091</v>
      </c>
      <c r="C64" s="44">
        <f t="shared" si="36"/>
        <v>4.3172913023105108</v>
      </c>
      <c r="D64" s="49">
        <f t="shared" si="36"/>
        <v>4.52828268464609</v>
      </c>
      <c r="E64" s="49">
        <f t="shared" si="36"/>
        <v>1.5169579582486215</v>
      </c>
      <c r="F64" s="44">
        <f>IF(AND(F$5-D$5 &lt;&gt; 0,F12 &lt;&gt; 0,D12 &lt;&gt; 0),(EXP(LN(F12/D12)/(F$5-D$5))-1)*100,0)</f>
        <v>2.5109681812551576</v>
      </c>
      <c r="H64" s="40">
        <f t="shared" ref="H64:L67" si="37">(B12/B$11)*100</f>
        <v>24.827085909344358</v>
      </c>
      <c r="I64" s="40">
        <f t="shared" si="37"/>
        <v>25.054498238484957</v>
      </c>
      <c r="J64" s="40">
        <f t="shared" si="37"/>
        <v>25.144518900427826</v>
      </c>
      <c r="K64" s="40">
        <f t="shared" si="37"/>
        <v>28.938925266830584</v>
      </c>
      <c r="L64" s="40">
        <f t="shared" si="37"/>
        <v>29.769147656937161</v>
      </c>
    </row>
    <row r="65" spans="1:12" x14ac:dyDescent="0.2">
      <c r="A65" t="str">
        <f>A13</f>
        <v>22 Health professionals</v>
      </c>
      <c r="B65" s="49">
        <f t="shared" si="36"/>
        <v>1.6811329466666303</v>
      </c>
      <c r="C65" s="44">
        <f t="shared" si="36"/>
        <v>-0.62089453645877146</v>
      </c>
      <c r="D65" s="49">
        <f t="shared" si="36"/>
        <v>0.39983978832689449</v>
      </c>
      <c r="E65" s="49">
        <f t="shared" si="36"/>
        <v>1.2698671819509677</v>
      </c>
      <c r="F65" s="44">
        <f>IF(AND(F$5-D$5 &lt;&gt; 0,F13 &lt;&gt; 0,D13 &lt;&gt; 0),(EXP(LN(F13/D13)/(F$5-D$5))-1)*100,0)</f>
        <v>0.97902355735972613</v>
      </c>
      <c r="H65" s="40">
        <f t="shared" si="37"/>
        <v>23.756420750268234</v>
      </c>
      <c r="I65" s="40">
        <f t="shared" si="37"/>
        <v>23.205208774717516</v>
      </c>
      <c r="J65" s="40">
        <f t="shared" si="37"/>
        <v>22.186146812475176</v>
      </c>
      <c r="K65" s="40">
        <f t="shared" si="37"/>
        <v>20.87454281269417</v>
      </c>
      <c r="L65" s="40">
        <f t="shared" si="37"/>
        <v>20.956436007722935</v>
      </c>
    </row>
    <row r="66" spans="1:12" x14ac:dyDescent="0.2">
      <c r="A66" t="str">
        <f>A14</f>
        <v>23 Teaching and other educational professionals</v>
      </c>
      <c r="B66" s="49">
        <f t="shared" si="36"/>
        <v>1.8938068503599137</v>
      </c>
      <c r="C66" s="44">
        <f t="shared" si="36"/>
        <v>1.6168460164652787</v>
      </c>
      <c r="D66" s="49">
        <f t="shared" si="36"/>
        <v>-0.17643755681806539</v>
      </c>
      <c r="E66" s="49">
        <f t="shared" si="36"/>
        <v>0.80721787629749464</v>
      </c>
      <c r="F66" s="44">
        <f>IF(AND(F$5-D$5 &lt;&gt; 0,F14 &lt;&gt; 0,D14 &lt;&gt; 0),(EXP(LN(F14/D14)/(F$5-D$5))-1)*100,0)</f>
        <v>0.47826043479732849</v>
      </c>
      <c r="H66" s="40">
        <f t="shared" si="37"/>
        <v>24.748322948728227</v>
      </c>
      <c r="I66" s="40">
        <f t="shared" si="37"/>
        <v>24.376979541941687</v>
      </c>
      <c r="J66" s="40">
        <f t="shared" si="37"/>
        <v>23.831255520386453</v>
      </c>
      <c r="K66" s="40">
        <f t="shared" si="37"/>
        <v>21.786237687480085</v>
      </c>
      <c r="L66" s="40">
        <f t="shared" si="37"/>
        <v>20.892796642116824</v>
      </c>
    </row>
    <row r="67" spans="1:12" x14ac:dyDescent="0.2">
      <c r="A67" t="str">
        <f>A15</f>
        <v>24 Business, media and public service professionals</v>
      </c>
      <c r="B67" s="49">
        <f t="shared" si="36"/>
        <v>2.9397536633849253</v>
      </c>
      <c r="C67" s="44">
        <f t="shared" si="36"/>
        <v>9.5459482884011848</v>
      </c>
      <c r="D67" s="49">
        <f t="shared" si="36"/>
        <v>1.320495485941775</v>
      </c>
      <c r="E67" s="49">
        <f t="shared" si="36"/>
        <v>1.2235650186496194</v>
      </c>
      <c r="F67" s="44">
        <f>IF(AND(F$5-D$5 &lt;&gt; 0,F15 &lt;&gt; 0,D15 &lt;&gt; 0),(EXP(LN(F15/D15)/(F$5-D$5))-1)*100,0)</f>
        <v>1.2558648666247008</v>
      </c>
      <c r="H67" s="40">
        <f t="shared" si="37"/>
        <v>26.668170391659192</v>
      </c>
      <c r="I67" s="40">
        <f t="shared" si="37"/>
        <v>27.363313444855823</v>
      </c>
      <c r="J67" s="40">
        <f t="shared" si="37"/>
        <v>28.838078766710538</v>
      </c>
      <c r="K67" s="40">
        <f t="shared" si="37"/>
        <v>28.400294232995165</v>
      </c>
      <c r="L67" s="40">
        <f t="shared" si="37"/>
        <v>28.38161969322308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1.2434454859266753</v>
      </c>
      <c r="C69" s="44">
        <f t="shared" si="39"/>
        <v>4.2697892885914079</v>
      </c>
      <c r="D69" s="44">
        <f t="shared" si="39"/>
        <v>1.7001762543079391</v>
      </c>
      <c r="E69" s="44">
        <f t="shared" si="39"/>
        <v>1.1111178855890858</v>
      </c>
      <c r="F69" s="44">
        <f t="shared" ref="F69:F74" si="40">IF(AND(F$5-D$5 &lt;&gt; 0,F17 &lt;&gt; 0,D17 &lt;&gt; 0),(EXP(LN(F17/D17)/(F$5-D$5))-1)*100,0)</f>
        <v>1.3070905971177549</v>
      </c>
      <c r="H69" s="44">
        <f>(B17/B$51)*100</f>
        <v>11.589423245332112</v>
      </c>
      <c r="I69" s="44">
        <f>(C17/C$51)*100</f>
        <v>11.95390361559326</v>
      </c>
      <c r="J69" s="44">
        <f>(D17/D$51)*100</f>
        <v>12.567455305110864</v>
      </c>
      <c r="K69" s="44">
        <f>(E17/E$51)*100</f>
        <v>13.133834077468926</v>
      </c>
      <c r="L69" s="44">
        <f>(F17/F$51)*100</f>
        <v>13.85899087685369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3.4055640429607514</v>
      </c>
      <c r="C70" s="44">
        <f t="shared" si="39"/>
        <v>10.324421738932577</v>
      </c>
      <c r="D70" s="49">
        <f t="shared" si="39"/>
        <v>-1.1148200429945354</v>
      </c>
      <c r="E70" s="49">
        <f t="shared" si="39"/>
        <v>0.84743135196696517</v>
      </c>
      <c r="F70" s="44">
        <f t="shared" si="40"/>
        <v>0.18905878620212313</v>
      </c>
      <c r="H70" s="40">
        <f t="shared" ref="H70:L74" si="41">(B18/B$17)*100</f>
        <v>12.886407282310843</v>
      </c>
      <c r="I70" s="40">
        <f t="shared" si="41"/>
        <v>14.022963991719031</v>
      </c>
      <c r="J70" s="40">
        <f t="shared" si="41"/>
        <v>14.837235252968403</v>
      </c>
      <c r="K70" s="40">
        <f t="shared" si="41"/>
        <v>12.894380923867507</v>
      </c>
      <c r="L70" s="40">
        <f t="shared" si="41"/>
        <v>12.562028820986884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0.62797583631377663</v>
      </c>
      <c r="C71" s="44">
        <f t="shared" si="39"/>
        <v>0.56403826259774359</v>
      </c>
      <c r="D71" s="49">
        <f t="shared" si="39"/>
        <v>9.8642268002566702</v>
      </c>
      <c r="E71" s="49">
        <f t="shared" si="39"/>
        <v>1.9998960596049553</v>
      </c>
      <c r="F71" s="44">
        <f t="shared" si="40"/>
        <v>4.5567127609523306</v>
      </c>
      <c r="H71" s="40">
        <f t="shared" si="41"/>
        <v>17.771473207383451</v>
      </c>
      <c r="I71" s="40">
        <f t="shared" si="41"/>
        <v>17.343259100612389</v>
      </c>
      <c r="J71" s="40">
        <f t="shared" si="41"/>
        <v>16.726879220642683</v>
      </c>
      <c r="K71" s="40">
        <f t="shared" si="41"/>
        <v>24.60865688690847</v>
      </c>
      <c r="L71" s="40">
        <f t="shared" si="41"/>
        <v>26.85938616907853</v>
      </c>
    </row>
    <row r="72" spans="1:12" x14ac:dyDescent="0.2">
      <c r="A72" t="str">
        <f t="shared" si="38"/>
        <v>33 Protective service occupations</v>
      </c>
      <c r="B72" s="49">
        <f t="shared" si="39"/>
        <v>0.13623975843830571</v>
      </c>
      <c r="C72" s="44">
        <f t="shared" si="39"/>
        <v>7.52811883546598</v>
      </c>
      <c r="D72" s="49">
        <f t="shared" si="39"/>
        <v>-3.4775636443019287</v>
      </c>
      <c r="E72" s="49">
        <f t="shared" si="39"/>
        <v>0.63077356938974205</v>
      </c>
      <c r="F72" s="44">
        <f t="shared" si="40"/>
        <v>-0.7577429820078585</v>
      </c>
      <c r="H72" s="40">
        <f t="shared" si="41"/>
        <v>6.5223914280385547</v>
      </c>
      <c r="I72" s="40">
        <f t="shared" si="41"/>
        <v>6.2417203764469358</v>
      </c>
      <c r="J72" s="40">
        <f t="shared" si="41"/>
        <v>6.4367680701716932</v>
      </c>
      <c r="K72" s="40">
        <f t="shared" si="41"/>
        <v>4.9567921774802226</v>
      </c>
      <c r="L72" s="40">
        <f t="shared" si="41"/>
        <v>4.7262827857569665</v>
      </c>
    </row>
    <row r="73" spans="1:12" x14ac:dyDescent="0.2">
      <c r="A73" t="str">
        <f t="shared" si="38"/>
        <v>34 Culture, media and sports occupations</v>
      </c>
      <c r="B73" s="49">
        <f t="shared" si="39"/>
        <v>0.80187829692635049</v>
      </c>
      <c r="C73" s="44">
        <f t="shared" si="39"/>
        <v>-5.1488778169450633E-2</v>
      </c>
      <c r="D73" s="49">
        <f t="shared" si="39"/>
        <v>-0.57004953402837177</v>
      </c>
      <c r="E73" s="49">
        <f t="shared" si="39"/>
        <v>1.322040809137226</v>
      </c>
      <c r="F73" s="44">
        <f t="shared" si="40"/>
        <v>0.68737690255522566</v>
      </c>
      <c r="H73" s="40">
        <f t="shared" si="41"/>
        <v>17.353562522789471</v>
      </c>
      <c r="I73" s="40">
        <f t="shared" si="41"/>
        <v>17.05279131276609</v>
      </c>
      <c r="J73" s="40">
        <f t="shared" si="41"/>
        <v>16.346068362814094</v>
      </c>
      <c r="K73" s="40">
        <f t="shared" si="41"/>
        <v>14.601278957572559</v>
      </c>
      <c r="L73" s="40">
        <f t="shared" si="41"/>
        <v>14.90874426756095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1.1727264311809149</v>
      </c>
      <c r="C74" s="44">
        <f t="shared" si="39"/>
        <v>4.9914193892403036</v>
      </c>
      <c r="D74" s="49">
        <f t="shared" si="39"/>
        <v>0.46109618625622684</v>
      </c>
      <c r="E74" s="49">
        <f t="shared" si="39"/>
        <v>0.63113882328309501</v>
      </c>
      <c r="F74" s="44">
        <f t="shared" si="40"/>
        <v>0.57442598854504645</v>
      </c>
      <c r="H74" s="40">
        <f t="shared" si="41"/>
        <v>45.46616555947768</v>
      </c>
      <c r="I74" s="40">
        <f t="shared" si="41"/>
        <v>45.339265218455552</v>
      </c>
      <c r="J74" s="40">
        <f t="shared" si="41"/>
        <v>45.653049093403119</v>
      </c>
      <c r="K74" s="40">
        <f t="shared" si="41"/>
        <v>42.938891054171243</v>
      </c>
      <c r="L74" s="40">
        <f t="shared" si="41"/>
        <v>40.943557956616665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-1.2930459060904176</v>
      </c>
      <c r="C76" s="44">
        <f t="shared" si="42"/>
        <v>3.842479029046153</v>
      </c>
      <c r="D76" s="44">
        <f t="shared" si="42"/>
        <v>0.1524998255904908</v>
      </c>
      <c r="E76" s="44">
        <f t="shared" si="42"/>
        <v>-0.41103113541117731</v>
      </c>
      <c r="F76" s="44">
        <f>IF(AND(F$5-D$5 &lt;&gt; 0,F24 &lt;&gt; 0,D24 &lt;&gt; 0),(EXP(LN(F24/D24)/(F$5-D$5))-1)*100,0)</f>
        <v>-0.22354068080748801</v>
      </c>
      <c r="H76" s="44">
        <f>(B24/B$51)*100</f>
        <v>10.009944102678446</v>
      </c>
      <c r="I76" s="44">
        <f>(C24/C$51)*100</f>
        <v>9.3283088136257675</v>
      </c>
      <c r="J76" s="44">
        <f>(D24/D$51)*100</f>
        <v>9.7669073086129909</v>
      </c>
      <c r="K76" s="44">
        <f>(E24/E$51)*100</f>
        <v>9.4536971047164275</v>
      </c>
      <c r="L76" s="44">
        <f>(F24/F$51)*100</f>
        <v>8.5716613498355532</v>
      </c>
    </row>
    <row r="77" spans="1:12" x14ac:dyDescent="0.2">
      <c r="A77" t="str">
        <f>A25</f>
        <v>41 Administrative occupations</v>
      </c>
      <c r="B77" s="49">
        <f t="shared" si="42"/>
        <v>-0.88909318870019627</v>
      </c>
      <c r="C77" s="44">
        <f t="shared" si="42"/>
        <v>5.3358896683242785</v>
      </c>
      <c r="D77" s="49">
        <f t="shared" si="42"/>
        <v>0.52740029809910105</v>
      </c>
      <c r="E77" s="49">
        <f t="shared" si="42"/>
        <v>-0.17032258569151804</v>
      </c>
      <c r="F77" s="44">
        <f>IF(AND(F$5-D$5 &lt;&gt; 0,F25 &lt;&gt; 0,D25 &lt;&gt; 0),(EXP(LN(F25/D25)/(F$5-D$5))-1)*100,0)</f>
        <v>6.1711972116085256E-2</v>
      </c>
      <c r="H77" s="40">
        <f t="shared" ref="H77:L78" si="43">(B25/B$24)*100</f>
        <v>78.996586101390392</v>
      </c>
      <c r="I77" s="40">
        <f t="shared" si="43"/>
        <v>80.297702570607655</v>
      </c>
      <c r="J77" s="40">
        <f t="shared" si="43"/>
        <v>81.452504001099243</v>
      </c>
      <c r="K77" s="40">
        <f t="shared" si="43"/>
        <v>82.988464392090833</v>
      </c>
      <c r="L77" s="40">
        <f t="shared" si="43"/>
        <v>85.016270344167054</v>
      </c>
    </row>
    <row r="78" spans="1:12" x14ac:dyDescent="0.2">
      <c r="A78" t="str">
        <f>A26</f>
        <v>42 Secretarial and related occupations</v>
      </c>
      <c r="B78" s="49">
        <f t="shared" si="42"/>
        <v>-2.8585692559848663</v>
      </c>
      <c r="C78" s="44">
        <f t="shared" si="42"/>
        <v>-2.2439910264530516</v>
      </c>
      <c r="D78" s="49">
        <f t="shared" si="42"/>
        <v>-1.5641172415721494</v>
      </c>
      <c r="E78" s="49">
        <f t="shared" si="42"/>
        <v>-1.667093355523519</v>
      </c>
      <c r="F78" s="44">
        <f>IF(AND(F$5-D$5 &lt;&gt; 0,F26 &lt;&gt; 0,D26 &lt;&gt; 0),(EXP(LN(F26/D26)/(F$5-D$5))-1)*100,0)</f>
        <v>-1.6327799593035763</v>
      </c>
      <c r="H78" s="40">
        <f t="shared" si="43"/>
        <v>21.003413898609612</v>
      </c>
      <c r="I78" s="40">
        <f t="shared" si="43"/>
        <v>19.702297429392349</v>
      </c>
      <c r="J78" s="40">
        <f t="shared" si="43"/>
        <v>18.547495998900761</v>
      </c>
      <c r="K78" s="40">
        <f t="shared" si="43"/>
        <v>17.011535607909174</v>
      </c>
      <c r="L78" s="40">
        <f t="shared" si="43"/>
        <v>14.983729655832942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-1.2635254801265816</v>
      </c>
      <c r="C80" s="44">
        <f t="shared" si="44"/>
        <v>-9.2507033348551708</v>
      </c>
      <c r="D80" s="44">
        <f t="shared" si="44"/>
        <v>0.35400375486822622</v>
      </c>
      <c r="E80" s="44">
        <f t="shared" si="44"/>
        <v>-4.5019177817096079E-2</v>
      </c>
      <c r="F80" s="44">
        <f>IF(AND(F$5-D$5 &lt;&gt; 0,F28 &lt;&gt; 0,D28 &lt;&gt; 0),(EXP(LN(F28/D28)/(F$5-D$5))-1)*100,0)</f>
        <v>8.7811867883180739E-2</v>
      </c>
      <c r="H80" s="44">
        <f>(B28/B$51)*100</f>
        <v>12.245915624787727</v>
      </c>
      <c r="I80" s="44">
        <f>(C28/C$51)*100</f>
        <v>11.425678195862069</v>
      </c>
      <c r="J80" s="44">
        <f>(D28/D$51)*100</f>
        <v>10.45452629974127</v>
      </c>
      <c r="K80" s="44">
        <f>(E28/E$51)*100</f>
        <v>10.221473974649577</v>
      </c>
      <c r="L80" s="44">
        <f>(F28/F$51)*100</f>
        <v>9.6141056995874674</v>
      </c>
    </row>
    <row r="81" spans="1:12" x14ac:dyDescent="0.2">
      <c r="A81" t="str">
        <f>A29</f>
        <v>51 Skilled agricultural and related trades</v>
      </c>
      <c r="B81" s="49">
        <f t="shared" si="44"/>
        <v>-1.8178535955723163</v>
      </c>
      <c r="C81" s="44">
        <f t="shared" si="44"/>
        <v>8.7914549141360219</v>
      </c>
      <c r="D81" s="49">
        <f t="shared" si="44"/>
        <v>-0.72017114072900901</v>
      </c>
      <c r="E81" s="49">
        <f t="shared" si="44"/>
        <v>0.69749867771109475</v>
      </c>
      <c r="F81" s="44">
        <f>IF(AND(F$5-D$5 &lt;&gt; 0,F29 &lt;&gt; 0,D29 &lt;&gt; 0),(EXP(LN(F29/D29)/(F$5-D$5))-1)*100,0)</f>
        <v>0.22270693260371122</v>
      </c>
      <c r="H81" s="40">
        <f t="shared" ref="H81:L84" si="45">(B29/B$28)*100</f>
        <v>13.557292896044714</v>
      </c>
      <c r="I81" s="40">
        <f t="shared" si="45"/>
        <v>13.255392819644468</v>
      </c>
      <c r="J81" s="40">
        <f t="shared" si="45"/>
        <v>15.890739909848667</v>
      </c>
      <c r="K81" s="40">
        <f t="shared" si="45"/>
        <v>15.058291467745146</v>
      </c>
      <c r="L81" s="40">
        <f t="shared" si="45"/>
        <v>16.215043781752879</v>
      </c>
    </row>
    <row r="82" spans="1:12" x14ac:dyDescent="0.2">
      <c r="A82" t="str">
        <f>A30</f>
        <v>52 Skilled metal, electrical and electronic trades</v>
      </c>
      <c r="B82" s="49">
        <f t="shared" si="44"/>
        <v>-1.1902823647976457</v>
      </c>
      <c r="C82" s="44">
        <f t="shared" si="44"/>
        <v>-10.201980384922827</v>
      </c>
      <c r="D82" s="49">
        <f t="shared" si="44"/>
        <v>-0.28059189092396464</v>
      </c>
      <c r="E82" s="49">
        <f t="shared" si="44"/>
        <v>-0.3213728248372183</v>
      </c>
      <c r="F82" s="44">
        <f>IF(AND(F$5-D$5 &lt;&gt; 0,F30 &lt;&gt; 0,D30 &lt;&gt; 0),(EXP(LN(F30/D30)/(F$5-D$5))-1)*100,0)</f>
        <v>-0.30778103360766806</v>
      </c>
      <c r="H82" s="40">
        <f t="shared" si="45"/>
        <v>34.928527635205917</v>
      </c>
      <c r="I82" s="40">
        <f t="shared" si="45"/>
        <v>35.03228350477638</v>
      </c>
      <c r="J82" s="40">
        <f t="shared" si="45"/>
        <v>34.665058539578858</v>
      </c>
      <c r="K82" s="40">
        <f t="shared" si="45"/>
        <v>33.582798111285015</v>
      </c>
      <c r="L82" s="40">
        <f t="shared" si="45"/>
        <v>32.665774314034522</v>
      </c>
    </row>
    <row r="83" spans="1:12" x14ac:dyDescent="0.2">
      <c r="A83" t="str">
        <f>A31</f>
        <v>53 Skilled construction and building trades</v>
      </c>
      <c r="B83" s="49">
        <f t="shared" si="44"/>
        <v>-0.97663521703625911</v>
      </c>
      <c r="C83" s="44">
        <f t="shared" si="44"/>
        <v>-18.659760399283833</v>
      </c>
      <c r="D83" s="49">
        <f t="shared" si="44"/>
        <v>0.97561419566005725</v>
      </c>
      <c r="E83" s="49">
        <f t="shared" si="44"/>
        <v>-3.629601727855869E-2</v>
      </c>
      <c r="F83" s="44">
        <f>IF(AND(F$5-D$5 &lt;&gt; 0,F31 &lt;&gt; 0,D31 &lt;&gt; 0),(EXP(LN(F31/D31)/(F$5-D$5))-1)*100,0)</f>
        <v>0.29987559587087986</v>
      </c>
      <c r="H83" s="40">
        <f t="shared" si="45"/>
        <v>33.842769963462494</v>
      </c>
      <c r="I83" s="40">
        <f t="shared" si="45"/>
        <v>34.237823965326221</v>
      </c>
      <c r="J83" s="40">
        <f t="shared" si="45"/>
        <v>30.687982244345168</v>
      </c>
      <c r="K83" s="40">
        <f t="shared" si="45"/>
        <v>31.650263651003968</v>
      </c>
      <c r="L83" s="40">
        <f t="shared" si="45"/>
        <v>31.677895969054038</v>
      </c>
    </row>
    <row r="84" spans="1:12" x14ac:dyDescent="0.2">
      <c r="A84" t="str">
        <f>A32</f>
        <v>54 Textiles, printing and other skilled trades</v>
      </c>
      <c r="B84" s="49">
        <f t="shared" si="44"/>
        <v>-1.5397336618861335</v>
      </c>
      <c r="C84" s="44">
        <f t="shared" si="44"/>
        <v>-2.5944239686218618</v>
      </c>
      <c r="D84" s="49">
        <f t="shared" si="44"/>
        <v>1.3530925458482557</v>
      </c>
      <c r="E84" s="49">
        <f t="shared" si="44"/>
        <v>-0.18144965526365464</v>
      </c>
      <c r="F84" s="44">
        <f>IF(AND(F$5-D$5 &lt;&gt; 0,F32 &lt;&gt; 0,D32 &lt;&gt; 0),(EXP(LN(F32/D32)/(F$5-D$5))-1)*100,0)</f>
        <v>0.32746534943806083</v>
      </c>
      <c r="H84" s="40">
        <f t="shared" si="45"/>
        <v>17.671409505286874</v>
      </c>
      <c r="I84" s="40">
        <f t="shared" si="45"/>
        <v>17.474499710252942</v>
      </c>
      <c r="J84" s="40">
        <f t="shared" si="45"/>
        <v>18.756219306227305</v>
      </c>
      <c r="K84" s="40">
        <f t="shared" si="45"/>
        <v>19.708646769965871</v>
      </c>
      <c r="L84" s="40">
        <f t="shared" si="45"/>
        <v>19.441285935158561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-0.4764154326957315</v>
      </c>
      <c r="C86" s="44">
        <f t="shared" si="46"/>
        <v>-5.8340708124413503</v>
      </c>
      <c r="D86" s="44">
        <f t="shared" si="46"/>
        <v>0.66908736910304967</v>
      </c>
      <c r="E86" s="44">
        <f t="shared" si="46"/>
        <v>0.83962944649944582</v>
      </c>
      <c r="F86" s="44">
        <f>IF(AND(F$5-D$5 &lt;&gt; 0,F34 &lt;&gt; 0,D34 &lt;&gt; 0),(EXP(LN(F34/D34)/(F$5-D$5))-1)*100,0)</f>
        <v>0.78275001007774847</v>
      </c>
      <c r="H86" s="44">
        <f>(B34/B$51)*100</f>
        <v>10.744909785931348</v>
      </c>
      <c r="I86" s="44">
        <f>(C34/C$51)*100</f>
        <v>10.348730388505571</v>
      </c>
      <c r="J86" s="44">
        <f>(D34/D$51)*100</f>
        <v>9.8256201902268216</v>
      </c>
      <c r="K86" s="44">
        <f>(E34/E$51)*100</f>
        <v>9.7583474640186569</v>
      </c>
      <c r="L86" s="44">
        <f>(F34/F$51)*100</f>
        <v>10.023967563934221</v>
      </c>
    </row>
    <row r="87" spans="1:12" x14ac:dyDescent="0.2">
      <c r="A87" t="str">
        <f>A35</f>
        <v>61 Caring personal service occupations</v>
      </c>
      <c r="B87" s="49">
        <f t="shared" si="46"/>
        <v>-1.2242316867705161</v>
      </c>
      <c r="C87" s="44">
        <f t="shared" si="46"/>
        <v>-4.5622316728315848</v>
      </c>
      <c r="D87" s="49">
        <f t="shared" si="46"/>
        <v>0.90023138683865689</v>
      </c>
      <c r="E87" s="49">
        <f t="shared" si="46"/>
        <v>0.86373585219796656</v>
      </c>
      <c r="F87" s="44">
        <f>IF(AND(F$5-D$5 &lt;&gt; 0,F35 &lt;&gt; 0,D35 &lt;&gt; 0),(EXP(LN(F35/D35)/(F$5-D$5))-1)*100,0)</f>
        <v>0.87589956346389997</v>
      </c>
      <c r="H87" s="40">
        <f t="shared" ref="H87:L89" si="47">(B35/B$34)*100</f>
        <v>78.705336834910327</v>
      </c>
      <c r="I87" s="40">
        <f t="shared" si="47"/>
        <v>76.366310481418566</v>
      </c>
      <c r="J87" s="40">
        <f t="shared" si="47"/>
        <v>77.397741525065001</v>
      </c>
      <c r="K87" s="40">
        <f t="shared" si="47"/>
        <v>78.290387322394366</v>
      </c>
      <c r="L87" s="40">
        <f t="shared" si="47"/>
        <v>78.47774733335369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2.3988827012427993</v>
      </c>
      <c r="C88" s="44">
        <f t="shared" si="46"/>
        <v>-11.122610639797148</v>
      </c>
      <c r="D88" s="49">
        <f t="shared" si="46"/>
        <v>0.12650549269090927</v>
      </c>
      <c r="E88" s="49">
        <f t="shared" si="46"/>
        <v>0.76161657532045623</v>
      </c>
      <c r="F88" s="44">
        <f>IF(AND(F$5-D$5 &lt;&gt; 0,F36 &lt;&gt; 0,D36 &lt;&gt; 0),(EXP(LN(F36/D36)/(F$5-D$5))-1)*100,0)</f>
        <v>0.54946652008420749</v>
      </c>
      <c r="H88" s="40">
        <f t="shared" si="47"/>
        <v>20.494923221923866</v>
      </c>
      <c r="I88" s="40">
        <f t="shared" si="47"/>
        <v>22.967997313391862</v>
      </c>
      <c r="J88" s="40">
        <f t="shared" si="47"/>
        <v>21.67807037703108</v>
      </c>
      <c r="K88" s="40">
        <f t="shared" si="47"/>
        <v>21.100136280317788</v>
      </c>
      <c r="L88" s="40">
        <f t="shared" si="47"/>
        <v>20.93746576649934</v>
      </c>
    </row>
    <row r="89" spans="1:12" x14ac:dyDescent="0.2">
      <c r="A89" t="str">
        <f>A37</f>
        <v>63 Community and civil enforcement occupations</v>
      </c>
      <c r="B89" s="49">
        <f t="shared" si="46"/>
        <v>-4.9379488577955266</v>
      </c>
      <c r="C89" s="44">
        <f t="shared" si="46"/>
        <v>30.731635889323904</v>
      </c>
      <c r="D89" s="49">
        <f t="shared" si="46"/>
        <v>-7.3734612831856561</v>
      </c>
      <c r="E89" s="49">
        <f t="shared" si="46"/>
        <v>0.4234912075984143</v>
      </c>
      <c r="F89" s="44">
        <f>IF(AND(F$5-D$5 &lt;&gt; 0,F37 &lt;&gt; 0,D37 &lt;&gt; 0),(EXP(LN(F37/D37)/(F$5-D$5))-1)*100,0)</f>
        <v>-2.2458158412608231</v>
      </c>
      <c r="H89" s="40">
        <f t="shared" si="47"/>
        <v>0.79973994316581321</v>
      </c>
      <c r="I89" s="40">
        <f t="shared" si="47"/>
        <v>0.66569220518957428</v>
      </c>
      <c r="J89" s="40">
        <f t="shared" si="47"/>
        <v>0.92418809790391443</v>
      </c>
      <c r="K89" s="40">
        <f t="shared" si="47"/>
        <v>0.60947639728783898</v>
      </c>
      <c r="L89" s="40">
        <f t="shared" si="47"/>
        <v>0.58478690014696755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-0.83196076205037661</v>
      </c>
      <c r="C91" s="44">
        <f t="shared" si="48"/>
        <v>1.2429486198602735</v>
      </c>
      <c r="D91" s="44">
        <f t="shared" si="48"/>
        <v>0.34569026167585726</v>
      </c>
      <c r="E91" s="44">
        <f t="shared" si="48"/>
        <v>-4.2164445841819109E-3</v>
      </c>
      <c r="F91" s="44">
        <f t="shared" ref="F91:F93" si="49">IF(AND(F$5-D$5 &lt;&gt; 0,F39 &lt;&gt; 0,D39 &lt;&gt; 0),(EXP(LN(F39/D39)/(F$5-D$5))-1)*100,0)</f>
        <v>0.11228334372976878</v>
      </c>
      <c r="H91" s="44">
        <f>(B39/B$51)*100</f>
        <v>9.0424794857336561</v>
      </c>
      <c r="I91" s="44">
        <f>(C39/C$51)*100</f>
        <v>8.5852846283214053</v>
      </c>
      <c r="J91" s="44">
        <f>(D39/D$51)*100</f>
        <v>8.7639236772871687</v>
      </c>
      <c r="K91" s="44">
        <f>(E39/E$51)*100</f>
        <v>8.565009689504862</v>
      </c>
      <c r="L91" s="44">
        <f>(F39/F$51)*100</f>
        <v>8.089016113155278</v>
      </c>
    </row>
    <row r="92" spans="1:12" s="30" customFormat="1" x14ac:dyDescent="0.2">
      <c r="A92" t="str">
        <f>A40</f>
        <v>71 Sales occupations</v>
      </c>
      <c r="B92" s="49">
        <f t="shared" si="48"/>
        <v>-1.4448978608097907</v>
      </c>
      <c r="C92" s="44">
        <f t="shared" si="48"/>
        <v>0.40702490658734991</v>
      </c>
      <c r="D92" s="49">
        <f t="shared" si="48"/>
        <v>-8.7345934042437623E-2</v>
      </c>
      <c r="E92" s="49">
        <f t="shared" si="48"/>
        <v>-0.31225466576074723</v>
      </c>
      <c r="F92" s="44">
        <f t="shared" si="49"/>
        <v>-0.23734139838543777</v>
      </c>
      <c r="G92"/>
      <c r="H92" s="40">
        <f>(B40/B$34)*100</f>
        <v>71.361215068103789</v>
      </c>
      <c r="I92" s="40">
        <f t="shared" ref="H92:L93" si="50">(C40/C$34)*100</f>
        <v>68.623781598810538</v>
      </c>
      <c r="J92" s="40">
        <f t="shared" si="50"/>
        <v>73.172004010621919</v>
      </c>
      <c r="K92" s="40">
        <f t="shared" si="50"/>
        <v>70.463915230850944</v>
      </c>
      <c r="L92" s="40">
        <f t="shared" si="50"/>
        <v>62.816262799621924</v>
      </c>
    </row>
    <row r="93" spans="1:12" s="30" customFormat="1" x14ac:dyDescent="0.2">
      <c r="A93" t="str">
        <f>A41</f>
        <v>72 Customer service occupations</v>
      </c>
      <c r="B93" s="49">
        <f t="shared" si="48"/>
        <v>2.3941943723078118</v>
      </c>
      <c r="C93" s="44">
        <f t="shared" si="48"/>
        <v>5.2443595440400559</v>
      </c>
      <c r="D93" s="49">
        <f t="shared" si="48"/>
        <v>2.2338751975338855</v>
      </c>
      <c r="E93" s="49">
        <f t="shared" si="48"/>
        <v>1.1687803939977259</v>
      </c>
      <c r="F93" s="44">
        <f t="shared" si="49"/>
        <v>1.5225733191580826</v>
      </c>
      <c r="G93"/>
      <c r="H93" s="40">
        <f t="shared" si="50"/>
        <v>12.79472170461125</v>
      </c>
      <c r="I93" s="40">
        <f t="shared" si="50"/>
        <v>14.336004829263359</v>
      </c>
      <c r="J93" s="40">
        <f t="shared" si="50"/>
        <v>16.022606686871953</v>
      </c>
      <c r="K93" s="40">
        <f t="shared" si="50"/>
        <v>17.307192747073426</v>
      </c>
      <c r="L93" s="40">
        <f t="shared" si="50"/>
        <v>17.880487878813938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-1.5475653123775412E-2</v>
      </c>
      <c r="C95" s="44">
        <f t="shared" si="51"/>
        <v>-10.351562776102263</v>
      </c>
      <c r="D95" s="44">
        <f t="shared" si="51"/>
        <v>0.53105417858767545</v>
      </c>
      <c r="E95" s="44">
        <f t="shared" si="51"/>
        <v>-0.18496555153729721</v>
      </c>
      <c r="F95" s="44">
        <f>IF(AND(F$5-D$5 &lt;&gt; 0,F43 &lt;&gt; 0,D43 &lt;&gt; 0),(EXP(LN(F43/D43)/(F$5-D$5))-1)*100,0)</f>
        <v>5.3139250645606317E-2</v>
      </c>
      <c r="H95" s="44">
        <f>(B43/B$51)*100</f>
        <v>5.7956096043185541</v>
      </c>
      <c r="I95" s="44">
        <f>(C43/C$51)*100</f>
        <v>5.6860480211812883</v>
      </c>
      <c r="J95" s="44">
        <f>(D43/D$51)*100</f>
        <v>5.1396358539570501</v>
      </c>
      <c r="K95" s="44">
        <f>(E43/E$51)*100</f>
        <v>5.0695473222017968</v>
      </c>
      <c r="L95" s="44">
        <f>(F43/F$51)*100</f>
        <v>4.7019689284972097</v>
      </c>
    </row>
    <row r="96" spans="1:12" x14ac:dyDescent="0.2">
      <c r="A96" t="str">
        <f>A44</f>
        <v>81 Process, plant and machine operatives</v>
      </c>
      <c r="B96" s="49">
        <f t="shared" si="51"/>
        <v>-1.5084795490758252</v>
      </c>
      <c r="C96" s="44">
        <f t="shared" si="51"/>
        <v>-10.971944681675827</v>
      </c>
      <c r="D96" s="49">
        <f t="shared" si="51"/>
        <v>0.86725227326536203</v>
      </c>
      <c r="E96" s="49">
        <f t="shared" si="51"/>
        <v>-0.51938110232642165</v>
      </c>
      <c r="F96" s="44">
        <f>IF(AND(F$5-D$5 &lt;&gt; 0,F44 &lt;&gt; 0,D44 &lt;&gt; 0),(EXP(LN(F44/D44)/(F$5-D$5))-1)*100,0)</f>
        <v>-5.9301045259374519E-2</v>
      </c>
      <c r="H96" s="40">
        <f>(B44/B$43)*100</f>
        <v>47.260951384610358</v>
      </c>
      <c r="I96" s="40">
        <f t="shared" ref="H96:L97" si="52">(C44/C$43)*100</f>
        <v>44.500684150173761</v>
      </c>
      <c r="J96" s="40">
        <f t="shared" si="52"/>
        <v>44.19273210898578</v>
      </c>
      <c r="K96" s="40">
        <f t="shared" si="52"/>
        <v>44.936642483660421</v>
      </c>
      <c r="L96" s="40">
        <f t="shared" si="52"/>
        <v>43.45360328949176</v>
      </c>
    </row>
    <row r="97" spans="1:12" x14ac:dyDescent="0.2">
      <c r="A97" t="str">
        <f>A45</f>
        <v>82 Transport and mobile machine drivers and operatives</v>
      </c>
      <c r="B97" s="49">
        <f t="shared" si="51"/>
        <v>1.2678569615512947</v>
      </c>
      <c r="C97" s="44">
        <f t="shared" si="51"/>
        <v>-9.8541256670194528</v>
      </c>
      <c r="D97" s="49">
        <f t="shared" si="51"/>
        <v>0.26159797497047332</v>
      </c>
      <c r="E97" s="49">
        <f t="shared" si="51"/>
        <v>8.0665741288488135E-2</v>
      </c>
      <c r="F97" s="44">
        <f>IF(AND(F$5-D$5 &lt;&gt; 0,F45 &lt;&gt; 0,D45 &lt;&gt; 0),(EXP(LN(F45/D45)/(F$5-D$5))-1)*100,0)</f>
        <v>0.14094017776704604</v>
      </c>
      <c r="H97" s="40">
        <f t="shared" si="52"/>
        <v>52.739048615389642</v>
      </c>
      <c r="I97" s="40">
        <f t="shared" si="52"/>
        <v>55.499315849826239</v>
      </c>
      <c r="J97" s="40">
        <f t="shared" si="52"/>
        <v>55.80726789101422</v>
      </c>
      <c r="K97" s="40">
        <f t="shared" si="52"/>
        <v>55.063357516339572</v>
      </c>
      <c r="L97" s="40">
        <f t="shared" si="52"/>
        <v>56.546396710508226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-0.53063163050508511</v>
      </c>
      <c r="C99" s="44">
        <f t="shared" si="53"/>
        <v>-6.7723125585607447</v>
      </c>
      <c r="D99" s="44">
        <f t="shared" si="53"/>
        <v>1.2076249644152437</v>
      </c>
      <c r="E99" s="44">
        <f t="shared" si="53"/>
        <v>-0.14617162516163962</v>
      </c>
      <c r="F99" s="44">
        <f>IF(AND(F$5-D$5 &lt;&gt; 0,F47 &lt;&gt; 0,D47 &lt;&gt; 0),(EXP(LN(F47/D47)/(F$5-D$5))-1)*100,0)</f>
        <v>0.30306974130378528</v>
      </c>
      <c r="H99" s="44">
        <f>(B47/B$51)*100</f>
        <v>11.318104172830621</v>
      </c>
      <c r="I99" s="44">
        <f>(C47/C$51)*100</f>
        <v>10.877056583619941</v>
      </c>
      <c r="J99" s="44">
        <f>(D47/D$51)*100</f>
        <v>10.224342821705775</v>
      </c>
      <c r="K99" s="44">
        <f>(E47/E$51)*100</f>
        <v>10.428869141371608</v>
      </c>
      <c r="L99" s="44">
        <f>(F47/F$51)*100</f>
        <v>9.7103611941928314</v>
      </c>
    </row>
    <row r="100" spans="1:12" x14ac:dyDescent="0.2">
      <c r="A100" t="str">
        <f>A48</f>
        <v>91 Elementary trades and related occupations</v>
      </c>
      <c r="B100" s="49">
        <f t="shared" si="53"/>
        <v>-3.5777905174207536</v>
      </c>
      <c r="C100" s="44">
        <f t="shared" si="53"/>
        <v>-10.507678421373489</v>
      </c>
      <c r="D100" s="49">
        <f t="shared" si="53"/>
        <v>14.00405139394374</v>
      </c>
      <c r="E100" s="49">
        <f t="shared" si="53"/>
        <v>1.4228801154569481</v>
      </c>
      <c r="F100" s="44">
        <f>IF(AND(F$5-D$5 &lt;&gt; 0,F48 &lt;&gt; 0,D48 &lt;&gt; 0),(EXP(LN(F48/D48)/(F$5-D$5))-1)*100,0)</f>
        <v>5.454242031892198</v>
      </c>
      <c r="H100" s="40">
        <f t="shared" ref="H100:L101" si="54">(B48/B$47)*100</f>
        <v>16.924084994564602</v>
      </c>
      <c r="I100" s="40">
        <f t="shared" si="54"/>
        <v>14.943628860978118</v>
      </c>
      <c r="J100" s="40">
        <f t="shared" si="54"/>
        <v>14.344880542256771</v>
      </c>
      <c r="K100" s="40">
        <f t="shared" si="54"/>
        <v>26.015501083364018</v>
      </c>
      <c r="L100" s="40">
        <f t="shared" si="54"/>
        <v>30.404956281242701</v>
      </c>
    </row>
    <row r="101" spans="1:12" x14ac:dyDescent="0.2">
      <c r="A101" t="str">
        <f>A49</f>
        <v>92 Elementary administration and service occupations</v>
      </c>
      <c r="B101" s="49">
        <f t="shared" si="53"/>
        <v>5.6956687754805557E-2</v>
      </c>
      <c r="C101" s="44">
        <f t="shared" si="53"/>
        <v>-6.1160428357129977</v>
      </c>
      <c r="D101" s="49">
        <f t="shared" si="53"/>
        <v>-1.7142138572190047</v>
      </c>
      <c r="E101" s="49">
        <f t="shared" si="53"/>
        <v>-0.75503616555653297</v>
      </c>
      <c r="F101" s="44">
        <f>IF(AND(F$5-D$5 &lt;&gt; 0,F49 &lt;&gt; 0,D49 &lt;&gt; 0),(EXP(LN(F49/D49)/(F$5-D$5))-1)*100,0)</f>
        <v>-1.0757976527203561</v>
      </c>
      <c r="H101" s="40">
        <f t="shared" si="54"/>
        <v>83.075915005435391</v>
      </c>
      <c r="I101" s="40">
        <f t="shared" si="54"/>
        <v>85.056371139021891</v>
      </c>
      <c r="J101" s="40">
        <f t="shared" si="54"/>
        <v>85.65511945774324</v>
      </c>
      <c r="K101" s="40">
        <f t="shared" si="54"/>
        <v>73.984498916635985</v>
      </c>
      <c r="L101" s="40">
        <f t="shared" si="54"/>
        <v>69.595043718757282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0.4627205958001479</v>
      </c>
      <c r="C103" s="206">
        <f t="shared" ref="C103" si="56">IF(AND(D$5-C$5 &lt;&gt; 0,D51 &lt;&gt; 0,C51 &lt;&gt; 0),(EXP(LN(D51/C51)/(D$5-C$5))-1)*100,0)</f>
        <v>-0.82073252592762547</v>
      </c>
      <c r="D103" s="50">
        <f>IF(AND(E$5-D$5 &lt;&gt; 0,E51 &lt;&gt; 0,D51 &lt;&gt; 0),(EXP(LN(E51/D51)/(E$5-D$5))-1)*100,0)</f>
        <v>0.80750600951529083</v>
      </c>
      <c r="E103" s="50">
        <f>IF(AND(F$5-E$5 &lt;&gt; 0,F51 &lt;&gt; 0,E51 &lt;&gt; 0),(EXP(LN(F51/E51)/(F$5-E$5))-1)*100,0)</f>
        <v>0.56917873885600212</v>
      </c>
      <c r="F103" s="206">
        <f>IF(AND(F$5-D$5 &lt;&gt; 0,F51 &lt;&gt; 0,D51 &lt;&gt; 0),(EXP(LN(F51/D51)/(F$5-D$5))-1)*100,0)</f>
        <v>0.64855849109184405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Heart of the South West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14.799088674334467</v>
      </c>
      <c r="C9" s="330">
        <v>37.408299034164827</v>
      </c>
      <c r="D9" s="330">
        <f>SUM(B9:C9)</f>
        <v>52.207387708499297</v>
      </c>
      <c r="E9" s="331"/>
      <c r="F9" s="330">
        <v>21.057023905673127</v>
      </c>
      <c r="G9" s="330">
        <v>42.267675728360622</v>
      </c>
      <c r="H9" s="330">
        <f>SUM(F9:G9)</f>
        <v>63.324699634033749</v>
      </c>
      <c r="I9" s="331"/>
      <c r="J9" s="330">
        <v>24.641442558290674</v>
      </c>
      <c r="K9" s="330">
        <v>39.100760656588598</v>
      </c>
      <c r="L9" s="330">
        <f>SUM(J9:K9)</f>
        <v>63.742203214879268</v>
      </c>
      <c r="M9" s="236"/>
      <c r="N9" s="328">
        <f>IF(B9&gt;0,(EXP(LN(F9/B9)/($F$6-$B$6))-1)*100,0)</f>
        <v>7.308074857180169</v>
      </c>
      <c r="O9" s="328">
        <f>IF(F9&gt;0,(EXP(LN(J9/F9)/($J$6-$F$6))-1)*100,0)</f>
        <v>1.0534804423202981</v>
      </c>
      <c r="P9" s="328"/>
      <c r="Q9" s="328">
        <f>IF(C9&gt;0,(EXP(LN(G9/C9)/($F$6-$B$6))-1)*100,0)</f>
        <v>2.4726768284018874</v>
      </c>
      <c r="R9" s="328">
        <f>IF(G9&gt;0,(EXP(LN(K9/G9)/($J$6-$F$6))-1)*100,0)</f>
        <v>-0.51785916750615169</v>
      </c>
      <c r="S9" s="327"/>
      <c r="T9" s="328">
        <f>IF(D9&gt;0,(EXP(LN(H9/D9)/($F$6-$B$6))-1)*100,0)</f>
        <v>3.9365351723980702</v>
      </c>
      <c r="U9" s="328">
        <f>IF(H9&gt;0,(EXP(LN(L9/H9)/($J$6-$F$6))-1)*100,0)</f>
        <v>4.3819073855289048E-2</v>
      </c>
    </row>
    <row r="10" spans="1:21" x14ac:dyDescent="0.2">
      <c r="A10" s="329" t="str">
        <f>name!D5</f>
        <v>12 Other managers and proprietors</v>
      </c>
      <c r="B10" s="330">
        <v>12.216315274401421</v>
      </c>
      <c r="C10" s="330">
        <v>19.445599900877873</v>
      </c>
      <c r="D10" s="330">
        <f t="shared" ref="D10:D33" si="0">SUM(B10:C10)</f>
        <v>31.661915175279294</v>
      </c>
      <c r="E10" s="331"/>
      <c r="F10" s="330">
        <v>14.613532479059455</v>
      </c>
      <c r="G10" s="330">
        <v>20.25645117725621</v>
      </c>
      <c r="H10" s="330">
        <f t="shared" ref="H10:H33" si="1">SUM(F10:G10)</f>
        <v>34.869983656315668</v>
      </c>
      <c r="I10" s="331"/>
      <c r="J10" s="330">
        <v>15.058865088255084</v>
      </c>
      <c r="K10" s="330">
        <v>26.565624275276566</v>
      </c>
      <c r="L10" s="330">
        <f t="shared" ref="L10:L33" si="2">SUM(J10:K10)</f>
        <v>41.624489363531652</v>
      </c>
      <c r="M10" s="236"/>
      <c r="N10" s="328">
        <f t="shared" ref="N10:N36" si="3">IF(B10&gt;0,(EXP(LN(F10/B10)/($F$6-$B$6))-1)*100,0)</f>
        <v>3.6484937936632322</v>
      </c>
      <c r="O10" s="328">
        <f t="shared" ref="O10:O34" si="4">IF(F10&gt;0,(EXP(LN(J10/F10)/($J$6-$F$6))-1)*100,0)</f>
        <v>0.2003262430118502</v>
      </c>
      <c r="P10" s="328"/>
      <c r="Q10" s="328">
        <f t="shared" ref="Q10:Q34" si="5">IF(C10&gt;0,(EXP(LN(G10/C10)/($F$6-$B$6))-1)*100,0)</f>
        <v>0.82039698648679327</v>
      </c>
      <c r="R10" s="328">
        <f t="shared" ref="R10:R34" si="6">IF(G10&gt;0,(EXP(LN(K10/G10)/($J$6-$F$6))-1)*100,0)</f>
        <v>1.8240681485331089</v>
      </c>
      <c r="S10" s="327"/>
      <c r="T10" s="328">
        <f t="shared" ref="T10:T34" si="7">IF(D10&gt;0,(EXP(LN(H10/D10)/($F$6-$B$6))-1)*100,0)</f>
        <v>1.9489864639030685</v>
      </c>
      <c r="U10" s="328">
        <f t="shared" ref="U10:U34" si="8">IF(H10&gt;0,(EXP(LN(L10/H10)/($J$6-$F$6))-1)*100,0)</f>
        <v>1.1874096527706879</v>
      </c>
    </row>
    <row r="11" spans="1:21" x14ac:dyDescent="0.2">
      <c r="A11" s="329" t="str">
        <f>name!D6</f>
        <v>21 Science, research, engineering and technology professionals</v>
      </c>
      <c r="B11" s="330">
        <v>7.7129813285487048</v>
      </c>
      <c r="C11" s="330">
        <v>34.239010040698503</v>
      </c>
      <c r="D11" s="330">
        <f t="shared" si="0"/>
        <v>41.95199136924721</v>
      </c>
      <c r="E11" s="331"/>
      <c r="F11" s="330">
        <v>10.354192415822309</v>
      </c>
      <c r="G11" s="330">
        <v>37.97681854051995</v>
      </c>
      <c r="H11" s="330">
        <f t="shared" si="1"/>
        <v>48.331010956342261</v>
      </c>
      <c r="I11" s="331"/>
      <c r="J11" s="330">
        <v>17.897992810738064</v>
      </c>
      <c r="K11" s="330">
        <v>52.212159249566653</v>
      </c>
      <c r="L11" s="330">
        <f t="shared" si="2"/>
        <v>70.110152060304713</v>
      </c>
      <c r="M11" s="236"/>
      <c r="N11" s="328">
        <f t="shared" si="3"/>
        <v>6.066634838526519</v>
      </c>
      <c r="O11" s="328">
        <f t="shared" si="4"/>
        <v>3.7160272600199384</v>
      </c>
      <c r="P11" s="328"/>
      <c r="Q11" s="328">
        <f t="shared" si="5"/>
        <v>2.0938251943374286</v>
      </c>
      <c r="R11" s="328">
        <f t="shared" si="6"/>
        <v>2.1449432866327056</v>
      </c>
      <c r="S11" s="327"/>
      <c r="T11" s="328">
        <f t="shared" si="7"/>
        <v>2.8714022468354639</v>
      </c>
      <c r="U11" s="328">
        <f t="shared" si="8"/>
        <v>2.5109681812551576</v>
      </c>
    </row>
    <row r="12" spans="1:21" x14ac:dyDescent="0.2">
      <c r="A12" s="329" t="str">
        <f>name!D7</f>
        <v>22 Health professionals</v>
      </c>
      <c r="B12" s="330">
        <v>29.423086110310312</v>
      </c>
      <c r="C12" s="330">
        <v>10.71973056654938</v>
      </c>
      <c r="D12" s="330">
        <f t="shared" si="0"/>
        <v>40.142816676859695</v>
      </c>
      <c r="E12" s="331"/>
      <c r="F12" s="330">
        <v>30.351766594847081</v>
      </c>
      <c r="G12" s="330">
        <v>12.292871344696568</v>
      </c>
      <c r="H12" s="330">
        <f t="shared" si="1"/>
        <v>42.644637939543649</v>
      </c>
      <c r="I12" s="331"/>
      <c r="J12" s="330">
        <v>34.691692335719118</v>
      </c>
      <c r="K12" s="330">
        <v>14.663396095948292</v>
      </c>
      <c r="L12" s="330">
        <f t="shared" si="2"/>
        <v>49.355088431667411</v>
      </c>
      <c r="M12" s="236"/>
      <c r="N12" s="328">
        <f t="shared" si="3"/>
        <v>0.6234376362505456</v>
      </c>
      <c r="O12" s="328">
        <f t="shared" si="4"/>
        <v>0.8949510939598504</v>
      </c>
      <c r="P12" s="328"/>
      <c r="Q12" s="328">
        <f t="shared" si="5"/>
        <v>2.7765164214696769</v>
      </c>
      <c r="R12" s="328">
        <f t="shared" si="6"/>
        <v>1.1825022453677336</v>
      </c>
      <c r="S12" s="327"/>
      <c r="T12" s="328">
        <f t="shared" si="7"/>
        <v>1.2165005290906805</v>
      </c>
      <c r="U12" s="328">
        <f t="shared" si="8"/>
        <v>0.97902355735972613</v>
      </c>
    </row>
    <row r="13" spans="1:21" x14ac:dyDescent="0.2">
      <c r="A13" s="329" t="str">
        <f>name!D8</f>
        <v>23 Teaching and other educational professionals</v>
      </c>
      <c r="B13" s="330">
        <v>26.941424996262594</v>
      </c>
      <c r="C13" s="330">
        <v>14.8774753184786</v>
      </c>
      <c r="D13" s="330">
        <f t="shared" si="0"/>
        <v>41.818900314741192</v>
      </c>
      <c r="E13" s="331"/>
      <c r="F13" s="330">
        <v>31.420343402189005</v>
      </c>
      <c r="G13" s="330">
        <v>14.386405822970945</v>
      </c>
      <c r="H13" s="330">
        <f t="shared" si="1"/>
        <v>45.806749225159948</v>
      </c>
      <c r="I13" s="331"/>
      <c r="J13" s="330">
        <v>33.21141141958126</v>
      </c>
      <c r="K13" s="330">
        <v>15.993798162645007</v>
      </c>
      <c r="L13" s="330">
        <f t="shared" si="2"/>
        <v>49.205209582226267</v>
      </c>
      <c r="M13" s="236"/>
      <c r="N13" s="328">
        <f t="shared" si="3"/>
        <v>3.1236017186399234</v>
      </c>
      <c r="O13" s="328">
        <f t="shared" si="4"/>
        <v>0.37027029393914557</v>
      </c>
      <c r="P13" s="328"/>
      <c r="Q13" s="328">
        <f t="shared" si="5"/>
        <v>-0.66904436380675891</v>
      </c>
      <c r="R13" s="328">
        <f t="shared" si="6"/>
        <v>0.70861428397459569</v>
      </c>
      <c r="S13" s="327"/>
      <c r="T13" s="328">
        <f t="shared" si="7"/>
        <v>1.8383543598814667</v>
      </c>
      <c r="U13" s="328">
        <f t="shared" si="8"/>
        <v>0.47826043479730629</v>
      </c>
    </row>
    <row r="14" spans="1:21" x14ac:dyDescent="0.2">
      <c r="A14" s="329" t="str">
        <f>name!D9</f>
        <v>24 Business, media and public service professionals</v>
      </c>
      <c r="B14" s="330">
        <v>17.617646936775241</v>
      </c>
      <c r="C14" s="330">
        <v>27.445348301156166</v>
      </c>
      <c r="D14" s="330">
        <f t="shared" si="0"/>
        <v>45.062995237931403</v>
      </c>
      <c r="E14" s="331"/>
      <c r="F14" s="330">
        <v>24.18686799373749</v>
      </c>
      <c r="G14" s="330">
        <v>31.243641786667798</v>
      </c>
      <c r="H14" s="330">
        <f t="shared" si="1"/>
        <v>55.430509780405288</v>
      </c>
      <c r="I14" s="331"/>
      <c r="J14" s="330">
        <v>29.846634091337567</v>
      </c>
      <c r="K14" s="330">
        <v>36.995712063168874</v>
      </c>
      <c r="L14" s="330">
        <f t="shared" si="2"/>
        <v>66.842346154506444</v>
      </c>
      <c r="M14" s="236"/>
      <c r="N14" s="328">
        <f t="shared" si="3"/>
        <v>6.5433496045247841</v>
      </c>
      <c r="O14" s="328">
        <f t="shared" si="4"/>
        <v>1.411618767972489</v>
      </c>
      <c r="P14" s="328"/>
      <c r="Q14" s="328">
        <f t="shared" si="5"/>
        <v>2.6262785293482471</v>
      </c>
      <c r="R14" s="328">
        <f t="shared" si="6"/>
        <v>1.1329438980412831</v>
      </c>
      <c r="S14" s="327"/>
      <c r="T14" s="328">
        <f t="shared" si="7"/>
        <v>4.2283262130046628</v>
      </c>
      <c r="U14" s="328">
        <f t="shared" si="8"/>
        <v>1.2558648666247008</v>
      </c>
    </row>
    <row r="15" spans="1:21" x14ac:dyDescent="0.2">
      <c r="A15" s="329" t="str">
        <f>name!D10</f>
        <v>31 Science, engineering and technology associate professionals</v>
      </c>
      <c r="B15" s="330">
        <v>3.503989090188723</v>
      </c>
      <c r="C15" s="330">
        <v>9.4043465495175056</v>
      </c>
      <c r="D15" s="330">
        <f t="shared" si="0"/>
        <v>12.908335639706229</v>
      </c>
      <c r="E15" s="331"/>
      <c r="F15" s="330">
        <v>4.5968524439321019</v>
      </c>
      <c r="G15" s="330">
        <v>11.685514603256635</v>
      </c>
      <c r="H15" s="330">
        <f t="shared" si="1"/>
        <v>16.282367047188735</v>
      </c>
      <c r="I15" s="331"/>
      <c r="J15" s="330">
        <v>5.8388450469928799</v>
      </c>
      <c r="K15" s="330">
        <v>10.91143186638255</v>
      </c>
      <c r="L15" s="330">
        <f t="shared" si="2"/>
        <v>16.75027691337543</v>
      </c>
      <c r="M15" s="236"/>
      <c r="N15" s="328">
        <f t="shared" si="3"/>
        <v>5.5794909238942925</v>
      </c>
      <c r="O15" s="328">
        <f t="shared" si="4"/>
        <v>1.6071864630754717</v>
      </c>
      <c r="P15" s="328"/>
      <c r="Q15" s="328">
        <f t="shared" si="5"/>
        <v>4.4392738555379063</v>
      </c>
      <c r="R15" s="328">
        <f t="shared" si="6"/>
        <v>-0.45588415879029842</v>
      </c>
      <c r="S15" s="327"/>
      <c r="T15" s="328">
        <f t="shared" si="7"/>
        <v>4.7537209043607476</v>
      </c>
      <c r="U15" s="328">
        <f t="shared" si="8"/>
        <v>0.18905878620212313</v>
      </c>
    </row>
    <row r="16" spans="1:21" x14ac:dyDescent="0.2">
      <c r="A16" s="329" t="str">
        <f>name!D11</f>
        <v>32 Health and social care associate professionals</v>
      </c>
      <c r="B16" s="330">
        <v>13.63953088689281</v>
      </c>
      <c r="C16" s="330">
        <v>4.1621834270610272</v>
      </c>
      <c r="D16" s="330">
        <f t="shared" si="0"/>
        <v>17.801714313953838</v>
      </c>
      <c r="E16" s="331"/>
      <c r="F16" s="330">
        <v>14.176767218238679</v>
      </c>
      <c r="G16" s="330">
        <v>4.17929321896513</v>
      </c>
      <c r="H16" s="330">
        <f t="shared" si="1"/>
        <v>18.356060437203809</v>
      </c>
      <c r="I16" s="331"/>
      <c r="J16" s="330">
        <v>29.042375715799974</v>
      </c>
      <c r="K16" s="330">
        <v>6.7720745188402898</v>
      </c>
      <c r="L16" s="330">
        <f t="shared" si="2"/>
        <v>35.814450234640262</v>
      </c>
      <c r="M16" s="236"/>
      <c r="N16" s="328">
        <f t="shared" si="3"/>
        <v>0.77563768365649377</v>
      </c>
      <c r="O16" s="328">
        <f t="shared" si="4"/>
        <v>4.8971435452433543</v>
      </c>
      <c r="P16" s="328"/>
      <c r="Q16" s="328">
        <f t="shared" si="5"/>
        <v>8.2080607960022256E-2</v>
      </c>
      <c r="R16" s="328">
        <f t="shared" si="6"/>
        <v>3.2700987735163611</v>
      </c>
      <c r="S16" s="327"/>
      <c r="T16" s="328">
        <f t="shared" si="7"/>
        <v>0.61518507032962688</v>
      </c>
      <c r="U16" s="328">
        <f t="shared" si="8"/>
        <v>4.5567127609523306</v>
      </c>
    </row>
    <row r="17" spans="1:21" x14ac:dyDescent="0.2">
      <c r="A17" s="329" t="str">
        <f>name!D12</f>
        <v>33 Protective service occupations</v>
      </c>
      <c r="B17" s="330">
        <v>1.6081934078826849</v>
      </c>
      <c r="C17" s="330">
        <v>4.9252969499951389</v>
      </c>
      <c r="D17" s="330">
        <f t="shared" si="0"/>
        <v>6.5334903578778238</v>
      </c>
      <c r="E17" s="331"/>
      <c r="F17" s="330">
        <v>1.9796768476426123</v>
      </c>
      <c r="G17" s="330">
        <v>5.0840259601424327</v>
      </c>
      <c r="H17" s="330">
        <f t="shared" si="1"/>
        <v>7.0637028077850452</v>
      </c>
      <c r="I17" s="331"/>
      <c r="J17" s="330">
        <v>2.1862260778609315</v>
      </c>
      <c r="K17" s="330">
        <v>4.1158248536007216</v>
      </c>
      <c r="L17" s="330">
        <f t="shared" si="2"/>
        <v>6.3020509314616531</v>
      </c>
      <c r="M17" s="236"/>
      <c r="N17" s="328">
        <f t="shared" si="3"/>
        <v>4.2440330595066023</v>
      </c>
      <c r="O17" s="328">
        <f t="shared" si="4"/>
        <v>0.66381476199772749</v>
      </c>
      <c r="P17" s="328"/>
      <c r="Q17" s="328">
        <f t="shared" si="5"/>
        <v>0.63639428467401338</v>
      </c>
      <c r="R17" s="328">
        <f t="shared" si="6"/>
        <v>-1.3985560211782322</v>
      </c>
      <c r="S17" s="327"/>
      <c r="T17" s="328">
        <f t="shared" si="7"/>
        <v>1.5728019399996462</v>
      </c>
      <c r="U17" s="328">
        <f t="shared" si="8"/>
        <v>-0.7577429820078585</v>
      </c>
    </row>
    <row r="18" spans="1:21" x14ac:dyDescent="0.2">
      <c r="A18" s="329" t="str">
        <f>name!D13</f>
        <v>34 Culture, media and sports occupations</v>
      </c>
      <c r="B18" s="330">
        <v>8.8182185057464544</v>
      </c>
      <c r="C18" s="330">
        <v>8.5648739793316722</v>
      </c>
      <c r="D18" s="330">
        <f t="shared" si="0"/>
        <v>17.383092485078127</v>
      </c>
      <c r="E18" s="331"/>
      <c r="F18" s="330">
        <v>10.29353174326614</v>
      </c>
      <c r="G18" s="330">
        <v>7.6446272414767247</v>
      </c>
      <c r="H18" s="330">
        <f t="shared" si="1"/>
        <v>17.938158984742863</v>
      </c>
      <c r="I18" s="331"/>
      <c r="J18" s="330">
        <v>11.574448978383561</v>
      </c>
      <c r="K18" s="330">
        <v>8.3049509554183523</v>
      </c>
      <c r="L18" s="330">
        <f t="shared" si="2"/>
        <v>19.879399933801913</v>
      </c>
      <c r="M18" s="236"/>
      <c r="N18" s="328">
        <f t="shared" si="3"/>
        <v>3.1422759652337318</v>
      </c>
      <c r="O18" s="328">
        <f t="shared" si="4"/>
        <v>0.78495999991170518</v>
      </c>
      <c r="P18" s="327"/>
      <c r="Q18" s="328">
        <f t="shared" si="5"/>
        <v>-2.2476813989764199</v>
      </c>
      <c r="R18" s="328">
        <f t="shared" si="6"/>
        <v>0.55385317959895097</v>
      </c>
      <c r="S18" s="327"/>
      <c r="T18" s="328">
        <f t="shared" si="7"/>
        <v>0.63062397489186406</v>
      </c>
      <c r="U18" s="328">
        <f t="shared" si="8"/>
        <v>0.68737690255522566</v>
      </c>
    </row>
    <row r="19" spans="1:21" x14ac:dyDescent="0.2">
      <c r="A19" s="329" t="str">
        <f>name!D14</f>
        <v>35 Business and public service associate professionals</v>
      </c>
      <c r="B19" s="330">
        <v>20.455586654516022</v>
      </c>
      <c r="C19" s="330">
        <v>25.087947119852281</v>
      </c>
      <c r="D19" s="330">
        <f t="shared" si="0"/>
        <v>45.543533774368299</v>
      </c>
      <c r="E19" s="331"/>
      <c r="F19" s="330">
        <v>23.460726765664919</v>
      </c>
      <c r="G19" s="330">
        <v>26.638883403514036</v>
      </c>
      <c r="H19" s="330">
        <f t="shared" si="1"/>
        <v>50.099610169178959</v>
      </c>
      <c r="I19" s="331"/>
      <c r="J19" s="330">
        <v>27.104735058807098</v>
      </c>
      <c r="K19" s="330">
        <v>27.489625722024687</v>
      </c>
      <c r="L19" s="330">
        <f t="shared" si="2"/>
        <v>54.594360780831785</v>
      </c>
      <c r="M19" s="236"/>
      <c r="N19" s="328">
        <f t="shared" si="3"/>
        <v>2.7793589132690366</v>
      </c>
      <c r="O19" s="328">
        <f t="shared" si="4"/>
        <v>0.96718473274983729</v>
      </c>
      <c r="P19" s="327"/>
      <c r="Q19" s="328">
        <f t="shared" si="5"/>
        <v>1.206913001769383</v>
      </c>
      <c r="R19" s="328">
        <f t="shared" si="6"/>
        <v>0.20979814574324518</v>
      </c>
      <c r="S19" s="327"/>
      <c r="T19" s="328">
        <f t="shared" si="7"/>
        <v>1.9251887375829835</v>
      </c>
      <c r="U19" s="328">
        <f t="shared" si="8"/>
        <v>0.57442598854504645</v>
      </c>
    </row>
    <row r="20" spans="1:21" x14ac:dyDescent="0.2">
      <c r="A20" s="329" t="str">
        <f>name!D15</f>
        <v>41 Administrative occupations</v>
      </c>
      <c r="B20" s="330">
        <v>50.226110758466945</v>
      </c>
      <c r="C20" s="330">
        <v>18.120431512977525</v>
      </c>
      <c r="D20" s="330">
        <f t="shared" si="0"/>
        <v>68.346542271444463</v>
      </c>
      <c r="E20" s="331"/>
      <c r="F20" s="330">
        <v>49.844518992314519</v>
      </c>
      <c r="G20" s="330">
        <v>19.622508310232956</v>
      </c>
      <c r="H20" s="330">
        <f t="shared" si="1"/>
        <v>69.467027302547478</v>
      </c>
      <c r="I20" s="331"/>
      <c r="J20" s="330">
        <v>47.605005648609747</v>
      </c>
      <c r="K20" s="330">
        <v>22.50784902162215</v>
      </c>
      <c r="L20" s="330">
        <f t="shared" si="2"/>
        <v>70.112854670231897</v>
      </c>
      <c r="M20" s="236"/>
      <c r="N20" s="328">
        <f t="shared" si="3"/>
        <v>-0.15241344747572994</v>
      </c>
      <c r="O20" s="328">
        <f t="shared" si="4"/>
        <v>-0.30600168398484673</v>
      </c>
      <c r="P20" s="327"/>
      <c r="Q20" s="328">
        <f t="shared" si="5"/>
        <v>1.6054952908681086</v>
      </c>
      <c r="R20" s="328">
        <f t="shared" si="6"/>
        <v>0.91877373854039046</v>
      </c>
      <c r="S20" s="327"/>
      <c r="T20" s="328">
        <f t="shared" si="7"/>
        <v>0.32575421699618801</v>
      </c>
      <c r="U20" s="328">
        <f t="shared" si="8"/>
        <v>6.1711972116107461E-2</v>
      </c>
    </row>
    <row r="21" spans="1:21" x14ac:dyDescent="0.2">
      <c r="A21" s="329" t="str">
        <f>name!D16</f>
        <v>42 Secretarial and related occupations</v>
      </c>
      <c r="B21" s="330">
        <v>16.284580540929198</v>
      </c>
      <c r="C21" s="330">
        <v>1.8872264536606937</v>
      </c>
      <c r="D21" s="330">
        <f t="shared" si="0"/>
        <v>18.171806994589893</v>
      </c>
      <c r="E21" s="331"/>
      <c r="F21" s="330">
        <v>14.493637203003882</v>
      </c>
      <c r="G21" s="330">
        <v>1.3246537967687322</v>
      </c>
      <c r="H21" s="330">
        <f t="shared" si="1"/>
        <v>15.818290999772614</v>
      </c>
      <c r="I21" s="331"/>
      <c r="J21" s="330">
        <v>10.774977950278073</v>
      </c>
      <c r="K21" s="330">
        <v>1.5820927083683467</v>
      </c>
      <c r="L21" s="330">
        <f t="shared" si="2"/>
        <v>12.357070658646419</v>
      </c>
      <c r="M21" s="236"/>
      <c r="N21" s="328">
        <f t="shared" si="3"/>
        <v>-2.3032398107142193</v>
      </c>
      <c r="O21" s="328">
        <f t="shared" si="4"/>
        <v>-1.9571485631826313</v>
      </c>
      <c r="P21" s="327"/>
      <c r="Q21" s="328">
        <f t="shared" si="5"/>
        <v>-6.8343808241403288</v>
      </c>
      <c r="R21" s="328">
        <f t="shared" si="6"/>
        <v>1.1910190119601261</v>
      </c>
      <c r="S21" s="327"/>
      <c r="T21" s="328">
        <f t="shared" si="7"/>
        <v>-2.7359634914139064</v>
      </c>
      <c r="U21" s="328">
        <f t="shared" si="8"/>
        <v>-1.6327799593035763</v>
      </c>
    </row>
    <row r="22" spans="1:21" x14ac:dyDescent="0.2">
      <c r="A22" s="329" t="str">
        <f>name!D17</f>
        <v>51 Skilled agricultural and related trades</v>
      </c>
      <c r="B22" s="330">
        <v>1.3916548585025044</v>
      </c>
      <c r="C22" s="330">
        <v>12.957978804795419</v>
      </c>
      <c r="D22" s="330">
        <f t="shared" si="0"/>
        <v>14.349633663297922</v>
      </c>
      <c r="E22" s="331"/>
      <c r="F22" s="330">
        <v>1.8239822359145987</v>
      </c>
      <c r="G22" s="330">
        <v>12.682619478813269</v>
      </c>
      <c r="H22" s="330">
        <f t="shared" si="1"/>
        <v>14.506601714727868</v>
      </c>
      <c r="I22" s="331"/>
      <c r="J22" s="330">
        <v>2.0738470231367465</v>
      </c>
      <c r="K22" s="330">
        <v>12.924990996269273</v>
      </c>
      <c r="L22" s="330">
        <f t="shared" si="2"/>
        <v>14.998838019406019</v>
      </c>
      <c r="M22" s="236"/>
      <c r="N22" s="328">
        <f t="shared" si="3"/>
        <v>5.559618709467129</v>
      </c>
      <c r="O22" s="328">
        <f t="shared" si="4"/>
        <v>0.85956116125087689</v>
      </c>
      <c r="P22" s="327"/>
      <c r="Q22" s="328">
        <f t="shared" si="5"/>
        <v>-0.42866283013988093</v>
      </c>
      <c r="R22" s="328">
        <f t="shared" si="6"/>
        <v>0.12628108486159029</v>
      </c>
      <c r="S22" s="327"/>
      <c r="T22" s="328">
        <f t="shared" si="7"/>
        <v>0.21782536137715525</v>
      </c>
      <c r="U22" s="328">
        <f t="shared" si="8"/>
        <v>0.22270693260373342</v>
      </c>
    </row>
    <row r="23" spans="1:21" x14ac:dyDescent="0.2">
      <c r="A23" s="329" t="str">
        <f>name!D18</f>
        <v>52 Skilled metal, electrical and electronic trades</v>
      </c>
      <c r="B23" s="330">
        <v>0.64877538305890248</v>
      </c>
      <c r="C23" s="330">
        <v>36.321110847680387</v>
      </c>
      <c r="D23" s="330">
        <f t="shared" si="0"/>
        <v>36.969886230739291</v>
      </c>
      <c r="E23" s="331"/>
      <c r="F23" s="330">
        <v>0.85318789819340279</v>
      </c>
      <c r="G23" s="330">
        <v>30.792424609738347</v>
      </c>
      <c r="H23" s="330">
        <f t="shared" si="1"/>
        <v>31.645612507931752</v>
      </c>
      <c r="I23" s="331"/>
      <c r="J23" s="330">
        <v>2.0887558611483752</v>
      </c>
      <c r="K23" s="330">
        <v>28.126929295744436</v>
      </c>
      <c r="L23" s="330">
        <f t="shared" si="2"/>
        <v>30.21568515689281</v>
      </c>
      <c r="M23" s="236"/>
      <c r="N23" s="328">
        <f t="shared" si="3"/>
        <v>5.6306773740630423</v>
      </c>
      <c r="O23" s="328">
        <f t="shared" si="4"/>
        <v>6.1507009537040913</v>
      </c>
      <c r="P23" s="327"/>
      <c r="Q23" s="328">
        <f t="shared" si="5"/>
        <v>-3.2486679830589282</v>
      </c>
      <c r="R23" s="328">
        <f t="shared" si="6"/>
        <v>-0.6017902790083185</v>
      </c>
      <c r="S23" s="327"/>
      <c r="T23" s="328">
        <f t="shared" si="7"/>
        <v>-3.0622180415185496</v>
      </c>
      <c r="U23" s="328">
        <f t="shared" si="8"/>
        <v>-0.30778103360766806</v>
      </c>
    </row>
    <row r="24" spans="1:21" x14ac:dyDescent="0.2">
      <c r="A24" s="329" t="str">
        <f>name!D19</f>
        <v>53 Skilled construction and building trades</v>
      </c>
      <c r="B24" s="330">
        <v>0.46491309177302853</v>
      </c>
      <c r="C24" s="330">
        <v>35.355759578700116</v>
      </c>
      <c r="D24" s="330">
        <f t="shared" si="0"/>
        <v>35.820672670473144</v>
      </c>
      <c r="E24" s="331"/>
      <c r="F24" s="330">
        <v>0.69282216300744348</v>
      </c>
      <c r="G24" s="330">
        <v>27.322131097378271</v>
      </c>
      <c r="H24" s="330">
        <f t="shared" si="1"/>
        <v>28.014953260385713</v>
      </c>
      <c r="I24" s="331"/>
      <c r="J24" s="330">
        <v>0.48161138113539564</v>
      </c>
      <c r="K24" s="330">
        <v>28.820291026930338</v>
      </c>
      <c r="L24" s="330">
        <f t="shared" si="2"/>
        <v>29.301902408065732</v>
      </c>
      <c r="M24" s="236"/>
      <c r="N24" s="328">
        <f t="shared" si="3"/>
        <v>8.305372212212859</v>
      </c>
      <c r="O24" s="328">
        <f t="shared" si="4"/>
        <v>-2.3950901608473796</v>
      </c>
      <c r="P24" s="327"/>
      <c r="Q24" s="328">
        <f t="shared" si="5"/>
        <v>-5.0246550102951311</v>
      </c>
      <c r="R24" s="328">
        <f t="shared" si="6"/>
        <v>0.35651836638050938</v>
      </c>
      <c r="S24" s="327"/>
      <c r="T24" s="328">
        <f t="shared" si="7"/>
        <v>-4.7968686691644553</v>
      </c>
      <c r="U24" s="328">
        <f t="shared" si="8"/>
        <v>0.29987559587087986</v>
      </c>
    </row>
    <row r="25" spans="1:21" x14ac:dyDescent="0.2">
      <c r="A25" s="329" t="str">
        <f>name!D20</f>
        <v>54 Textiles, printing and other skilled trades</v>
      </c>
      <c r="B25" s="330">
        <v>7.5169147779503254</v>
      </c>
      <c r="C25" s="330">
        <v>11.187280422329513</v>
      </c>
      <c r="D25" s="330">
        <f t="shared" si="0"/>
        <v>18.704195200279838</v>
      </c>
      <c r="E25" s="331"/>
      <c r="F25" s="330">
        <v>7.8589584609181902</v>
      </c>
      <c r="G25" s="330">
        <v>9.2635295222181568</v>
      </c>
      <c r="H25" s="330">
        <f t="shared" si="1"/>
        <v>17.122487983136345</v>
      </c>
      <c r="I25" s="331"/>
      <c r="J25" s="330">
        <v>8.2371591856244386</v>
      </c>
      <c r="K25" s="330">
        <v>9.7459374100529335</v>
      </c>
      <c r="L25" s="330">
        <f t="shared" si="2"/>
        <v>17.983096595677374</v>
      </c>
      <c r="M25" s="236"/>
      <c r="N25" s="328">
        <f t="shared" si="3"/>
        <v>0.89393800075077134</v>
      </c>
      <c r="O25" s="328">
        <f t="shared" si="4"/>
        <v>0.31383435960636863</v>
      </c>
      <c r="P25" s="327"/>
      <c r="Q25" s="328">
        <f t="shared" si="5"/>
        <v>-3.7035242553303038</v>
      </c>
      <c r="R25" s="328">
        <f t="shared" si="6"/>
        <v>0.3390092632584718</v>
      </c>
      <c r="S25" s="327"/>
      <c r="T25" s="328">
        <f t="shared" si="7"/>
        <v>-1.7515813896876065</v>
      </c>
      <c r="U25" s="328">
        <f t="shared" si="8"/>
        <v>0.32746534943808303</v>
      </c>
    </row>
    <row r="26" spans="1:21" x14ac:dyDescent="0.2">
      <c r="A26" s="329" t="str">
        <f>name!D21</f>
        <v>61 Caring personal service occupations</v>
      </c>
      <c r="B26" s="330">
        <v>65.784907914612717</v>
      </c>
      <c r="C26" s="330">
        <v>7.3093948522474879</v>
      </c>
      <c r="D26" s="330">
        <f t="shared" si="0"/>
        <v>73.09430276686021</v>
      </c>
      <c r="E26" s="331"/>
      <c r="F26" s="330">
        <v>59.798219323375349</v>
      </c>
      <c r="G26" s="330">
        <v>6.6074975001483001</v>
      </c>
      <c r="H26" s="330">
        <f t="shared" si="1"/>
        <v>66.405716823523647</v>
      </c>
      <c r="I26" s="331"/>
      <c r="J26" s="330">
        <v>65.930124327169963</v>
      </c>
      <c r="K26" s="330">
        <v>9.7560890508009273</v>
      </c>
      <c r="L26" s="330">
        <f t="shared" si="2"/>
        <v>75.686213377970887</v>
      </c>
      <c r="M26" s="236"/>
      <c r="N26" s="328">
        <f t="shared" si="3"/>
        <v>-1.8901987048786539</v>
      </c>
      <c r="O26" s="328">
        <f t="shared" si="4"/>
        <v>0.65291945658849659</v>
      </c>
      <c r="P26" s="327"/>
      <c r="Q26" s="328">
        <f t="shared" si="5"/>
        <v>-1.9988624297094248</v>
      </c>
      <c r="R26" s="328">
        <f t="shared" si="6"/>
        <v>2.6319506310464202</v>
      </c>
      <c r="S26" s="327"/>
      <c r="T26" s="328">
        <f t="shared" si="7"/>
        <v>-1.9010433780588198</v>
      </c>
      <c r="U26" s="328">
        <f t="shared" si="8"/>
        <v>0.87589956346389997</v>
      </c>
    </row>
    <row r="27" spans="1:21" x14ac:dyDescent="0.2">
      <c r="A27" s="329" t="str">
        <f>name!D22</f>
        <v>62 Leisure, travel and related personal service occupations</v>
      </c>
      <c r="B27" s="330">
        <v>14.047575918988874</v>
      </c>
      <c r="C27" s="330">
        <v>4.9862302167899388</v>
      </c>
      <c r="D27" s="330">
        <f t="shared" si="0"/>
        <v>19.033806135778814</v>
      </c>
      <c r="E27" s="331"/>
      <c r="F27" s="330">
        <v>12.880708366965703</v>
      </c>
      <c r="G27" s="330">
        <v>5.7186431692977919</v>
      </c>
      <c r="H27" s="330">
        <f t="shared" si="1"/>
        <v>18.599351536263494</v>
      </c>
      <c r="I27" s="331"/>
      <c r="J27" s="330">
        <v>13.66876253033672</v>
      </c>
      <c r="K27" s="330">
        <v>6.5239361064617887</v>
      </c>
      <c r="L27" s="330">
        <f t="shared" si="2"/>
        <v>20.192698636798507</v>
      </c>
      <c r="M27" s="236"/>
      <c r="N27" s="328">
        <f t="shared" si="3"/>
        <v>-1.7194287981902368</v>
      </c>
      <c r="O27" s="328">
        <f t="shared" si="4"/>
        <v>0.39666735438295131</v>
      </c>
      <c r="P27" s="327"/>
      <c r="Q27" s="328">
        <f t="shared" si="5"/>
        <v>2.7789400257033803</v>
      </c>
      <c r="R27" s="328">
        <f t="shared" si="6"/>
        <v>0.8821772625944968</v>
      </c>
      <c r="S27" s="327"/>
      <c r="T27" s="328">
        <f t="shared" si="7"/>
        <v>-0.46073438721000448</v>
      </c>
      <c r="U27" s="328">
        <f t="shared" si="8"/>
        <v>0.54946652008420749</v>
      </c>
    </row>
    <row r="28" spans="1:21" x14ac:dyDescent="0.2">
      <c r="A28" s="329" t="str">
        <f>name!D23</f>
        <v>63 Community and civil enforcement occupations</v>
      </c>
      <c r="B28" s="330">
        <v>0.168037415356071</v>
      </c>
      <c r="C28" s="330">
        <v>0.57468774015821966</v>
      </c>
      <c r="D28" s="330">
        <f t="shared" si="0"/>
        <v>0.74272515551429064</v>
      </c>
      <c r="E28" s="331"/>
      <c r="F28" s="330">
        <v>0.1713078349943418</v>
      </c>
      <c r="G28" s="330">
        <v>0.62162709969239527</v>
      </c>
      <c r="H28" s="330">
        <f t="shared" si="1"/>
        <v>0.79293493468673704</v>
      </c>
      <c r="I28" s="331"/>
      <c r="J28" s="330">
        <v>0.21772952434999399</v>
      </c>
      <c r="K28" s="330">
        <v>0.34625590603142203</v>
      </c>
      <c r="L28" s="330">
        <f>SUM(J28:K28)</f>
        <v>0.56398543038141602</v>
      </c>
      <c r="M28" s="236"/>
      <c r="N28" s="328">
        <f t="shared" si="3"/>
        <v>0.38625359712745055</v>
      </c>
      <c r="O28" s="328">
        <f t="shared" si="4"/>
        <v>1.6114556963430893</v>
      </c>
      <c r="P28" s="327"/>
      <c r="Q28" s="328">
        <f t="shared" si="5"/>
        <v>1.5826647863368626</v>
      </c>
      <c r="R28" s="328">
        <f t="shared" si="6"/>
        <v>-3.8259695676303607</v>
      </c>
      <c r="S28" s="327"/>
      <c r="T28" s="328">
        <f t="shared" si="7"/>
        <v>1.3168978014873822</v>
      </c>
      <c r="U28" s="328">
        <f t="shared" si="8"/>
        <v>-2.2458158412608342</v>
      </c>
    </row>
    <row r="29" spans="1:21" x14ac:dyDescent="0.2">
      <c r="A29" s="329" t="str">
        <f>name!D24</f>
        <v>71 Sales occupations</v>
      </c>
      <c r="B29" s="330">
        <v>41.496371488305677</v>
      </c>
      <c r="C29" s="330">
        <v>24.777384139474897</v>
      </c>
      <c r="D29" s="330">
        <f t="shared" si="0"/>
        <v>66.273755627780574</v>
      </c>
      <c r="E29" s="331"/>
      <c r="F29" s="330">
        <v>38.289934765462881</v>
      </c>
      <c r="G29" s="330">
        <v>24.490183646203118</v>
      </c>
      <c r="H29" s="330">
        <f t="shared" si="1"/>
        <v>62.780118411665995</v>
      </c>
      <c r="I29" s="331"/>
      <c r="J29" s="330">
        <v>35.96563438681153</v>
      </c>
      <c r="K29" s="330">
        <v>24.616189523904296</v>
      </c>
      <c r="L29" s="330">
        <f t="shared" si="2"/>
        <v>60.581823910715826</v>
      </c>
      <c r="M29" s="236"/>
      <c r="N29" s="328">
        <f t="shared" si="3"/>
        <v>-1.5955132110964665</v>
      </c>
      <c r="O29" s="328">
        <f t="shared" si="4"/>
        <v>-0.41661759507783946</v>
      </c>
      <c r="P29" s="327"/>
      <c r="Q29" s="328">
        <f t="shared" si="5"/>
        <v>-0.23290709933707632</v>
      </c>
      <c r="R29" s="328">
        <f t="shared" si="6"/>
        <v>3.4218969661736764E-2</v>
      </c>
      <c r="S29" s="327"/>
      <c r="T29" s="328">
        <f t="shared" si="7"/>
        <v>-1.0772662463786054</v>
      </c>
      <c r="U29" s="328">
        <f t="shared" si="8"/>
        <v>-0.23734139838543777</v>
      </c>
    </row>
    <row r="30" spans="1:21" x14ac:dyDescent="0.2">
      <c r="A30" s="329" t="str">
        <f>name!D25</f>
        <v>72 Customer service occupations</v>
      </c>
      <c r="B30" s="330">
        <v>7.2139788376764811</v>
      </c>
      <c r="C30" s="330">
        <v>4.668585924815555</v>
      </c>
      <c r="D30" s="330">
        <f t="shared" si="0"/>
        <v>11.882564762492036</v>
      </c>
      <c r="E30" s="331"/>
      <c r="F30" s="330">
        <v>8.6189680300755178</v>
      </c>
      <c r="G30" s="330">
        <v>5.1281085829874646</v>
      </c>
      <c r="H30" s="330">
        <f t="shared" si="1"/>
        <v>13.747076613062983</v>
      </c>
      <c r="I30" s="331"/>
      <c r="J30" s="330">
        <v>9.6853008377003267</v>
      </c>
      <c r="K30" s="330">
        <v>7.5591597499568026</v>
      </c>
      <c r="L30" s="330">
        <f t="shared" si="2"/>
        <v>17.24446058765713</v>
      </c>
      <c r="M30" s="236"/>
      <c r="N30" s="328">
        <f t="shared" si="3"/>
        <v>3.6229808474556924</v>
      </c>
      <c r="O30" s="328">
        <f t="shared" si="4"/>
        <v>0.78065802984830235</v>
      </c>
      <c r="P30" s="327"/>
      <c r="Q30" s="328">
        <f t="shared" si="5"/>
        <v>1.8953513611602135</v>
      </c>
      <c r="R30" s="328">
        <f t="shared" si="6"/>
        <v>2.6205695632360859</v>
      </c>
      <c r="S30" s="327"/>
      <c r="T30" s="328">
        <f t="shared" si="7"/>
        <v>2.9579845842631514</v>
      </c>
      <c r="U30" s="328">
        <f t="shared" si="8"/>
        <v>1.5225733191580826</v>
      </c>
    </row>
    <row r="31" spans="1:21" x14ac:dyDescent="0.2">
      <c r="A31" s="329" t="str">
        <f>name!D26</f>
        <v>81 Process, plant and machine operatives</v>
      </c>
      <c r="B31" s="330">
        <v>4.7453696472799933</v>
      </c>
      <c r="C31" s="330">
        <v>18.928985360224875</v>
      </c>
      <c r="D31" s="330">
        <f t="shared" si="0"/>
        <v>23.674355007504868</v>
      </c>
      <c r="E31" s="331"/>
      <c r="F31" s="330">
        <v>4.42083259419777</v>
      </c>
      <c r="G31" s="330">
        <v>15.412715343680299</v>
      </c>
      <c r="H31" s="330">
        <f t="shared" si="1"/>
        <v>19.83354793787807</v>
      </c>
      <c r="I31" s="331"/>
      <c r="J31" s="330">
        <v>5.7605488663593194</v>
      </c>
      <c r="K31" s="330">
        <v>13.897307017147776</v>
      </c>
      <c r="L31" s="330">
        <f t="shared" si="2"/>
        <v>19.657855883507096</v>
      </c>
      <c r="M31" s="236"/>
      <c r="N31" s="328">
        <f t="shared" si="3"/>
        <v>-1.406835928482153</v>
      </c>
      <c r="O31" s="328">
        <f t="shared" si="4"/>
        <v>1.7803608704463958</v>
      </c>
      <c r="P31" s="327"/>
      <c r="Q31" s="328">
        <f t="shared" si="5"/>
        <v>-4.0267140656632066</v>
      </c>
      <c r="R31" s="328">
        <f t="shared" si="6"/>
        <v>-0.68761012722138304</v>
      </c>
      <c r="S31" s="327"/>
      <c r="T31" s="328">
        <f t="shared" si="7"/>
        <v>-3.4784136751928374</v>
      </c>
      <c r="U31" s="328">
        <f t="shared" si="8"/>
        <v>-5.9301045259385621E-2</v>
      </c>
    </row>
    <row r="32" spans="1:21" x14ac:dyDescent="0.2">
      <c r="A32" s="329" t="str">
        <f>name!D27</f>
        <v>82 Transport and mobile machine drivers and operatives</v>
      </c>
      <c r="B32" s="330">
        <v>2.0038380969743228</v>
      </c>
      <c r="C32" s="330">
        <v>24.414651651951139</v>
      </c>
      <c r="D32" s="330">
        <f t="shared" si="0"/>
        <v>26.418489748925463</v>
      </c>
      <c r="E32" s="331"/>
      <c r="F32" s="330">
        <v>2.0842711116474946</v>
      </c>
      <c r="G32" s="330">
        <v>22.961841001737188</v>
      </c>
      <c r="H32" s="330">
        <f t="shared" si="1"/>
        <v>25.046112113384684</v>
      </c>
      <c r="I32" s="331"/>
      <c r="J32" s="330">
        <v>2.8016338109370942</v>
      </c>
      <c r="K32" s="330">
        <v>22.779234819480994</v>
      </c>
      <c r="L32" s="330">
        <f t="shared" si="2"/>
        <v>25.580868630418088</v>
      </c>
      <c r="M32" s="236"/>
      <c r="N32" s="328">
        <f t="shared" si="3"/>
        <v>0.79020209366367222</v>
      </c>
      <c r="O32" s="328">
        <f t="shared" si="4"/>
        <v>1.9914604692399474</v>
      </c>
      <c r="P32" s="327"/>
      <c r="Q32" s="328">
        <f t="shared" si="5"/>
        <v>-1.2194966949843677</v>
      </c>
      <c r="R32" s="328">
        <f t="shared" si="6"/>
        <v>-5.321506108444396E-2</v>
      </c>
      <c r="S32" s="327"/>
      <c r="T32" s="328">
        <f t="shared" si="7"/>
        <v>-1.0612391744260985</v>
      </c>
      <c r="U32" s="328">
        <f t="shared" si="8"/>
        <v>0.14094017776704604</v>
      </c>
    </row>
    <row r="33" spans="1:21" x14ac:dyDescent="0.2">
      <c r="A33" s="329" t="str">
        <f>name!D28</f>
        <v>91 Elementary trades and related occupations</v>
      </c>
      <c r="B33" s="330">
        <v>4.2625298299614318</v>
      </c>
      <c r="C33" s="330">
        <v>12.293471667940294</v>
      </c>
      <c r="D33" s="330">
        <f t="shared" si="0"/>
        <v>16.556001497901725</v>
      </c>
      <c r="E33" s="331"/>
      <c r="F33" s="330">
        <v>3.2200300132727802</v>
      </c>
      <c r="G33" s="330">
        <v>9.5870330328979474</v>
      </c>
      <c r="H33" s="330">
        <f t="shared" si="1"/>
        <v>12.807063046170727</v>
      </c>
      <c r="I33" s="331"/>
      <c r="J33" s="330">
        <v>14.042490957811353</v>
      </c>
      <c r="K33" s="330">
        <v>14.363527482041647</v>
      </c>
      <c r="L33" s="330">
        <f t="shared" si="2"/>
        <v>28.406018439853</v>
      </c>
      <c r="M33" s="236"/>
      <c r="N33" s="328">
        <f t="shared" si="3"/>
        <v>-5.4550149123355212</v>
      </c>
      <c r="O33" s="328">
        <f t="shared" si="4"/>
        <v>10.316112455308325</v>
      </c>
      <c r="P33" s="327"/>
      <c r="Q33" s="328">
        <f t="shared" si="5"/>
        <v>-4.851502251750162</v>
      </c>
      <c r="R33" s="328">
        <f t="shared" si="6"/>
        <v>2.7318539614299642</v>
      </c>
      <c r="S33" s="327"/>
      <c r="T33" s="328">
        <f t="shared" si="7"/>
        <v>-5.0054219361057806</v>
      </c>
      <c r="U33" s="328">
        <f t="shared" si="8"/>
        <v>5.4542420318922202</v>
      </c>
    </row>
    <row r="34" spans="1:21" x14ac:dyDescent="0.2">
      <c r="A34" s="329" t="str">
        <f>name!D29</f>
        <v>92 Elementary administration and service occupations</v>
      </c>
      <c r="B34" s="330">
        <v>40.965629962763565</v>
      </c>
      <c r="C34" s="330">
        <v>40.303459250111182</v>
      </c>
      <c r="D34" s="330">
        <f t="shared" ref="D34" si="9">SUM(B34:C34)</f>
        <v>81.269089212874746</v>
      </c>
      <c r="E34" s="331"/>
      <c r="F34" s="330">
        <v>39.708180126930799</v>
      </c>
      <c r="G34" s="330">
        <v>36.764434050030701</v>
      </c>
      <c r="H34" s="330">
        <f t="shared" ref="H34" si="10">SUM(F34:G34)</f>
        <v>76.4726141769615</v>
      </c>
      <c r="I34" s="331"/>
      <c r="J34" s="330">
        <v>31.891590547897856</v>
      </c>
      <c r="K34" s="330">
        <v>33.128009444653095</v>
      </c>
      <c r="L34" s="330">
        <f t="shared" ref="L34" si="11">SUM(J34:K34)</f>
        <v>65.019599992550951</v>
      </c>
      <c r="M34" s="236"/>
      <c r="N34" s="328">
        <f t="shared" si="3"/>
        <v>-0.62158425311892307</v>
      </c>
      <c r="O34" s="328">
        <f t="shared" si="4"/>
        <v>-1.4508053033953638</v>
      </c>
      <c r="P34" s="327"/>
      <c r="Q34" s="328">
        <f t="shared" si="5"/>
        <v>-1.8213372837059039</v>
      </c>
      <c r="R34" s="328">
        <f t="shared" si="6"/>
        <v>-0.69194019642768723</v>
      </c>
      <c r="S34" s="327"/>
      <c r="T34" s="328">
        <f t="shared" si="7"/>
        <v>-1.2092895193035913</v>
      </c>
      <c r="U34" s="328">
        <f t="shared" si="8"/>
        <v>-1.0757976527203339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413.9572503884595</v>
      </c>
      <c r="C36" s="333">
        <f t="shared" ref="C36:D36" si="12">SUM(C9:C34)</f>
        <v>450.36674961154023</v>
      </c>
      <c r="D36" s="333">
        <f t="shared" si="12"/>
        <v>864.32399999999996</v>
      </c>
      <c r="E36" s="333"/>
      <c r="F36" s="333">
        <f>SUM(F9:F34)</f>
        <v>431.25084093034752</v>
      </c>
      <c r="G36" s="333">
        <f t="shared" ref="G36:H36" si="13">SUM(G9:G34)</f>
        <v>441.95615906965202</v>
      </c>
      <c r="H36" s="333">
        <f t="shared" si="13"/>
        <v>873.20699999999954</v>
      </c>
      <c r="I36" s="333"/>
      <c r="J36" s="333">
        <f>SUM(J9:J34)</f>
        <v>482.31984202107316</v>
      </c>
      <c r="K36" s="333">
        <f t="shared" ref="K36:L36" si="14">SUM(K9:K34)</f>
        <v>479.803157978927</v>
      </c>
      <c r="L36" s="333">
        <f t="shared" si="14"/>
        <v>962.12299999999993</v>
      </c>
      <c r="M36" s="258"/>
      <c r="N36" s="334">
        <f t="shared" si="3"/>
        <v>0.82190342763723834</v>
      </c>
      <c r="O36" s="334">
        <f>IF(F36&gt;0,(EXP(LN(J36/F36)/($J$6-$F$6))-1)*100,0)</f>
        <v>0.74890737710371358</v>
      </c>
      <c r="P36" s="335"/>
      <c r="Q36" s="334">
        <f t="shared" ref="Q36" si="15">IF(C36&gt;0,(EXP(LN(G36/C36)/($F$6-$B$6))-1)*100,0)</f>
        <v>-0.3763213384946229</v>
      </c>
      <c r="R36" s="334">
        <f t="shared" ref="R36" si="16">IF(G36&gt;0,(EXP(LN(K36/G36)/($J$6-$F$6))-1)*100,0)</f>
        <v>0.54927127829702549</v>
      </c>
      <c r="S36" s="335"/>
      <c r="T36" s="334">
        <f t="shared" ref="T36" si="17">IF(D36&gt;0,(EXP(LN(H36/D36)/($F$6-$B$6))-1)*100,0)</f>
        <v>0.20470809402315382</v>
      </c>
      <c r="U36" s="334">
        <f t="shared" ref="U36" si="18">IF(H36&gt;0,(EXP(LN(L36/H36)/($J$6-$F$6))-1)*100,0)</f>
        <v>0.64855849109184405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Heart of the South West</v>
      </c>
      <c r="Q1" s="19" t="str">
        <f>CONCATENATE("Occupation Table 5.1  Males: Employment Change by Status (SOC 2020), ",B$5,"-",L$5,", ",Info!B5)</f>
        <v>Occupation Table 5.1  Males: Employment Change by Status (SOC 2020), 2015-2035, Heart of the South West</v>
      </c>
      <c r="AG1" s="19" t="str">
        <f>CONCATENATE("Occupation Table 5.2  Females: Employment Change by Status (SOC 2020), ",R$5,"-",AB$5,", ",Info!B5)</f>
        <v>Occupation Table 5.2  Females: Employment Change by Status (SOC 2020), 2015-2035, Heart of the South West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55.340814125940192</v>
      </c>
      <c r="C8" s="11">
        <v>8.1766901642172218</v>
      </c>
      <c r="D8" s="11">
        <v>20.351798593621165</v>
      </c>
      <c r="E8" s="11">
        <f>SUM(B8:D8)</f>
        <v>83.869302883778573</v>
      </c>
      <c r="F8" s="11"/>
      <c r="G8" s="11">
        <v>62.662958828282967</v>
      </c>
      <c r="H8" s="11">
        <v>12.306877769850471</v>
      </c>
      <c r="I8" s="11">
        <v>23.224846692215973</v>
      </c>
      <c r="J8" s="11">
        <f>SUM(G8:I8)</f>
        <v>98.194683290349417</v>
      </c>
      <c r="K8" s="11"/>
      <c r="L8" s="11">
        <v>63.781131363621732</v>
      </c>
      <c r="M8" s="11">
        <v>15.170812660767679</v>
      </c>
      <c r="N8" s="11">
        <v>26.414748554021536</v>
      </c>
      <c r="O8" s="11">
        <f>SUM(L8:N8)</f>
        <v>105.36669257841095</v>
      </c>
      <c r="Q8" s="10" t="str">
        <f>name!E4</f>
        <v>Managers, directors and senior officials</v>
      </c>
      <c r="R8" s="11">
        <v>41.834204345005908</v>
      </c>
      <c r="S8" s="11">
        <v>2.8632264731993273</v>
      </c>
      <c r="T8" s="11">
        <v>12.156468116837441</v>
      </c>
      <c r="U8" s="11">
        <f>SUM(R8:T8)</f>
        <v>56.853898935042679</v>
      </c>
      <c r="V8" s="11"/>
      <c r="W8" s="11">
        <v>46.112107045922052</v>
      </c>
      <c r="X8" s="11">
        <v>4.4260223900076046</v>
      </c>
      <c r="Y8" s="11">
        <v>11.985997469687163</v>
      </c>
      <c r="Z8" s="11">
        <f>SUM(W8:Y8)</f>
        <v>62.524126905616818</v>
      </c>
      <c r="AA8" s="11"/>
      <c r="AB8" s="11">
        <v>46.176012166602128</v>
      </c>
      <c r="AC8" s="11">
        <v>5.1495678282773056</v>
      </c>
      <c r="AD8" s="11">
        <v>14.340804936985728</v>
      </c>
      <c r="AE8" s="11">
        <f>SUM(AB8:AD8)</f>
        <v>65.666384931865167</v>
      </c>
      <c r="AG8" s="10" t="str">
        <f>name!E4</f>
        <v>Managers, directors and senior officials</v>
      </c>
      <c r="AH8" s="11">
        <v>13.506609780934266</v>
      </c>
      <c r="AI8" s="11">
        <v>5.3134636910178985</v>
      </c>
      <c r="AJ8" s="11">
        <v>8.1953304767837238</v>
      </c>
      <c r="AK8" s="11">
        <f>SUM(AH8:AJ8)</f>
        <v>27.015403948735887</v>
      </c>
      <c r="AL8" s="11"/>
      <c r="AM8" s="11">
        <v>16.550851782360898</v>
      </c>
      <c r="AN8" s="11">
        <v>7.880855379842874</v>
      </c>
      <c r="AO8" s="11">
        <v>11.23884922252882</v>
      </c>
      <c r="AP8" s="11">
        <f>SUM(AM8:AO8)</f>
        <v>35.670556384732592</v>
      </c>
      <c r="AQ8" s="11"/>
      <c r="AR8" s="11">
        <v>17.605119197019622</v>
      </c>
      <c r="AS8" s="11">
        <v>10.021244832490366</v>
      </c>
      <c r="AT8" s="11">
        <v>12.073943617035788</v>
      </c>
      <c r="AU8" s="11">
        <f>SUM(AR8:AT8)</f>
        <v>39.700307646545774</v>
      </c>
    </row>
    <row r="9" spans="1:47" x14ac:dyDescent="0.2">
      <c r="A9" t="str">
        <f>name!E5</f>
        <v>Professional occupations</v>
      </c>
      <c r="B9" s="11">
        <v>106.78459765596408</v>
      </c>
      <c r="C9" s="11">
        <v>37.631784808666772</v>
      </c>
      <c r="D9" s="11">
        <v>24.560321134148595</v>
      </c>
      <c r="E9" s="11">
        <f t="shared" ref="E9:E18" si="0">SUM(B9:D9)</f>
        <v>168.97670359877947</v>
      </c>
      <c r="F9" s="11"/>
      <c r="G9" s="11">
        <v>125.53596104352822</v>
      </c>
      <c r="H9" s="11">
        <v>43.886113703148311</v>
      </c>
      <c r="I9" s="11">
        <v>22.790833154774479</v>
      </c>
      <c r="J9" s="11">
        <f t="shared" ref="J9:J16" si="1">SUM(G9:I9)</f>
        <v>192.21290790145099</v>
      </c>
      <c r="K9" s="11"/>
      <c r="L9" s="11">
        <v>156.19693099728633</v>
      </c>
      <c r="M9" s="11">
        <v>55.110681131366157</v>
      </c>
      <c r="N9" s="11">
        <v>24.205184100052289</v>
      </c>
      <c r="O9" s="11">
        <f t="shared" ref="O9:O16" si="2">SUM(L9:N9)</f>
        <v>235.51279622870479</v>
      </c>
      <c r="Q9" s="10" t="str">
        <f>name!E5</f>
        <v>Professional occupations</v>
      </c>
      <c r="R9" s="11">
        <v>65.527754442418086</v>
      </c>
      <c r="S9" s="11">
        <v>6.6656450323700067</v>
      </c>
      <c r="T9" s="11">
        <v>15.088164752094512</v>
      </c>
      <c r="U9" s="11">
        <f t="shared" ref="U9:U16" si="3">SUM(R9:T9)</f>
        <v>87.281564226882608</v>
      </c>
      <c r="V9" s="11"/>
      <c r="W9" s="11">
        <v>75.40045152093289</v>
      </c>
      <c r="X9" s="11">
        <v>9.2082312073774339</v>
      </c>
      <c r="Y9" s="11">
        <v>11.29105476654488</v>
      </c>
      <c r="Z9" s="11">
        <f t="shared" ref="Z9:Z16" si="4">SUM(W9:Y9)</f>
        <v>95.899737494855202</v>
      </c>
      <c r="AA9" s="11"/>
      <c r="AB9" s="11">
        <v>95.910281503858371</v>
      </c>
      <c r="AC9" s="11">
        <v>13.403427484847001</v>
      </c>
      <c r="AD9" s="11">
        <v>10.551356582623518</v>
      </c>
      <c r="AE9" s="11">
        <f t="shared" ref="AE9:AE16" si="5">SUM(AB9:AD9)</f>
        <v>119.86506557132888</v>
      </c>
      <c r="AG9" s="10" t="str">
        <f>name!E5</f>
        <v>Professional occupations</v>
      </c>
      <c r="AH9" s="11">
        <v>41.25684321354602</v>
      </c>
      <c r="AI9" s="11">
        <v>30.96613977629676</v>
      </c>
      <c r="AJ9" s="11">
        <v>9.4721563820540862</v>
      </c>
      <c r="AK9" s="11">
        <f t="shared" ref="AK9:AK18" si="6">SUM(AH9:AJ9)</f>
        <v>81.695139371896857</v>
      </c>
      <c r="AL9" s="11"/>
      <c r="AM9" s="11">
        <v>50.135509522595413</v>
      </c>
      <c r="AN9" s="11">
        <v>34.677882495770866</v>
      </c>
      <c r="AO9" s="11">
        <v>11.499778388229593</v>
      </c>
      <c r="AP9" s="11">
        <f t="shared" ref="AP9:AP18" si="7">SUM(AM9:AO9)</f>
        <v>96.313170406595873</v>
      </c>
      <c r="AQ9" s="11"/>
      <c r="AR9" s="11">
        <v>60.286649493428058</v>
      </c>
      <c r="AS9" s="11">
        <v>41.707253646519149</v>
      </c>
      <c r="AT9" s="11">
        <v>13.653827517428772</v>
      </c>
      <c r="AU9" s="11">
        <f t="shared" ref="AU9:AU18" si="8">SUM(AR9:AT9)</f>
        <v>115.64773065737597</v>
      </c>
    </row>
    <row r="10" spans="1:47" x14ac:dyDescent="0.2">
      <c r="A10" t="str">
        <f>name!E6</f>
        <v>Associate professional occupations</v>
      </c>
      <c r="B10" s="11">
        <v>59.346073927373041</v>
      </c>
      <c r="C10" s="11">
        <v>21.332574342094244</v>
      </c>
      <c r="D10" s="11">
        <v>19.491518301516948</v>
      </c>
      <c r="E10" s="11">
        <f t="shared" si="0"/>
        <v>100.17016657098424</v>
      </c>
      <c r="F10" s="11"/>
      <c r="G10" s="11">
        <v>67.900893240316421</v>
      </c>
      <c r="H10" s="11">
        <v>24.084715750939147</v>
      </c>
      <c r="I10" s="11">
        <v>17.754290454843872</v>
      </c>
      <c r="J10" s="11">
        <f t="shared" si="1"/>
        <v>109.73989944609943</v>
      </c>
      <c r="K10" s="11"/>
      <c r="L10" s="11">
        <v>79.616669774661005</v>
      </c>
      <c r="M10" s="11">
        <v>32.896078141955542</v>
      </c>
      <c r="N10" s="11">
        <v>20.827790877494465</v>
      </c>
      <c r="O10" s="11">
        <f t="shared" si="2"/>
        <v>133.34053879411101</v>
      </c>
      <c r="Q10" s="10" t="str">
        <f>name!E6</f>
        <v>Associate professional occupations</v>
      </c>
      <c r="R10" s="11">
        <v>37.83315293358087</v>
      </c>
      <c r="S10" s="11">
        <v>4.4523816426845952</v>
      </c>
      <c r="T10" s="11">
        <v>9.8591134494921189</v>
      </c>
      <c r="U10" s="11">
        <f t="shared" si="3"/>
        <v>52.144648025757583</v>
      </c>
      <c r="V10" s="11"/>
      <c r="W10" s="11">
        <v>41.73742520205144</v>
      </c>
      <c r="X10" s="11">
        <v>5.9803272981747586</v>
      </c>
      <c r="Y10" s="11">
        <v>7.5145919271287589</v>
      </c>
      <c r="Z10" s="11">
        <f t="shared" si="4"/>
        <v>55.23234442735496</v>
      </c>
      <c r="AA10" s="11"/>
      <c r="AB10" s="11">
        <v>41.775694526258562</v>
      </c>
      <c r="AC10" s="11">
        <v>6.9151717620122479</v>
      </c>
      <c r="AD10" s="11">
        <v>8.9030416279957691</v>
      </c>
      <c r="AE10" s="11">
        <f t="shared" si="5"/>
        <v>57.593907916266581</v>
      </c>
      <c r="AG10" s="10" t="str">
        <f>name!E6</f>
        <v>Associate professional occupations</v>
      </c>
      <c r="AH10" s="11">
        <v>21.512920993792189</v>
      </c>
      <c r="AI10" s="11">
        <v>16.880192699409658</v>
      </c>
      <c r="AJ10" s="11">
        <v>9.6324048520248322</v>
      </c>
      <c r="AK10" s="11">
        <f t="shared" si="6"/>
        <v>48.025518545226682</v>
      </c>
      <c r="AL10" s="11"/>
      <c r="AM10" s="11">
        <v>26.163468038264966</v>
      </c>
      <c r="AN10" s="11">
        <v>18.104388452764375</v>
      </c>
      <c r="AO10" s="11">
        <v>10.239698527715115</v>
      </c>
      <c r="AP10" s="11">
        <f t="shared" si="7"/>
        <v>54.507555018744455</v>
      </c>
      <c r="AQ10" s="11"/>
      <c r="AR10" s="11">
        <v>37.840975248402472</v>
      </c>
      <c r="AS10" s="11">
        <v>25.980906379943281</v>
      </c>
      <c r="AT10" s="11">
        <v>11.924749249498694</v>
      </c>
      <c r="AU10" s="11">
        <f t="shared" si="8"/>
        <v>75.746630877844439</v>
      </c>
    </row>
    <row r="11" spans="1:47" x14ac:dyDescent="0.2">
      <c r="A11" t="str">
        <f>name!E7</f>
        <v>Administrative and secretarial occupations</v>
      </c>
      <c r="B11" s="11">
        <v>44.629886913113879</v>
      </c>
      <c r="C11" s="11">
        <v>36.769696651976162</v>
      </c>
      <c r="D11" s="11">
        <v>5.1187657009442953</v>
      </c>
      <c r="E11" s="11">
        <f t="shared" si="0"/>
        <v>86.518349266034335</v>
      </c>
      <c r="F11" s="11"/>
      <c r="G11" s="11">
        <v>45.352248089483048</v>
      </c>
      <c r="H11" s="11">
        <v>34.421201245316638</v>
      </c>
      <c r="I11" s="11">
        <v>5.5118689675204804</v>
      </c>
      <c r="J11" s="11">
        <f t="shared" si="1"/>
        <v>85.285318302320178</v>
      </c>
      <c r="K11" s="11"/>
      <c r="L11" s="11">
        <v>45.361457636348149</v>
      </c>
      <c r="M11" s="11">
        <v>31.032475270568508</v>
      </c>
      <c r="N11" s="11">
        <v>6.0759924219617094</v>
      </c>
      <c r="O11" s="11">
        <f t="shared" si="2"/>
        <v>82.469925328878375</v>
      </c>
      <c r="Q11" s="10" t="str">
        <f>name!E7</f>
        <v>Administrative and secretarial occupations</v>
      </c>
      <c r="R11" s="11">
        <v>15.105858473273738</v>
      </c>
      <c r="S11" s="11">
        <v>3.6752341371562731</v>
      </c>
      <c r="T11" s="11">
        <v>1.2265653562082071</v>
      </c>
      <c r="U11" s="11">
        <f t="shared" si="3"/>
        <v>20.00765796663822</v>
      </c>
      <c r="V11" s="11"/>
      <c r="W11" s="11">
        <v>16.198804919202654</v>
      </c>
      <c r="X11" s="11">
        <v>3.8972717160031687</v>
      </c>
      <c r="Y11" s="11">
        <v>0.85108547179587524</v>
      </c>
      <c r="Z11" s="11">
        <f t="shared" si="4"/>
        <v>20.947162107001699</v>
      </c>
      <c r="AA11" s="11"/>
      <c r="AB11" s="11">
        <v>19.611435204227451</v>
      </c>
      <c r="AC11" s="11">
        <v>3.2986849172907657</v>
      </c>
      <c r="AD11" s="11">
        <v>1.1798216084722895</v>
      </c>
      <c r="AE11" s="11">
        <f t="shared" si="5"/>
        <v>24.089941729990507</v>
      </c>
      <c r="AG11" s="10" t="str">
        <f>name!E7</f>
        <v>Administrative and secretarial occupations</v>
      </c>
      <c r="AH11" s="11">
        <v>29.52402843984013</v>
      </c>
      <c r="AI11" s="11">
        <v>33.094462514819888</v>
      </c>
      <c r="AJ11" s="11">
        <v>3.8922003447360893</v>
      </c>
      <c r="AK11" s="11">
        <f t="shared" si="6"/>
        <v>66.510691299396115</v>
      </c>
      <c r="AL11" s="11"/>
      <c r="AM11" s="11">
        <v>29.153443170280376</v>
      </c>
      <c r="AN11" s="11">
        <v>30.523929529313467</v>
      </c>
      <c r="AO11" s="11">
        <v>4.6607834957246084</v>
      </c>
      <c r="AP11" s="11">
        <f t="shared" si="7"/>
        <v>64.338156195318447</v>
      </c>
      <c r="AQ11" s="11"/>
      <c r="AR11" s="11">
        <v>25.75002243212068</v>
      </c>
      <c r="AS11" s="11">
        <v>27.733790353277733</v>
      </c>
      <c r="AT11" s="11">
        <v>4.8961708134894213</v>
      </c>
      <c r="AU11" s="11">
        <f t="shared" si="8"/>
        <v>58.379983598887833</v>
      </c>
    </row>
    <row r="12" spans="1:47" x14ac:dyDescent="0.2">
      <c r="A12" t="str">
        <f>name!E8</f>
        <v>Skilled trades occupations</v>
      </c>
      <c r="B12" s="11">
        <v>57.569066732391505</v>
      </c>
      <c r="C12" s="11">
        <v>8.7316221288833251</v>
      </c>
      <c r="D12" s="11">
        <v>39.543698903515406</v>
      </c>
      <c r="E12" s="11">
        <f t="shared" si="0"/>
        <v>105.84438776479024</v>
      </c>
      <c r="F12" s="11"/>
      <c r="G12" s="11">
        <v>48.031170462760791</v>
      </c>
      <c r="H12" s="11">
        <v>7.9940988012134504</v>
      </c>
      <c r="I12" s="11">
        <v>35.26438620220749</v>
      </c>
      <c r="J12" s="11">
        <f t="shared" si="1"/>
        <v>91.289655466181728</v>
      </c>
      <c r="K12" s="11"/>
      <c r="L12" s="11">
        <v>42.522121060510749</v>
      </c>
      <c r="M12" s="11">
        <v>9.9757716481096956</v>
      </c>
      <c r="N12" s="11">
        <v>40.001629471421531</v>
      </c>
      <c r="O12" s="11">
        <f t="shared" si="2"/>
        <v>92.499522180041964</v>
      </c>
      <c r="Q12" s="10" t="str">
        <f>name!E8</f>
        <v>Skilled trades occupations</v>
      </c>
      <c r="R12" s="11">
        <v>53.36649015697818</v>
      </c>
      <c r="S12" s="11">
        <v>5.579321431391004</v>
      </c>
      <c r="T12" s="11">
        <v>36.87631806513626</v>
      </c>
      <c r="U12" s="11">
        <f t="shared" si="3"/>
        <v>95.822129653505442</v>
      </c>
      <c r="V12" s="11"/>
      <c r="W12" s="11">
        <v>43.860528679779463</v>
      </c>
      <c r="X12" s="11">
        <v>4.9874105569408584</v>
      </c>
      <c r="Y12" s="11">
        <v>31.212765471427755</v>
      </c>
      <c r="Z12" s="11">
        <f t="shared" si="4"/>
        <v>80.06070470814808</v>
      </c>
      <c r="AA12" s="11"/>
      <c r="AB12" s="11">
        <v>37.494111900058009</v>
      </c>
      <c r="AC12" s="11">
        <v>6.4951293565295378</v>
      </c>
      <c r="AD12" s="11">
        <v>35.628907472409459</v>
      </c>
      <c r="AE12" s="11">
        <f t="shared" si="5"/>
        <v>79.618148728996999</v>
      </c>
      <c r="AG12" s="10" t="str">
        <f>name!E8</f>
        <v>Skilled trades occupations</v>
      </c>
      <c r="AH12" s="11">
        <v>4.2025765754133042</v>
      </c>
      <c r="AI12" s="11">
        <v>3.1523006974923162</v>
      </c>
      <c r="AJ12" s="11">
        <v>2.6673808383791364</v>
      </c>
      <c r="AK12" s="11">
        <f t="shared" si="6"/>
        <v>10.022258111284756</v>
      </c>
      <c r="AL12" s="11"/>
      <c r="AM12" s="11">
        <v>4.1706417829813196</v>
      </c>
      <c r="AN12" s="11">
        <v>3.0066882442725902</v>
      </c>
      <c r="AO12" s="11">
        <v>4.0516207307797236</v>
      </c>
      <c r="AP12" s="11">
        <f t="shared" si="7"/>
        <v>11.228950758033633</v>
      </c>
      <c r="AQ12" s="11"/>
      <c r="AR12" s="11">
        <v>5.028009160452716</v>
      </c>
      <c r="AS12" s="11">
        <v>3.48064229158016</v>
      </c>
      <c r="AT12" s="11">
        <v>4.3727219990120867</v>
      </c>
      <c r="AU12" s="11">
        <f t="shared" si="8"/>
        <v>12.881373451044961</v>
      </c>
    </row>
    <row r="13" spans="1:47" x14ac:dyDescent="0.2">
      <c r="A13" t="str">
        <f>name!E9</f>
        <v>Caring, leisure and other service occupations</v>
      </c>
      <c r="B13" s="11">
        <v>36.95219553339124</v>
      </c>
      <c r="C13" s="11">
        <v>45.182166197541044</v>
      </c>
      <c r="D13" s="11">
        <v>10.736472327221072</v>
      </c>
      <c r="E13" s="11">
        <f t="shared" si="0"/>
        <v>92.870834058153349</v>
      </c>
      <c r="F13" s="11"/>
      <c r="G13" s="11">
        <v>34.386177719474972</v>
      </c>
      <c r="H13" s="11">
        <v>40.361969250737197</v>
      </c>
      <c r="I13" s="11">
        <v>11.049856324261642</v>
      </c>
      <c r="J13" s="11">
        <f t="shared" si="1"/>
        <v>85.798003294473801</v>
      </c>
      <c r="K13" s="11"/>
      <c r="L13" s="11">
        <v>40.723060329610199</v>
      </c>
      <c r="M13" s="11">
        <v>41.551539144568785</v>
      </c>
      <c r="N13" s="11">
        <v>14.168297970971819</v>
      </c>
      <c r="O13" s="11">
        <f t="shared" si="2"/>
        <v>96.442897445150805</v>
      </c>
      <c r="Q13" s="10" t="str">
        <f>name!E9</f>
        <v>Caring, leisure and other service occupations</v>
      </c>
      <c r="R13" s="11">
        <v>7.3886523992357951</v>
      </c>
      <c r="S13" s="11">
        <v>3.7566036950707002</v>
      </c>
      <c r="T13" s="11">
        <v>1.7250567148891518</v>
      </c>
      <c r="U13" s="11">
        <f t="shared" si="3"/>
        <v>12.870312809195646</v>
      </c>
      <c r="V13" s="11"/>
      <c r="W13" s="11">
        <v>7.1778689947838119</v>
      </c>
      <c r="X13" s="11">
        <v>4.0097778043562569</v>
      </c>
      <c r="Y13" s="11">
        <v>1.7601209699984075</v>
      </c>
      <c r="Z13" s="11">
        <f t="shared" si="4"/>
        <v>12.947767769138476</v>
      </c>
      <c r="AA13" s="11"/>
      <c r="AB13" s="11">
        <v>8.0926523218369208</v>
      </c>
      <c r="AC13" s="11">
        <v>5.776222794487742</v>
      </c>
      <c r="AD13" s="11">
        <v>2.7574059469694707</v>
      </c>
      <c r="AE13" s="11">
        <f t="shared" si="5"/>
        <v>16.626281063294133</v>
      </c>
      <c r="AG13" s="10" t="str">
        <f>name!E9</f>
        <v>Caring, leisure and other service occupations</v>
      </c>
      <c r="AH13" s="11">
        <v>29.563543134155445</v>
      </c>
      <c r="AI13" s="11">
        <v>41.425562502470356</v>
      </c>
      <c r="AJ13" s="11">
        <v>9.0114156123319216</v>
      </c>
      <c r="AK13" s="11">
        <f t="shared" si="6"/>
        <v>80.00052124895771</v>
      </c>
      <c r="AL13" s="11"/>
      <c r="AM13" s="11">
        <v>27.208308724691165</v>
      </c>
      <c r="AN13" s="11">
        <v>36.352191446380942</v>
      </c>
      <c r="AO13" s="11">
        <v>9.2897353542632342</v>
      </c>
      <c r="AP13" s="11">
        <f t="shared" si="7"/>
        <v>72.850235525335336</v>
      </c>
      <c r="AQ13" s="11"/>
      <c r="AR13" s="11">
        <v>32.630408007773255</v>
      </c>
      <c r="AS13" s="11">
        <v>35.775316350081063</v>
      </c>
      <c r="AT13" s="11">
        <v>11.410892024002351</v>
      </c>
      <c r="AU13" s="11">
        <f t="shared" si="8"/>
        <v>79.816616381856676</v>
      </c>
    </row>
    <row r="14" spans="1:47" x14ac:dyDescent="0.2">
      <c r="A14" t="str">
        <f>name!E10</f>
        <v>Sales and customer service occupations</v>
      </c>
      <c r="B14" s="11">
        <v>26.337016690633678</v>
      </c>
      <c r="C14" s="11">
        <v>45.718175589901101</v>
      </c>
      <c r="D14" s="11">
        <v>6.1011281097377843</v>
      </c>
      <c r="E14" s="11">
        <f t="shared" si="0"/>
        <v>78.156320390272569</v>
      </c>
      <c r="F14" s="11"/>
      <c r="G14" s="11">
        <v>26.615992862127552</v>
      </c>
      <c r="H14" s="11">
        <v>44.932557356298453</v>
      </c>
      <c r="I14" s="11">
        <v>4.9786448063029223</v>
      </c>
      <c r="J14" s="11">
        <f t="shared" si="1"/>
        <v>76.527195024728925</v>
      </c>
      <c r="K14" s="11"/>
      <c r="L14" s="11">
        <v>26.146324546216217</v>
      </c>
      <c r="M14" s="11">
        <v>47.595868961191826</v>
      </c>
      <c r="N14" s="11">
        <v>4.0840909909649419</v>
      </c>
      <c r="O14" s="11">
        <f t="shared" si="2"/>
        <v>77.826284498372985</v>
      </c>
      <c r="Q14" s="10" t="str">
        <f>name!E10</f>
        <v>Sales and customer service occupations</v>
      </c>
      <c r="R14" s="11">
        <v>12.623761826258031</v>
      </c>
      <c r="S14" s="11">
        <v>13.497065674714298</v>
      </c>
      <c r="T14" s="11">
        <v>3.3251425633181104</v>
      </c>
      <c r="U14" s="11">
        <f t="shared" si="3"/>
        <v>29.445970064290439</v>
      </c>
      <c r="V14" s="11"/>
      <c r="W14" s="11">
        <v>12.659929380472674</v>
      </c>
      <c r="X14" s="11">
        <v>14.225478201701883</v>
      </c>
      <c r="Y14" s="11">
        <v>2.7328846470160091</v>
      </c>
      <c r="Z14" s="11">
        <f t="shared" si="4"/>
        <v>29.618292229190565</v>
      </c>
      <c r="AA14" s="11"/>
      <c r="AB14" s="11">
        <v>13.512452114748793</v>
      </c>
      <c r="AC14" s="11">
        <v>16.227678057169719</v>
      </c>
      <c r="AD14" s="11">
        <v>2.4352191019425833</v>
      </c>
      <c r="AE14" s="11">
        <f t="shared" si="5"/>
        <v>32.175349273861094</v>
      </c>
      <c r="AG14" s="10" t="str">
        <f>name!E10</f>
        <v>Sales and customer service occupations</v>
      </c>
      <c r="AH14" s="11">
        <v>13.713254864375651</v>
      </c>
      <c r="AI14" s="11">
        <v>32.221109915186808</v>
      </c>
      <c r="AJ14" s="11">
        <v>2.7759855464196779</v>
      </c>
      <c r="AK14" s="11">
        <f t="shared" si="6"/>
        <v>48.710350325982134</v>
      </c>
      <c r="AL14" s="11"/>
      <c r="AM14" s="11">
        <v>13.956063481654869</v>
      </c>
      <c r="AN14" s="11">
        <v>30.707079154596606</v>
      </c>
      <c r="AO14" s="11">
        <v>2.2457601592869088</v>
      </c>
      <c r="AP14" s="11">
        <f t="shared" si="7"/>
        <v>46.908902795538388</v>
      </c>
      <c r="AQ14" s="11"/>
      <c r="AR14" s="11">
        <v>12.633872431467429</v>
      </c>
      <c r="AS14" s="11">
        <v>31.368190904022079</v>
      </c>
      <c r="AT14" s="11">
        <v>1.648871889022361</v>
      </c>
      <c r="AU14" s="11">
        <f t="shared" si="8"/>
        <v>45.650935224511869</v>
      </c>
    </row>
    <row r="15" spans="1:47" x14ac:dyDescent="0.2">
      <c r="A15" t="str">
        <f>name!E11</f>
        <v>Process, plant and machine operatives</v>
      </c>
      <c r="B15" s="11">
        <v>37.057826508054731</v>
      </c>
      <c r="C15" s="11">
        <v>6.996904181494199</v>
      </c>
      <c r="D15" s="11">
        <v>6.0381140668814064</v>
      </c>
      <c r="E15" s="11">
        <f t="shared" si="0"/>
        <v>50.092844756430338</v>
      </c>
      <c r="F15" s="11"/>
      <c r="G15" s="11">
        <v>31.015586685315466</v>
      </c>
      <c r="H15" s="11">
        <v>7.2582314009610185</v>
      </c>
      <c r="I15" s="11">
        <v>6.6058419649862916</v>
      </c>
      <c r="J15" s="11">
        <f t="shared" si="1"/>
        <v>44.879660051262775</v>
      </c>
      <c r="K15" s="11"/>
      <c r="L15" s="11">
        <v>27.095900958992388</v>
      </c>
      <c r="M15" s="11">
        <v>10.105082856750265</v>
      </c>
      <c r="N15" s="11">
        <v>8.0377406981825317</v>
      </c>
      <c r="O15" s="11">
        <f t="shared" si="2"/>
        <v>45.238724513925185</v>
      </c>
      <c r="Q15" s="10" t="str">
        <f>name!E11</f>
        <v>Process, plant and machine operatives</v>
      </c>
      <c r="R15" s="11">
        <v>33.112511370113964</v>
      </c>
      <c r="S15" s="11">
        <v>5.0299485321109039</v>
      </c>
      <c r="T15" s="11">
        <v>5.2011771099511428</v>
      </c>
      <c r="U15" s="11">
        <f t="shared" si="3"/>
        <v>43.343637012176018</v>
      </c>
      <c r="V15" s="11"/>
      <c r="W15" s="11">
        <v>27.795333210961338</v>
      </c>
      <c r="X15" s="11">
        <v>5.6127199918724262</v>
      </c>
      <c r="Y15" s="11">
        <v>4.9665031425837398</v>
      </c>
      <c r="Z15" s="11">
        <f t="shared" si="4"/>
        <v>38.374556345417503</v>
      </c>
      <c r="AA15" s="11"/>
      <c r="AB15" s="11">
        <v>23.568844981566478</v>
      </c>
      <c r="AC15" s="11">
        <v>7.0350483569745874</v>
      </c>
      <c r="AD15" s="11">
        <v>6.0726484980876956</v>
      </c>
      <c r="AE15" s="11">
        <f t="shared" si="5"/>
        <v>36.676541836628765</v>
      </c>
      <c r="AG15" s="10" t="str">
        <f>name!E11</f>
        <v>Process, plant and machine operatives</v>
      </c>
      <c r="AH15" s="11">
        <v>3.9453151379407636</v>
      </c>
      <c r="AI15" s="11">
        <v>1.9669556493832898</v>
      </c>
      <c r="AJ15" s="11">
        <v>0.83693695693026482</v>
      </c>
      <c r="AK15" s="11">
        <f t="shared" si="6"/>
        <v>6.7492077442543179</v>
      </c>
      <c r="AL15" s="11"/>
      <c r="AM15" s="11">
        <v>3.2202534743541276</v>
      </c>
      <c r="AN15" s="11">
        <v>1.6455114090885858</v>
      </c>
      <c r="AO15" s="11">
        <v>1.6393388224025534</v>
      </c>
      <c r="AP15" s="11">
        <f t="shared" si="7"/>
        <v>6.5051037058452668</v>
      </c>
      <c r="AQ15" s="11"/>
      <c r="AR15" s="11">
        <v>3.5270559774259</v>
      </c>
      <c r="AS15" s="11">
        <v>3.0700344997756766</v>
      </c>
      <c r="AT15" s="11">
        <v>1.9650922000948343</v>
      </c>
      <c r="AU15" s="11">
        <f t="shared" si="8"/>
        <v>8.5621826772964109</v>
      </c>
    </row>
    <row r="16" spans="1:47" x14ac:dyDescent="0.2">
      <c r="A16" t="str">
        <f>name!E12</f>
        <v>Elementary occupations</v>
      </c>
      <c r="B16" s="11">
        <v>39.782169954182507</v>
      </c>
      <c r="C16" s="11">
        <v>49.847052671082459</v>
      </c>
      <c r="D16" s="11">
        <v>8.1958680855115738</v>
      </c>
      <c r="E16" s="11">
        <f t="shared" si="0"/>
        <v>97.825090710776536</v>
      </c>
      <c r="F16" s="11"/>
      <c r="G16" s="11">
        <v>32.565439537973077</v>
      </c>
      <c r="H16" s="11">
        <v>48.643840740896643</v>
      </c>
      <c r="I16" s="11">
        <v>8.0703969442625443</v>
      </c>
      <c r="J16" s="11">
        <f t="shared" si="1"/>
        <v>89.279677223132268</v>
      </c>
      <c r="K16" s="11"/>
      <c r="L16" s="11">
        <v>36.467679846451716</v>
      </c>
      <c r="M16" s="11">
        <v>44.439616212830202</v>
      </c>
      <c r="N16" s="11">
        <v>12.518322373121991</v>
      </c>
      <c r="O16" s="11">
        <f t="shared" si="2"/>
        <v>93.425618432403908</v>
      </c>
      <c r="Q16" s="10" t="str">
        <f>name!E12</f>
        <v>Elementary occupations</v>
      </c>
      <c r="R16" s="11">
        <v>28.105859509533119</v>
      </c>
      <c r="S16" s="11">
        <v>20.37786945048185</v>
      </c>
      <c r="T16" s="11">
        <v>4.1132019580365835</v>
      </c>
      <c r="U16" s="11">
        <f t="shared" si="3"/>
        <v>52.596930918051555</v>
      </c>
      <c r="V16" s="11"/>
      <c r="W16" s="11">
        <v>22.518890341133051</v>
      </c>
      <c r="X16" s="11">
        <v>19.919482219342292</v>
      </c>
      <c r="Y16" s="11">
        <v>3.9130945224533598</v>
      </c>
      <c r="Z16" s="11">
        <f t="shared" si="4"/>
        <v>46.351467082928707</v>
      </c>
      <c r="AA16" s="11"/>
      <c r="AB16" s="11">
        <v>23.481810774853788</v>
      </c>
      <c r="AC16" s="11">
        <v>18.624753519720056</v>
      </c>
      <c r="AD16" s="11">
        <v>5.3849726321208973</v>
      </c>
      <c r="AE16" s="11">
        <f t="shared" si="5"/>
        <v>47.491536926694742</v>
      </c>
      <c r="AG16" s="10" t="str">
        <f>name!E12</f>
        <v>Elementary occupations</v>
      </c>
      <c r="AH16" s="11">
        <v>11.676310444649395</v>
      </c>
      <c r="AI16" s="11">
        <v>29.46918322060063</v>
      </c>
      <c r="AJ16" s="11">
        <v>4.0826661274749885</v>
      </c>
      <c r="AK16" s="11">
        <f t="shared" si="6"/>
        <v>45.228159792725016</v>
      </c>
      <c r="AL16" s="11"/>
      <c r="AM16" s="11">
        <v>10.046549196840051</v>
      </c>
      <c r="AN16" s="11">
        <v>28.724358521554379</v>
      </c>
      <c r="AO16" s="11">
        <v>4.1573024218091872</v>
      </c>
      <c r="AP16" s="11">
        <f t="shared" si="7"/>
        <v>42.92821014020361</v>
      </c>
      <c r="AQ16" s="11"/>
      <c r="AR16" s="11">
        <v>12.985869071597968</v>
      </c>
      <c r="AS16" s="11">
        <v>25.814862693110118</v>
      </c>
      <c r="AT16" s="11">
        <v>7.1333497410010924</v>
      </c>
      <c r="AU16" s="11">
        <f t="shared" si="8"/>
        <v>45.93408150570918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463.79964804104486</v>
      </c>
      <c r="C18" s="34">
        <f t="shared" ref="C18:D18" si="9">SUM(C8:C16)</f>
        <v>260.38666673585652</v>
      </c>
      <c r="D18" s="34">
        <f t="shared" si="9"/>
        <v>140.13768522309826</v>
      </c>
      <c r="E18" s="34">
        <f t="shared" si="0"/>
        <v>864.32399999999961</v>
      </c>
      <c r="F18" s="34"/>
      <c r="G18" s="34">
        <f>SUM(G8:G16)</f>
        <v>474.06642846926246</v>
      </c>
      <c r="H18" s="34">
        <f t="shared" ref="H18:I18" si="10">SUM(H8:H16)</f>
        <v>263.88960601936134</v>
      </c>
      <c r="I18" s="34">
        <f t="shared" si="10"/>
        <v>135.25096551137571</v>
      </c>
      <c r="J18" s="34">
        <f t="shared" ref="J18" si="11">SUM(G18:I18)</f>
        <v>873.20699999999954</v>
      </c>
      <c r="K18" s="34"/>
      <c r="L18" s="34">
        <f>SUM(L8:L16)</f>
        <v>517.91127651369845</v>
      </c>
      <c r="M18" s="34">
        <f t="shared" ref="M18:N18" si="12">SUM(M8:M16)</f>
        <v>287.87792602810862</v>
      </c>
      <c r="N18" s="34">
        <f t="shared" si="12"/>
        <v>156.33379745819283</v>
      </c>
      <c r="O18" s="34">
        <f>SUM(L18:N18)</f>
        <v>962.12299999999993</v>
      </c>
      <c r="Q18" s="231" t="str">
        <f>name!E3</f>
        <v>All occupations</v>
      </c>
      <c r="R18" s="34">
        <f>SUM(R8:R16)</f>
        <v>294.89824545639766</v>
      </c>
      <c r="S18" s="34">
        <f t="shared" ref="S18:T18" si="13">SUM(S8:S16)</f>
        <v>65.897296069178964</v>
      </c>
      <c r="T18" s="34">
        <f t="shared" si="13"/>
        <v>89.571208085963534</v>
      </c>
      <c r="U18" s="34">
        <f t="shared" ref="U18" si="14">SUM(R18:T18)</f>
        <v>450.36674961154011</v>
      </c>
      <c r="V18" s="34"/>
      <c r="W18" s="34">
        <f>SUM(W8:W16)</f>
        <v>293.46133929523938</v>
      </c>
      <c r="X18" s="34">
        <f t="shared" ref="X18:Y18" si="15">SUM(X8:X16)</f>
        <v>72.266721385776677</v>
      </c>
      <c r="Y18" s="34">
        <f t="shared" si="15"/>
        <v>76.228098388635956</v>
      </c>
      <c r="Z18" s="34">
        <f t="shared" ref="Z18" si="16">SUM(W18:Y18)</f>
        <v>441.95615906965202</v>
      </c>
      <c r="AA18" s="34"/>
      <c r="AB18" s="34">
        <f>SUM(AB8:AB16)</f>
        <v>309.62329549401051</v>
      </c>
      <c r="AC18" s="34">
        <f t="shared" ref="AC18:AD18" si="17">SUM(AC8:AC16)</f>
        <v>82.925684077308972</v>
      </c>
      <c r="AD18" s="34">
        <f t="shared" si="17"/>
        <v>87.254178407607412</v>
      </c>
      <c r="AE18" s="34">
        <f t="shared" ref="AE18" si="18">SUM(AB18:AD18)</f>
        <v>479.80315797892689</v>
      </c>
      <c r="AG18" s="231" t="str">
        <f>name!E3</f>
        <v>All occupations</v>
      </c>
      <c r="AH18" s="34">
        <f>SUM(AH8:AH16)</f>
        <v>168.90140258464717</v>
      </c>
      <c r="AI18" s="34">
        <f t="shared" ref="AI18:AJ18" si="19">SUM(AI8:AI16)</f>
        <v>194.48937066667762</v>
      </c>
      <c r="AJ18" s="34">
        <f t="shared" si="19"/>
        <v>50.566477137134726</v>
      </c>
      <c r="AK18" s="34">
        <f t="shared" si="6"/>
        <v>413.9572503884595</v>
      </c>
      <c r="AL18" s="34"/>
      <c r="AM18" s="34">
        <f>SUM(AM8:AM16)</f>
        <v>180.60508917402319</v>
      </c>
      <c r="AN18" s="34">
        <f t="shared" ref="AN18:AO18" si="20">SUM(AN8:AN16)</f>
        <v>191.6228846335847</v>
      </c>
      <c r="AO18" s="34">
        <f t="shared" si="20"/>
        <v>59.02286712273974</v>
      </c>
      <c r="AP18" s="34">
        <f t="shared" si="7"/>
        <v>431.25084093034764</v>
      </c>
      <c r="AQ18" s="34"/>
      <c r="AR18" s="34">
        <f>SUM(AR8:AR16)</f>
        <v>208.28798101968809</v>
      </c>
      <c r="AS18" s="34">
        <f t="shared" ref="AS18:AT18" si="21">SUM(AS8:AS16)</f>
        <v>204.95224195079962</v>
      </c>
      <c r="AT18" s="34">
        <f t="shared" si="21"/>
        <v>69.079619050585407</v>
      </c>
      <c r="AU18" s="34">
        <f t="shared" si="8"/>
        <v>482.3198420210731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11.932051772717752</v>
      </c>
      <c r="C26" s="18">
        <f t="shared" ref="C26:O26" si="22">C8/C$18*100</f>
        <v>3.140210774506317</v>
      </c>
      <c r="D26" s="18">
        <f t="shared" si="22"/>
        <v>14.522716399390525</v>
      </c>
      <c r="E26" s="18">
        <f t="shared" si="22"/>
        <v>9.7034564450112004</v>
      </c>
      <c r="F26" s="18"/>
      <c r="G26" s="18">
        <f t="shared" si="22"/>
        <v>13.218181053363898</v>
      </c>
      <c r="H26" s="18">
        <f t="shared" si="22"/>
        <v>4.6636462706862076</v>
      </c>
      <c r="I26" s="18">
        <f t="shared" si="22"/>
        <v>17.171667946623696</v>
      </c>
      <c r="J26" s="18">
        <f t="shared" si="22"/>
        <v>11.245292730171593</v>
      </c>
      <c r="K26" s="18"/>
      <c r="L26" s="18">
        <f t="shared" si="22"/>
        <v>12.315069058345703</v>
      </c>
      <c r="M26" s="18">
        <f t="shared" si="22"/>
        <v>5.2698770169986533</v>
      </c>
      <c r="N26" s="18">
        <f t="shared" si="22"/>
        <v>16.896377484264356</v>
      </c>
      <c r="O26" s="18">
        <f t="shared" si="22"/>
        <v>10.951478405402527</v>
      </c>
      <c r="Q26" t="str">
        <f>$A$8</f>
        <v>Managers, directors and senior officials</v>
      </c>
      <c r="R26" s="18">
        <f>R8/R$18*100</f>
        <v>14.185979397829726</v>
      </c>
      <c r="S26" s="18">
        <f t="shared" ref="S26:U26" si="23">S8/S$18*100</f>
        <v>4.3449832451296837</v>
      </c>
      <c r="T26" s="18">
        <f t="shared" si="23"/>
        <v>13.571847892428337</v>
      </c>
      <c r="U26" s="18">
        <f t="shared" si="23"/>
        <v>12.623911286541803</v>
      </c>
      <c r="V26" s="18"/>
      <c r="W26" s="18">
        <f t="shared" ref="W26:Z26" si="24">W8/W$18*100</f>
        <v>15.713179513411324</v>
      </c>
      <c r="X26" s="18">
        <f t="shared" si="24"/>
        <v>6.1245650904521609</v>
      </c>
      <c r="Y26" s="18">
        <f t="shared" si="24"/>
        <v>15.723857374191075</v>
      </c>
      <c r="Z26" s="18">
        <f t="shared" si="24"/>
        <v>14.147133289698777</v>
      </c>
      <c r="AA26" s="18"/>
      <c r="AB26" s="18">
        <f t="shared" ref="AB26:AE26" si="25">AB8/AB$18*100</f>
        <v>14.913610454577498</v>
      </c>
      <c r="AC26" s="18">
        <f t="shared" si="25"/>
        <v>6.2098587254059039</v>
      </c>
      <c r="AD26" s="18">
        <f t="shared" si="25"/>
        <v>16.435665544855325</v>
      </c>
      <c r="AE26" s="18">
        <f t="shared" si="25"/>
        <v>13.686109363779813</v>
      </c>
      <c r="AG26" t="str">
        <f>$A$8</f>
        <v>Managers, directors and senior officials</v>
      </c>
      <c r="AH26" s="18">
        <f>AH8/AH$18*100</f>
        <v>7.9967422260837946</v>
      </c>
      <c r="AI26" s="18">
        <f t="shared" ref="AI26:AK26" si="26">AI8/AI$18*100</f>
        <v>2.7320072417347117</v>
      </c>
      <c r="AJ26" s="18">
        <f t="shared" si="26"/>
        <v>16.207042572015133</v>
      </c>
      <c r="AK26" s="18">
        <f t="shared" si="26"/>
        <v>6.5261337791244145</v>
      </c>
      <c r="AL26" s="18"/>
      <c r="AM26" s="18">
        <f t="shared" ref="AM26:AP26" si="27">AM8/AM$18*100</f>
        <v>9.1641115198106178</v>
      </c>
      <c r="AN26" s="18">
        <f t="shared" si="27"/>
        <v>4.1126900865271914</v>
      </c>
      <c r="AO26" s="18">
        <f t="shared" si="27"/>
        <v>19.041516907603476</v>
      </c>
      <c r="AP26" s="18">
        <f t="shared" si="27"/>
        <v>8.2714172354492472</v>
      </c>
      <c r="AQ26" s="18"/>
      <c r="AR26" s="18">
        <f t="shared" ref="AR26:AU26" si="28">AR8/AR$18*100</f>
        <v>8.4522972044918561</v>
      </c>
      <c r="AS26" s="18">
        <f t="shared" si="28"/>
        <v>4.8895512130557925</v>
      </c>
      <c r="AT26" s="18">
        <f t="shared" si="28"/>
        <v>17.478300811407657</v>
      </c>
      <c r="AU26" s="18">
        <f t="shared" si="28"/>
        <v>8.2311164061152642</v>
      </c>
    </row>
    <row r="27" spans="1:47" x14ac:dyDescent="0.2">
      <c r="A27" t="str">
        <f>$A$9</f>
        <v>Professional occupations</v>
      </c>
      <c r="B27" s="18">
        <f t="shared" ref="B27:B34" si="29">B9/B$18*100</f>
        <v>23.023863452029605</v>
      </c>
      <c r="C27" s="18">
        <f t="shared" ref="C27:O27" si="30">C9/C$18*100</f>
        <v>14.452270264222669</v>
      </c>
      <c r="D27" s="18">
        <f t="shared" si="30"/>
        <v>17.525850448470536</v>
      </c>
      <c r="E27" s="18">
        <f t="shared" si="30"/>
        <v>19.550157533376318</v>
      </c>
      <c r="F27" s="18"/>
      <c r="G27" s="18">
        <f t="shared" si="30"/>
        <v>26.480668848219807</v>
      </c>
      <c r="H27" s="18">
        <f t="shared" si="30"/>
        <v>16.630482103917508</v>
      </c>
      <c r="I27" s="18">
        <f t="shared" si="30"/>
        <v>16.850772982361878</v>
      </c>
      <c r="J27" s="18">
        <f t="shared" si="30"/>
        <v>22.012295813186462</v>
      </c>
      <c r="K27" s="18"/>
      <c r="L27" s="18">
        <f t="shared" si="30"/>
        <v>30.159013344664064</v>
      </c>
      <c r="M27" s="18">
        <f t="shared" si="30"/>
        <v>19.143767600293575</v>
      </c>
      <c r="N27" s="18">
        <f t="shared" si="30"/>
        <v>15.483014225714884</v>
      </c>
      <c r="O27" s="18">
        <f t="shared" si="30"/>
        <v>24.478449868541215</v>
      </c>
      <c r="Q27" t="str">
        <f>$A$9</f>
        <v>Professional occupations</v>
      </c>
      <c r="R27" s="18">
        <f t="shared" ref="R27:U27" si="31">R9/R$18*100</f>
        <v>22.220462634833385</v>
      </c>
      <c r="S27" s="18">
        <f t="shared" si="31"/>
        <v>10.115202641049816</v>
      </c>
      <c r="T27" s="18">
        <f t="shared" si="31"/>
        <v>16.844882495739093</v>
      </c>
      <c r="U27" s="18">
        <f t="shared" si="31"/>
        <v>19.38010838992145</v>
      </c>
      <c r="V27" s="18"/>
      <c r="W27" s="18">
        <f t="shared" ref="W27:Z27" si="32">W9/W$18*100</f>
        <v>25.693487156437872</v>
      </c>
      <c r="X27" s="18">
        <f t="shared" si="32"/>
        <v>12.74200770534717</v>
      </c>
      <c r="Y27" s="18">
        <f t="shared" si="32"/>
        <v>14.812195247190035</v>
      </c>
      <c r="Z27" s="18">
        <f t="shared" si="32"/>
        <v>21.69892545376689</v>
      </c>
      <c r="AA27" s="18"/>
      <c r="AB27" s="18">
        <f t="shared" ref="AB27:AE27" si="33">AB9/AB$18*100</f>
        <v>30.976442308977916</v>
      </c>
      <c r="AC27" s="18">
        <f t="shared" si="33"/>
        <v>16.163179880857435</v>
      </c>
      <c r="AD27" s="18">
        <f t="shared" si="33"/>
        <v>12.092666248409232</v>
      </c>
      <c r="AE27" s="18">
        <f t="shared" si="33"/>
        <v>24.982133522471187</v>
      </c>
      <c r="AG27" t="str">
        <f>$A$9</f>
        <v>Professional occupations</v>
      </c>
      <c r="AH27" s="18">
        <f t="shared" ref="AH27:AK27" si="34">AH9/AH$18*100</f>
        <v>24.426584138559541</v>
      </c>
      <c r="AI27" s="18">
        <f>AI9/AI$18*100</f>
        <v>15.921764603458749</v>
      </c>
      <c r="AJ27" s="18">
        <f t="shared" si="34"/>
        <v>18.732086786204011</v>
      </c>
      <c r="AK27" s="18">
        <f t="shared" si="34"/>
        <v>19.735163303755098</v>
      </c>
      <c r="AL27" s="18"/>
      <c r="AM27" s="18">
        <f t="shared" ref="AM27:AP27" si="35">AM9/AM$18*100</f>
        <v>27.759743511040835</v>
      </c>
      <c r="AN27" s="18">
        <f t="shared" si="35"/>
        <v>18.096942106930928</v>
      </c>
      <c r="AO27" s="18">
        <f t="shared" si="35"/>
        <v>19.483598389613089</v>
      </c>
      <c r="AP27" s="18">
        <f t="shared" si="35"/>
        <v>22.33344524008746</v>
      </c>
      <c r="AQ27" s="18"/>
      <c r="AR27" s="18">
        <f t="shared" ref="AR27:AU27" si="36">AR9/AR$18*100</f>
        <v>28.943892584819647</v>
      </c>
      <c r="AS27" s="18">
        <f t="shared" si="36"/>
        <v>20.349742578825413</v>
      </c>
      <c r="AT27" s="18">
        <f t="shared" si="36"/>
        <v>19.76534860076514</v>
      </c>
      <c r="AU27" s="18">
        <f t="shared" si="36"/>
        <v>23.977394372326732</v>
      </c>
    </row>
    <row r="28" spans="1:47" x14ac:dyDescent="0.2">
      <c r="A28" t="str">
        <f>$A$10</f>
        <v>Associate professional occupations</v>
      </c>
      <c r="B28" s="18">
        <f t="shared" si="29"/>
        <v>12.795627201968271</v>
      </c>
      <c r="C28" s="18">
        <f t="shared" ref="C28:O28" si="37">C10/C$18*100</f>
        <v>8.192652338736913</v>
      </c>
      <c r="D28" s="18">
        <f t="shared" si="37"/>
        <v>13.908834208647431</v>
      </c>
      <c r="E28" s="18">
        <f t="shared" si="37"/>
        <v>11.589423245332107</v>
      </c>
      <c r="F28" s="18"/>
      <c r="G28" s="18">
        <f t="shared" si="37"/>
        <v>14.323075662532172</v>
      </c>
      <c r="H28" s="18">
        <f t="shared" si="37"/>
        <v>9.1268148504386613</v>
      </c>
      <c r="I28" s="18">
        <f t="shared" si="37"/>
        <v>13.12692326277744</v>
      </c>
      <c r="J28" s="18">
        <f t="shared" si="37"/>
        <v>12.567455305110872</v>
      </c>
      <c r="K28" s="18"/>
      <c r="L28" s="18">
        <f t="shared" si="37"/>
        <v>15.372646510150892</v>
      </c>
      <c r="M28" s="18">
        <f t="shared" si="37"/>
        <v>11.427092933392727</v>
      </c>
      <c r="N28" s="18">
        <f t="shared" si="37"/>
        <v>13.322641179406061</v>
      </c>
      <c r="O28" s="18">
        <f t="shared" si="37"/>
        <v>13.858990876853689</v>
      </c>
      <c r="Q28" t="str">
        <f>$A$10</f>
        <v>Associate professional occupations</v>
      </c>
      <c r="R28" s="18">
        <f t="shared" ref="R28:U28" si="38">R10/R$18*100</f>
        <v>12.829222796842551</v>
      </c>
      <c r="S28" s="18">
        <f t="shared" si="38"/>
        <v>6.7565467906459871</v>
      </c>
      <c r="T28" s="18">
        <f t="shared" si="38"/>
        <v>11.007011806774006</v>
      </c>
      <c r="U28" s="18">
        <f t="shared" si="38"/>
        <v>11.578263286695673</v>
      </c>
      <c r="V28" s="18"/>
      <c r="W28" s="18">
        <f t="shared" ref="W28:Z28" si="39">W10/W$18*100</f>
        <v>14.222461228550836</v>
      </c>
      <c r="X28" s="18">
        <f t="shared" si="39"/>
        <v>8.2753543864960637</v>
      </c>
      <c r="Y28" s="18">
        <f t="shared" si="39"/>
        <v>9.8580340923853225</v>
      </c>
      <c r="Z28" s="18">
        <f t="shared" si="39"/>
        <v>12.497245098614041</v>
      </c>
      <c r="AA28" s="18"/>
      <c r="AB28" s="18">
        <f t="shared" ref="AB28:AE28" si="40">AB10/AB$18*100</f>
        <v>13.492426162445096</v>
      </c>
      <c r="AC28" s="18">
        <f t="shared" si="40"/>
        <v>8.3389987540717225</v>
      </c>
      <c r="AD28" s="18">
        <f t="shared" si="40"/>
        <v>10.203570522898353</v>
      </c>
      <c r="AE28" s="18">
        <f t="shared" si="40"/>
        <v>12.003653364615021</v>
      </c>
      <c r="AG28" t="str">
        <f>$A$10</f>
        <v>Associate professional occupations</v>
      </c>
      <c r="AH28" s="18">
        <f t="shared" ref="AH28:AK28" si="41">AH10/AH$18*100</f>
        <v>12.736970010068866</v>
      </c>
      <c r="AI28" s="18">
        <f t="shared" si="41"/>
        <v>8.6792366295120029</v>
      </c>
      <c r="AJ28" s="18">
        <f t="shared" si="41"/>
        <v>19.048993320025136</v>
      </c>
      <c r="AK28" s="18">
        <f t="shared" si="41"/>
        <v>11.601564775145089</v>
      </c>
      <c r="AL28" s="18"/>
      <c r="AM28" s="18">
        <f t="shared" ref="AM28:AP28" si="42">AM10/AM$18*100</f>
        <v>14.486561900287864</v>
      </c>
      <c r="AN28" s="18">
        <f t="shared" si="42"/>
        <v>9.4479260592402738</v>
      </c>
      <c r="AO28" s="18">
        <f t="shared" si="42"/>
        <v>17.348697253932734</v>
      </c>
      <c r="AP28" s="18">
        <f t="shared" si="42"/>
        <v>12.639408401188046</v>
      </c>
      <c r="AQ28" s="18"/>
      <c r="AR28" s="18">
        <f t="shared" ref="AR28:AU28" si="43">AR10/AR$18*100</f>
        <v>18.167623049179017</v>
      </c>
      <c r="AS28" s="18">
        <f t="shared" si="43"/>
        <v>12.676566078345317</v>
      </c>
      <c r="AT28" s="18">
        <f t="shared" si="43"/>
        <v>17.26232630316979</v>
      </c>
      <c r="AU28" s="18">
        <f t="shared" si="43"/>
        <v>15.704647472192319</v>
      </c>
    </row>
    <row r="29" spans="1:47" x14ac:dyDescent="0.2">
      <c r="A29" t="str">
        <f>$A$11</f>
        <v>Administrative and secretarial occupations</v>
      </c>
      <c r="B29" s="18">
        <f t="shared" si="29"/>
        <v>9.6226651101650411</v>
      </c>
      <c r="C29" s="18">
        <f t="shared" ref="C29:O29" si="44">C11/C$18*100</f>
        <v>14.121190271726302</v>
      </c>
      <c r="D29" s="18">
        <f t="shared" si="44"/>
        <v>3.6526689396897445</v>
      </c>
      <c r="E29" s="18">
        <f t="shared" si="44"/>
        <v>10.009944102678435</v>
      </c>
      <c r="F29" s="18"/>
      <c r="G29" s="18">
        <f t="shared" si="44"/>
        <v>9.5666441169275078</v>
      </c>
      <c r="H29" s="18">
        <f t="shared" si="44"/>
        <v>13.043788182696057</v>
      </c>
      <c r="I29" s="18">
        <f t="shared" si="44"/>
        <v>4.0752899224640933</v>
      </c>
      <c r="J29" s="18">
        <f t="shared" si="44"/>
        <v>9.7669073086129892</v>
      </c>
      <c r="K29" s="18"/>
      <c r="L29" s="18">
        <f t="shared" si="44"/>
        <v>8.7585383237254852</v>
      </c>
      <c r="M29" s="18">
        <f t="shared" si="44"/>
        <v>10.779734208429192</v>
      </c>
      <c r="N29" s="18">
        <f t="shared" si="44"/>
        <v>3.886550778366761</v>
      </c>
      <c r="O29" s="18">
        <f t="shared" si="44"/>
        <v>8.5716613498355585</v>
      </c>
      <c r="Q29" t="str">
        <f>$A$11</f>
        <v>Administrative and secretarial occupations</v>
      </c>
      <c r="R29" s="18">
        <f t="shared" ref="R29:U29" si="45">R11/R$18*100</f>
        <v>5.122396862651807</v>
      </c>
      <c r="S29" s="18">
        <f t="shared" si="45"/>
        <v>5.577215388774091</v>
      </c>
      <c r="T29" s="18">
        <f t="shared" si="45"/>
        <v>1.3693745818757344</v>
      </c>
      <c r="U29" s="18">
        <f t="shared" si="45"/>
        <v>4.4425255603118234</v>
      </c>
      <c r="V29" s="18"/>
      <c r="W29" s="18">
        <f t="shared" ref="W29:Z29" si="46">W11/W$18*100</f>
        <v>5.5199110581669171</v>
      </c>
      <c r="X29" s="18">
        <f t="shared" si="46"/>
        <v>5.3928995826427766</v>
      </c>
      <c r="Y29" s="18">
        <f t="shared" si="46"/>
        <v>1.1164983644964632</v>
      </c>
      <c r="Z29" s="18">
        <f t="shared" si="46"/>
        <v>4.7396470616218833</v>
      </c>
      <c r="AA29" s="18"/>
      <c r="AB29" s="18">
        <f t="shared" ref="AB29:AE29" si="47">AB11/AB$18*100</f>
        <v>6.3339663034517448</v>
      </c>
      <c r="AC29" s="18">
        <f t="shared" si="47"/>
        <v>3.9778808628404043</v>
      </c>
      <c r="AD29" s="18">
        <f t="shared" si="47"/>
        <v>1.3521663145583234</v>
      </c>
      <c r="AE29" s="18">
        <f t="shared" si="47"/>
        <v>5.0207968266537639</v>
      </c>
      <c r="AG29" t="str">
        <f>$A$11</f>
        <v>Administrative and secretarial occupations</v>
      </c>
      <c r="AH29" s="18">
        <f t="shared" ref="AH29:AK29" si="48">AH11/AH$18*100</f>
        <v>17.480037458566262</v>
      </c>
      <c r="AI29" s="18">
        <f t="shared" si="48"/>
        <v>17.016077743157638</v>
      </c>
      <c r="AJ29" s="18">
        <f t="shared" si="48"/>
        <v>7.6971949898359773</v>
      </c>
      <c r="AK29" s="18">
        <f t="shared" si="48"/>
        <v>16.067043453637339</v>
      </c>
      <c r="AL29" s="18"/>
      <c r="AM29" s="18">
        <f t="shared" ref="AM29:AP29" si="49">AM11/AM$18*100</f>
        <v>16.142093948520682</v>
      </c>
      <c r="AN29" s="18">
        <f t="shared" si="49"/>
        <v>15.929167117842095</v>
      </c>
      <c r="AO29" s="18">
        <f t="shared" si="49"/>
        <v>7.8965725030476346</v>
      </c>
      <c r="AP29" s="18">
        <f t="shared" si="49"/>
        <v>14.918963649211726</v>
      </c>
      <c r="AQ29" s="18"/>
      <c r="AR29" s="18">
        <f t="shared" ref="AR29:AU29" si="50">AR11/AR$18*100</f>
        <v>12.362702017687088</v>
      </c>
      <c r="AS29" s="18">
        <f t="shared" si="50"/>
        <v>13.531830678844415</v>
      </c>
      <c r="AT29" s="18">
        <f t="shared" si="50"/>
        <v>7.0877212132627267</v>
      </c>
      <c r="AU29" s="18">
        <f t="shared" si="50"/>
        <v>12.103997910236739</v>
      </c>
    </row>
    <row r="30" spans="1:47" x14ac:dyDescent="0.2">
      <c r="A30" t="str">
        <f>$A$12</f>
        <v>Skilled trades occupations</v>
      </c>
      <c r="B30" s="18">
        <f t="shared" si="29"/>
        <v>12.412486075732602</v>
      </c>
      <c r="C30" s="18">
        <f t="shared" ref="C30:O30" si="51">C12/C$18*100</f>
        <v>3.3533292001241084</v>
      </c>
      <c r="D30" s="18">
        <f t="shared" si="51"/>
        <v>28.217748024424765</v>
      </c>
      <c r="E30" s="18">
        <f t="shared" si="51"/>
        <v>12.245915624787729</v>
      </c>
      <c r="F30" s="18"/>
      <c r="G30" s="18">
        <f t="shared" si="51"/>
        <v>10.131738418569549</v>
      </c>
      <c r="H30" s="18">
        <f t="shared" si="51"/>
        <v>3.0293344712587622</v>
      </c>
      <c r="I30" s="18">
        <f t="shared" si="51"/>
        <v>26.073297198933094</v>
      </c>
      <c r="J30" s="18">
        <f t="shared" si="51"/>
        <v>10.454526299741271</v>
      </c>
      <c r="K30" s="18"/>
      <c r="L30" s="18">
        <f t="shared" si="51"/>
        <v>8.210309948597164</v>
      </c>
      <c r="M30" s="18">
        <f t="shared" si="51"/>
        <v>3.465278420525947</v>
      </c>
      <c r="N30" s="18">
        <f t="shared" si="51"/>
        <v>25.587320286337228</v>
      </c>
      <c r="O30" s="18">
        <f t="shared" si="51"/>
        <v>9.6141056995874727</v>
      </c>
      <c r="Q30" t="str">
        <f>$A$12</f>
        <v>Skilled trades occupations</v>
      </c>
      <c r="R30" s="18">
        <f t="shared" ref="R30:U30" si="52">R12/R$18*100</f>
        <v>18.096577710859492</v>
      </c>
      <c r="S30" s="18">
        <f t="shared" si="52"/>
        <v>8.4666925112281302</v>
      </c>
      <c r="T30" s="18">
        <f t="shared" si="52"/>
        <v>41.16983442910049</v>
      </c>
      <c r="U30" s="18">
        <f t="shared" si="52"/>
        <v>21.276466288009935</v>
      </c>
      <c r="V30" s="18"/>
      <c r="W30" s="18">
        <f t="shared" ref="W30:Z30" si="53">W12/W$18*100</f>
        <v>14.945930794534126</v>
      </c>
      <c r="X30" s="18">
        <f t="shared" si="53"/>
        <v>6.901393146531297</v>
      </c>
      <c r="Y30" s="18">
        <f t="shared" si="53"/>
        <v>40.946535636104677</v>
      </c>
      <c r="Z30" s="18">
        <f t="shared" si="53"/>
        <v>18.115078399785478</v>
      </c>
      <c r="AA30" s="18"/>
      <c r="AB30" s="18">
        <f t="shared" ref="AB30:AE30" si="54">AB12/AB$18*100</f>
        <v>12.109590087604797</v>
      </c>
      <c r="AC30" s="18">
        <f t="shared" si="54"/>
        <v>7.8324700348258034</v>
      </c>
      <c r="AD30" s="18">
        <f t="shared" si="54"/>
        <v>40.833468519947793</v>
      </c>
      <c r="AE30" s="18">
        <f t="shared" si="54"/>
        <v>16.593919278141527</v>
      </c>
      <c r="AG30" t="str">
        <f>$A$12</f>
        <v>Skilled trades occupations</v>
      </c>
      <c r="AH30" s="18">
        <f t="shared" ref="AH30:AK30" si="55">AH12/AH$18*100</f>
        <v>2.4881833490442018</v>
      </c>
      <c r="AI30" s="18">
        <f t="shared" si="55"/>
        <v>1.6208087293854403</v>
      </c>
      <c r="AJ30" s="18">
        <f t="shared" si="55"/>
        <v>5.2749983574004604</v>
      </c>
      <c r="AK30" s="18">
        <f t="shared" si="55"/>
        <v>2.4210852936818528</v>
      </c>
      <c r="AL30" s="18"/>
      <c r="AM30" s="18">
        <f t="shared" ref="AM30:AP30" si="56">AM12/AM$18*100</f>
        <v>2.3092603879853413</v>
      </c>
      <c r="AN30" s="18">
        <f t="shared" si="56"/>
        <v>1.5690653285080669</v>
      </c>
      <c r="AO30" s="18">
        <f t="shared" si="56"/>
        <v>6.8644932520039434</v>
      </c>
      <c r="AP30" s="18">
        <f t="shared" si="56"/>
        <v>2.60380959114402</v>
      </c>
      <c r="AQ30" s="18"/>
      <c r="AR30" s="18">
        <f t="shared" ref="AR30:AU30" si="57">AR12/AR$18*100</f>
        <v>2.4139698967927732</v>
      </c>
      <c r="AS30" s="18">
        <f t="shared" si="57"/>
        <v>1.6982699278867686</v>
      </c>
      <c r="AT30" s="18">
        <f t="shared" si="57"/>
        <v>6.3299741068491473</v>
      </c>
      <c r="AU30" s="18">
        <f t="shared" si="57"/>
        <v>2.6707119070755874</v>
      </c>
    </row>
    <row r="31" spans="1:47" x14ac:dyDescent="0.2">
      <c r="A31" t="str">
        <f>$A$13</f>
        <v>Caring, leisure and other service occupations</v>
      </c>
      <c r="B31" s="18">
        <f t="shared" si="29"/>
        <v>7.9672754581566831</v>
      </c>
      <c r="C31" s="18">
        <f t="shared" ref="C31:O31" si="58">C13/C$18*100</f>
        <v>17.351950759973086</v>
      </c>
      <c r="D31" s="18">
        <f t="shared" si="58"/>
        <v>7.6613741051371589</v>
      </c>
      <c r="E31" s="18">
        <f t="shared" si="58"/>
        <v>10.744909785931362</v>
      </c>
      <c r="F31" s="18"/>
      <c r="G31" s="18">
        <f t="shared" si="58"/>
        <v>7.253451342358554</v>
      </c>
      <c r="H31" s="18">
        <f t="shared" si="58"/>
        <v>15.295020466920503</v>
      </c>
      <c r="I31" s="18">
        <f t="shared" si="58"/>
        <v>8.1698909005808602</v>
      </c>
      <c r="J31" s="18">
        <f t="shared" si="58"/>
        <v>9.8256201902268145</v>
      </c>
      <c r="K31" s="18"/>
      <c r="L31" s="18">
        <f t="shared" si="58"/>
        <v>7.8629414296085702</v>
      </c>
      <c r="M31" s="18">
        <f t="shared" si="58"/>
        <v>14.433735756631672</v>
      </c>
      <c r="N31" s="18">
        <f t="shared" si="58"/>
        <v>9.0628502610004968</v>
      </c>
      <c r="O31" s="18">
        <f t="shared" si="58"/>
        <v>10.023967563934217</v>
      </c>
      <c r="Q31" t="str">
        <f>$A$13</f>
        <v>Caring, leisure and other service occupations</v>
      </c>
      <c r="R31" s="18">
        <f t="shared" ref="R31:U31" si="59">R13/R$18*100</f>
        <v>2.5054921529969727</v>
      </c>
      <c r="S31" s="18">
        <f t="shared" si="59"/>
        <v>5.700694746453661</v>
      </c>
      <c r="T31" s="18">
        <f t="shared" si="59"/>
        <v>1.925905379364288</v>
      </c>
      <c r="U31" s="18">
        <f t="shared" si="59"/>
        <v>2.8577404571489393</v>
      </c>
      <c r="V31" s="18"/>
      <c r="W31" s="18">
        <f t="shared" ref="W31:Z31" si="60">W13/W$18*100</f>
        <v>2.445933427558733</v>
      </c>
      <c r="X31" s="18">
        <f t="shared" si="60"/>
        <v>5.5485813213403219</v>
      </c>
      <c r="Y31" s="18">
        <f t="shared" si="60"/>
        <v>2.3090185997094284</v>
      </c>
      <c r="Z31" s="18">
        <f t="shared" si="60"/>
        <v>2.9296498087942511</v>
      </c>
      <c r="AA31" s="18"/>
      <c r="AB31" s="18">
        <f t="shared" ref="AB31:AE31" si="61">AB13/AB$18*100</f>
        <v>2.6137091231862652</v>
      </c>
      <c r="AC31" s="18">
        <f t="shared" si="61"/>
        <v>6.9655413262587658</v>
      </c>
      <c r="AD31" s="18">
        <f t="shared" si="61"/>
        <v>3.1601993134222912</v>
      </c>
      <c r="AE31" s="18">
        <f t="shared" si="61"/>
        <v>3.4652296023496296</v>
      </c>
      <c r="AG31" t="str">
        <f>$A$13</f>
        <v>Caring, leisure and other service occupations</v>
      </c>
      <c r="AH31" s="18">
        <f t="shared" ref="AH31:AK31" si="62">AH13/AH$18*100</f>
        <v>17.503432583598162</v>
      </c>
      <c r="AI31" s="18">
        <f t="shared" si="62"/>
        <v>21.29965373453075</v>
      </c>
      <c r="AJ31" s="18">
        <f t="shared" si="62"/>
        <v>17.820928256269941</v>
      </c>
      <c r="AK31" s="18">
        <f t="shared" si="62"/>
        <v>19.325792983184815</v>
      </c>
      <c r="AL31" s="18"/>
      <c r="AM31" s="18">
        <f t="shared" ref="AM31:AP31" si="63">AM13/AM$18*100</f>
        <v>15.065084184020099</v>
      </c>
      <c r="AN31" s="18">
        <f t="shared" si="63"/>
        <v>18.970694192341622</v>
      </c>
      <c r="AO31" s="18">
        <f t="shared" si="63"/>
        <v>15.739213981159139</v>
      </c>
      <c r="AP31" s="18">
        <f t="shared" si="63"/>
        <v>16.892775297127258</v>
      </c>
      <c r="AQ31" s="18"/>
      <c r="AR31" s="18">
        <f t="shared" ref="AR31:AU31" si="64">AR13/AR$18*100</f>
        <v>15.666006193938244</v>
      </c>
      <c r="AS31" s="18">
        <f t="shared" si="64"/>
        <v>17.455440355060475</v>
      </c>
      <c r="AT31" s="18">
        <f t="shared" si="64"/>
        <v>16.518464028654268</v>
      </c>
      <c r="AU31" s="18">
        <f t="shared" si="64"/>
        <v>16.548482858884622</v>
      </c>
    </row>
    <row r="32" spans="1:47" x14ac:dyDescent="0.2">
      <c r="A32" t="str">
        <f>$A$14</f>
        <v>Sales and customer service occupations</v>
      </c>
      <c r="B32" s="18">
        <f t="shared" si="29"/>
        <v>5.6785331342689878</v>
      </c>
      <c r="C32" s="18">
        <f t="shared" ref="C32:O32" si="65">C14/C$18*100</f>
        <v>17.557802080656799</v>
      </c>
      <c r="D32" s="18">
        <f t="shared" si="65"/>
        <v>4.353666966901037</v>
      </c>
      <c r="E32" s="18">
        <f t="shared" si="65"/>
        <v>9.0424794857336614</v>
      </c>
      <c r="F32" s="18"/>
      <c r="G32" s="18">
        <f t="shared" si="65"/>
        <v>5.6144015403219552</v>
      </c>
      <c r="H32" s="18">
        <f t="shared" si="65"/>
        <v>17.027028094847278</v>
      </c>
      <c r="I32" s="18">
        <f t="shared" si="65"/>
        <v>3.6810419707385953</v>
      </c>
      <c r="J32" s="18">
        <f t="shared" si="65"/>
        <v>8.7639236772871687</v>
      </c>
      <c r="K32" s="18"/>
      <c r="L32" s="18">
        <f t="shared" si="65"/>
        <v>5.0484176985330924</v>
      </c>
      <c r="M32" s="18">
        <f t="shared" si="65"/>
        <v>16.533351347176417</v>
      </c>
      <c r="N32" s="18">
        <f t="shared" si="65"/>
        <v>2.6124171851305023</v>
      </c>
      <c r="O32" s="18">
        <f t="shared" si="65"/>
        <v>8.0890161131552816</v>
      </c>
      <c r="Q32" t="str">
        <f>$A$14</f>
        <v>Sales and customer service occupations</v>
      </c>
      <c r="R32" s="18">
        <f t="shared" ref="R32:U32" si="66">R14/R$18*100</f>
        <v>4.280717847853226</v>
      </c>
      <c r="S32" s="18">
        <f t="shared" si="66"/>
        <v>20.481971916639921</v>
      </c>
      <c r="T32" s="18">
        <f t="shared" si="66"/>
        <v>3.71228951174455</v>
      </c>
      <c r="U32" s="18">
        <f t="shared" si="66"/>
        <v>6.5382202593083969</v>
      </c>
      <c r="V32" s="18"/>
      <c r="W32" s="18">
        <f t="shared" ref="W32:Z32" si="67">W14/W$18*100</f>
        <v>4.3140024545911446</v>
      </c>
      <c r="X32" s="18">
        <f t="shared" si="67"/>
        <v>19.684687403712353</v>
      </c>
      <c r="Y32" s="18">
        <f t="shared" si="67"/>
        <v>3.5851407876959791</v>
      </c>
      <c r="Z32" s="18">
        <f t="shared" si="67"/>
        <v>6.7016358119183357</v>
      </c>
      <c r="AA32" s="18"/>
      <c r="AB32" s="18">
        <f>AB14/AB$18*100</f>
        <v>4.3641587410887128</v>
      </c>
      <c r="AC32" s="18">
        <f t="shared" ref="AC32:AE32" si="68">AC14/AC$18*100</f>
        <v>19.568940838692594</v>
      </c>
      <c r="AD32" s="18">
        <f t="shared" si="68"/>
        <v>2.7909484065811387</v>
      </c>
      <c r="AE32" s="18">
        <f t="shared" si="68"/>
        <v>6.7059477910468956</v>
      </c>
      <c r="AG32" t="str">
        <f>$A$14</f>
        <v>Sales and customer service occupations</v>
      </c>
      <c r="AH32" s="18">
        <f t="shared" ref="AH32:AK32" si="69">AH14/AH$18*100</f>
        <v>8.1190888024171812</v>
      </c>
      <c r="AI32" s="18">
        <f t="shared" si="69"/>
        <v>16.567028730021665</v>
      </c>
      <c r="AJ32" s="18">
        <f t="shared" si="69"/>
        <v>5.4897744584644306</v>
      </c>
      <c r="AK32" s="18">
        <f t="shared" si="69"/>
        <v>11.767000162522121</v>
      </c>
      <c r="AL32" s="18"/>
      <c r="AM32" s="18">
        <f t="shared" ref="AM32:AP32" si="70">AM14/AM$18*100</f>
        <v>7.727392149070293</v>
      </c>
      <c r="AN32" s="18">
        <f t="shared" si="70"/>
        <v>16.024745276804346</v>
      </c>
      <c r="AO32" s="18">
        <f t="shared" si="70"/>
        <v>3.8048984550628253</v>
      </c>
      <c r="AP32" s="18">
        <f t="shared" si="70"/>
        <v>10.877405524436938</v>
      </c>
      <c r="AQ32" s="18"/>
      <c r="AR32" s="18">
        <f t="shared" ref="AR32:AU32" si="71">AR14/AR$18*100</f>
        <v>6.0655791897436622</v>
      </c>
      <c r="AS32" s="18">
        <f t="shared" si="71"/>
        <v>15.30512211305903</v>
      </c>
      <c r="AT32" s="18">
        <f t="shared" si="71"/>
        <v>2.3869151447041568</v>
      </c>
      <c r="AU32" s="18">
        <f t="shared" si="71"/>
        <v>9.4648677593731101</v>
      </c>
    </row>
    <row r="33" spans="1:47" x14ac:dyDescent="0.2">
      <c r="A33" t="str">
        <f>$A$15</f>
        <v>Process, plant and machine operatives</v>
      </c>
      <c r="B33" s="18">
        <f t="shared" si="29"/>
        <v>7.9900505885625916</v>
      </c>
      <c r="C33" s="18">
        <f t="shared" ref="C33:O33" si="72">C15/C$18*100</f>
        <v>2.6871207612915349</v>
      </c>
      <c r="D33" s="18">
        <f t="shared" si="72"/>
        <v>4.3087011586275095</v>
      </c>
      <c r="E33" s="18">
        <f t="shared" si="72"/>
        <v>5.7956096043185612</v>
      </c>
      <c r="F33" s="18"/>
      <c r="G33" s="18">
        <f t="shared" si="72"/>
        <v>6.5424558295476203</v>
      </c>
      <c r="H33" s="18">
        <f t="shared" si="72"/>
        <v>2.7504802142258264</v>
      </c>
      <c r="I33" s="18">
        <f t="shared" si="72"/>
        <v>4.8841366418420771</v>
      </c>
      <c r="J33" s="18">
        <f t="shared" si="72"/>
        <v>5.1396358539570572</v>
      </c>
      <c r="K33" s="18"/>
      <c r="L33" s="18">
        <f t="shared" si="72"/>
        <v>5.2317650122213006</v>
      </c>
      <c r="M33" s="18">
        <f t="shared" si="72"/>
        <v>3.5101971853734968</v>
      </c>
      <c r="N33" s="18">
        <f t="shared" si="72"/>
        <v>5.1413966965985107</v>
      </c>
      <c r="O33" s="18">
        <f t="shared" si="72"/>
        <v>4.7019689284972079</v>
      </c>
      <c r="Q33" t="str">
        <f>$A$15</f>
        <v>Process, plant and machine operatives</v>
      </c>
      <c r="R33" s="18">
        <f t="shared" ref="R33:U33" si="73">R15/R$18*100</f>
        <v>11.228453163180935</v>
      </c>
      <c r="S33" s="18">
        <f t="shared" si="73"/>
        <v>7.6330120234834293</v>
      </c>
      <c r="T33" s="18">
        <f t="shared" si="73"/>
        <v>5.8067510990355897</v>
      </c>
      <c r="U33" s="18">
        <f t="shared" si="73"/>
        <v>9.624075722633096</v>
      </c>
      <c r="V33" s="18"/>
      <c r="W33" s="18">
        <f t="shared" ref="W33:Z33" si="74">W15/W$18*100</f>
        <v>9.4715485445929897</v>
      </c>
      <c r="X33" s="18">
        <f t="shared" si="74"/>
        <v>7.7666730747482138</v>
      </c>
      <c r="Y33" s="18">
        <f t="shared" si="74"/>
        <v>6.5153181668823361</v>
      </c>
      <c r="Z33" s="18">
        <f t="shared" si="74"/>
        <v>8.6828875574895417</v>
      </c>
      <c r="AA33" s="18"/>
      <c r="AB33" s="18">
        <f t="shared" ref="AB33:AE33" si="75">AB15/AB$18*100</f>
        <v>7.6121032637295221</v>
      </c>
      <c r="AC33" s="18">
        <f t="shared" si="75"/>
        <v>8.483557820778465</v>
      </c>
      <c r="AD33" s="18">
        <f t="shared" si="75"/>
        <v>6.9597222836932247</v>
      </c>
      <c r="AE33" s="18">
        <f t="shared" si="75"/>
        <v>7.6440809583499263</v>
      </c>
      <c r="AG33" t="str">
        <f>$A$15</f>
        <v>Process, plant and machine operatives</v>
      </c>
      <c r="AH33" s="18">
        <f t="shared" ref="AH33:AK33" si="76">AH15/AH$18*100</f>
        <v>2.3358687835428227</v>
      </c>
      <c r="AI33" s="18">
        <f t="shared" si="76"/>
        <v>1.0113435210576747</v>
      </c>
      <c r="AJ33" s="18">
        <f t="shared" si="76"/>
        <v>1.6551221368665203</v>
      </c>
      <c r="AK33" s="18">
        <f t="shared" si="76"/>
        <v>1.6304117726941194</v>
      </c>
      <c r="AL33" s="18"/>
      <c r="AM33" s="18">
        <f t="shared" ref="AM33:AP33" si="77">AM15/AM$18*100</f>
        <v>1.7830358430549162</v>
      </c>
      <c r="AN33" s="18">
        <f t="shared" si="77"/>
        <v>0.8587238482684787</v>
      </c>
      <c r="AO33" s="18">
        <f t="shared" si="77"/>
        <v>2.77746389207678</v>
      </c>
      <c r="AP33" s="18">
        <f t="shared" si="77"/>
        <v>1.508426903426241</v>
      </c>
      <c r="AQ33" s="18"/>
      <c r="AR33" s="18">
        <f t="shared" ref="AR33:AU33" si="78">AR15/AR$18*100</f>
        <v>1.6933554975947032</v>
      </c>
      <c r="AS33" s="18">
        <f t="shared" si="78"/>
        <v>1.4979267709170325</v>
      </c>
      <c r="AT33" s="18">
        <f t="shared" si="78"/>
        <v>2.8446772392532198</v>
      </c>
      <c r="AU33" s="18">
        <f t="shared" si="78"/>
        <v>1.7752084677707121</v>
      </c>
    </row>
    <row r="34" spans="1:47" x14ac:dyDescent="0.2">
      <c r="A34" t="str">
        <f>$A$16</f>
        <v>Elementary occupations</v>
      </c>
      <c r="B34" s="18">
        <f t="shared" si="29"/>
        <v>8.5774472063984621</v>
      </c>
      <c r="C34" s="18">
        <f t="shared" ref="C34:O34" si="79">C16/C$18*100</f>
        <v>19.143473548762273</v>
      </c>
      <c r="D34" s="18">
        <f t="shared" si="79"/>
        <v>5.8484397487112805</v>
      </c>
      <c r="E34" s="18">
        <f t="shared" si="79"/>
        <v>11.318104172830626</v>
      </c>
      <c r="F34" s="18"/>
      <c r="G34" s="18">
        <f t="shared" si="79"/>
        <v>6.869383188158948</v>
      </c>
      <c r="H34" s="18">
        <f t="shared" si="79"/>
        <v>18.433405345009188</v>
      </c>
      <c r="I34" s="18">
        <f t="shared" si="79"/>
        <v>5.9669791736782525</v>
      </c>
      <c r="J34" s="18">
        <f t="shared" si="79"/>
        <v>10.224342821705772</v>
      </c>
      <c r="K34" s="18"/>
      <c r="L34" s="18">
        <f t="shared" si="79"/>
        <v>7.0412986741537313</v>
      </c>
      <c r="M34" s="18">
        <f t="shared" si="79"/>
        <v>15.436965531178339</v>
      </c>
      <c r="N34" s="18">
        <f t="shared" si="79"/>
        <v>8.0074319031811871</v>
      </c>
      <c r="O34" s="18">
        <f t="shared" si="79"/>
        <v>9.7103611941928332</v>
      </c>
      <c r="Q34" t="str">
        <f>$A$16</f>
        <v>Elementary occupations</v>
      </c>
      <c r="R34" s="18">
        <f t="shared" ref="R34:U34" si="80">R16/R$18*100</f>
        <v>9.5306974329519107</v>
      </c>
      <c r="S34" s="18">
        <f t="shared" si="80"/>
        <v>30.923680736595273</v>
      </c>
      <c r="T34" s="18">
        <f t="shared" si="80"/>
        <v>4.5921028039379008</v>
      </c>
      <c r="U34" s="18">
        <f t="shared" si="80"/>
        <v>11.678688749428899</v>
      </c>
      <c r="V34" s="18"/>
      <c r="W34" s="18">
        <f t="shared" ref="W34:Z34" si="81">W16/W$18*100</f>
        <v>7.6735458221560569</v>
      </c>
      <c r="X34" s="18">
        <f t="shared" si="81"/>
        <v>27.563838288729652</v>
      </c>
      <c r="Y34" s="18">
        <f t="shared" si="81"/>
        <v>5.1334017313446747</v>
      </c>
      <c r="Z34" s="18">
        <f t="shared" si="81"/>
        <v>10.487797518310803</v>
      </c>
      <c r="AA34" s="18"/>
      <c r="AB34" s="18">
        <f t="shared" ref="AB34:AE34" si="82">AB16/AB$18*100</f>
        <v>7.5839935549384494</v>
      </c>
      <c r="AC34" s="18">
        <f t="shared" si="82"/>
        <v>22.459571756268893</v>
      </c>
      <c r="AD34" s="18">
        <f t="shared" si="82"/>
        <v>6.1715928456343114</v>
      </c>
      <c r="AE34" s="18">
        <f t="shared" si="82"/>
        <v>9.8981292925922304</v>
      </c>
      <c r="AG34" t="str">
        <f>$A$16</f>
        <v>Elementary occupations</v>
      </c>
      <c r="AH34" s="18">
        <f t="shared" ref="AH34:AK34" si="83">AH16/AH$18*100</f>
        <v>6.9130926481191635</v>
      </c>
      <c r="AI34" s="18">
        <f t="shared" si="83"/>
        <v>15.152079067141361</v>
      </c>
      <c r="AJ34" s="18">
        <f t="shared" si="83"/>
        <v>8.07385912291838</v>
      </c>
      <c r="AK34" s="18">
        <f t="shared" si="83"/>
        <v>10.925804476255143</v>
      </c>
      <c r="AL34" s="18"/>
      <c r="AM34" s="18">
        <f t="shared" ref="AM34:AP34" si="84">AM16/AM$18*100</f>
        <v>5.5627165562093506</v>
      </c>
      <c r="AN34" s="18">
        <f t="shared" si="84"/>
        <v>14.990045983536987</v>
      </c>
      <c r="AO34" s="18">
        <f t="shared" si="84"/>
        <v>7.0435453655003881</v>
      </c>
      <c r="AP34" s="18">
        <f t="shared" si="84"/>
        <v>9.9543481579290543</v>
      </c>
      <c r="AQ34" s="18"/>
      <c r="AR34" s="18">
        <f t="shared" ref="AR34:AU34" si="85">AR16/AR$18*100</f>
        <v>6.2345743657530095</v>
      </c>
      <c r="AS34" s="18">
        <f t="shared" si="85"/>
        <v>12.595550284005764</v>
      </c>
      <c r="AT34" s="18">
        <f t="shared" si="85"/>
        <v>10.326272551933886</v>
      </c>
      <c r="AU34" s="18">
        <f t="shared" si="85"/>
        <v>9.5235728460249138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7.3221447023427757</v>
      </c>
      <c r="C44" s="27">
        <f t="shared" ref="C44:E44" si="93">H8-C8</f>
        <v>4.1301876056332496</v>
      </c>
      <c r="D44" s="27">
        <f t="shared" si="93"/>
        <v>2.8730480985948077</v>
      </c>
      <c r="E44" s="27">
        <f t="shared" si="93"/>
        <v>14.325380406570844</v>
      </c>
      <c r="F44" s="27"/>
      <c r="G44" s="27">
        <f>L8-G8</f>
        <v>1.1181725353387648</v>
      </c>
      <c r="H44" s="27">
        <f t="shared" ref="H44:J44" si="94">M8-H8</f>
        <v>2.8639348909172071</v>
      </c>
      <c r="I44" s="27">
        <f t="shared" si="94"/>
        <v>3.1899018618055628</v>
      </c>
      <c r="J44" s="27">
        <f t="shared" si="94"/>
        <v>7.1720092880615312</v>
      </c>
      <c r="K44" s="27"/>
      <c r="L44" s="27">
        <f>L8-B8</f>
        <v>8.4403172376815405</v>
      </c>
      <c r="M44" s="27">
        <f t="shared" ref="M44:O44" si="95">M8-C8</f>
        <v>6.9941224965504567</v>
      </c>
      <c r="N44" s="27">
        <f t="shared" si="95"/>
        <v>6.0629499604003705</v>
      </c>
      <c r="O44" s="27">
        <f t="shared" si="95"/>
        <v>21.497389694632375</v>
      </c>
      <c r="Q44" t="str">
        <f>$A$8</f>
        <v>Managers, directors and senior officials</v>
      </c>
      <c r="R44" s="27">
        <f>W8-R8</f>
        <v>4.2779027009161439</v>
      </c>
      <c r="S44" s="27">
        <f t="shared" ref="S44:S52" si="96">X8-S8</f>
        <v>1.5627959168082772</v>
      </c>
      <c r="T44" s="27">
        <f t="shared" ref="T44:T52" si="97">Y8-T8</f>
        <v>-0.17047064715027815</v>
      </c>
      <c r="U44" s="27">
        <f t="shared" ref="U44:U52" si="98">Z8-U8</f>
        <v>5.670227970574139</v>
      </c>
      <c r="V44" s="27"/>
      <c r="W44" s="27">
        <f>AB8-W8</f>
        <v>6.3905120680075811E-2</v>
      </c>
      <c r="X44" s="27">
        <f t="shared" ref="X44:X52" si="99">AC8-X8</f>
        <v>0.72354543826970108</v>
      </c>
      <c r="Y44" s="27">
        <f t="shared" ref="Y44:Y52" si="100">AD8-Y8</f>
        <v>2.3548074672985653</v>
      </c>
      <c r="Z44" s="27">
        <f t="shared" ref="Z44:Z52" si="101">AE8-Z8</f>
        <v>3.1422580262483493</v>
      </c>
      <c r="AA44" s="27"/>
      <c r="AB44" s="27">
        <f>AB8-R8</f>
        <v>4.3418078215962197</v>
      </c>
      <c r="AC44" s="27">
        <f t="shared" ref="AC44:AC52" si="102">AC8-S8</f>
        <v>2.2863413550779783</v>
      </c>
      <c r="AD44" s="27">
        <f t="shared" ref="AD44:AD52" si="103">AD8-T8</f>
        <v>2.1843368201482871</v>
      </c>
      <c r="AE44" s="27">
        <f t="shared" ref="AE44:AE52" si="104">AE8-U8</f>
        <v>8.8124859968224882</v>
      </c>
      <c r="AG44" t="str">
        <f>$A$8</f>
        <v>Managers, directors and senior officials</v>
      </c>
      <c r="AH44" s="27">
        <f>AM8-AH8</f>
        <v>3.0442420014266318</v>
      </c>
      <c r="AI44" s="27">
        <f t="shared" ref="AI44:AI52" si="105">AN8-AI8</f>
        <v>2.5673916888249755</v>
      </c>
      <c r="AJ44" s="27">
        <f t="shared" ref="AJ44:AJ52" si="106">AO8-AJ8</f>
        <v>3.0435187457450965</v>
      </c>
      <c r="AK44" s="27">
        <f t="shared" ref="AK44:AK52" si="107">AP8-AK8</f>
        <v>8.6551524359967047</v>
      </c>
      <c r="AL44" s="27"/>
      <c r="AM44" s="27">
        <f>AR8-AM8</f>
        <v>1.0542674146587245</v>
      </c>
      <c r="AN44" s="27">
        <f t="shared" ref="AN44:AN52" si="108">AS8-AN8</f>
        <v>2.1403894526474918</v>
      </c>
      <c r="AO44" s="27">
        <f t="shared" ref="AO44:AO52" si="109">AT8-AO8</f>
        <v>0.83509439450696732</v>
      </c>
      <c r="AP44" s="27">
        <f t="shared" ref="AP44:AP52" si="110">AU8-AP8</f>
        <v>4.0297512618131819</v>
      </c>
      <c r="AQ44" s="27"/>
      <c r="AR44" s="27">
        <f>AR8-AH8</f>
        <v>4.0985094160853563</v>
      </c>
      <c r="AS44" s="27">
        <f t="shared" ref="AS44:AS52" si="111">AS8-AI8</f>
        <v>4.7077811414724673</v>
      </c>
      <c r="AT44" s="27">
        <f t="shared" ref="AT44:AT52" si="112">AT8-AJ8</f>
        <v>3.8786131402520638</v>
      </c>
      <c r="AU44" s="27">
        <f t="shared" ref="AU44:AU52" si="113">AU8-AK8</f>
        <v>12.684903697809887</v>
      </c>
    </row>
    <row r="45" spans="1:47" x14ac:dyDescent="0.2">
      <c r="A45" t="str">
        <f>$A$9</f>
        <v>Professional occupations</v>
      </c>
      <c r="B45" s="27">
        <f t="shared" ref="B45:B54" si="114">G9-B9</f>
        <v>18.75136338756414</v>
      </c>
      <c r="C45" s="27">
        <f t="shared" ref="C45:C54" si="115">H9-C9</f>
        <v>6.2543288944815387</v>
      </c>
      <c r="D45" s="27">
        <f t="shared" ref="D45:D54" si="116">I9-D9</f>
        <v>-1.7694879793741158</v>
      </c>
      <c r="E45" s="27">
        <f t="shared" ref="E45:E54" si="117">J9-E9</f>
        <v>23.236204302671524</v>
      </c>
      <c r="F45" s="27"/>
      <c r="G45" s="27">
        <f t="shared" ref="G45:G54" si="118">L9-G9</f>
        <v>30.660969953758112</v>
      </c>
      <c r="H45" s="27">
        <f t="shared" ref="H45:H54" si="119">M9-H9</f>
        <v>11.224567428217846</v>
      </c>
      <c r="I45" s="27">
        <f t="shared" ref="I45:I54" si="120">N9-I9</f>
        <v>1.4143509452778105</v>
      </c>
      <c r="J45" s="27">
        <f t="shared" ref="J45:J54" si="121">O9-J9</f>
        <v>43.299888327253797</v>
      </c>
      <c r="K45" s="27"/>
      <c r="L45" s="27">
        <f t="shared" ref="L45:L54" si="122">L9-B9</f>
        <v>49.412333341322253</v>
      </c>
      <c r="M45" s="27">
        <f t="shared" ref="M45:M54" si="123">M9-C9</f>
        <v>17.478896322699384</v>
      </c>
      <c r="N45" s="27">
        <f t="shared" ref="N45:N54" si="124">N9-D9</f>
        <v>-0.35513703409630537</v>
      </c>
      <c r="O45" s="27">
        <f t="shared" ref="O45:O54" si="125">O9-E9</f>
        <v>66.536092629925321</v>
      </c>
      <c r="Q45" t="str">
        <f>$A$9</f>
        <v>Professional occupations</v>
      </c>
      <c r="R45" s="27">
        <f t="shared" ref="R45:R52" si="126">W9-R9</f>
        <v>9.872697078514804</v>
      </c>
      <c r="S45" s="27">
        <f t="shared" si="96"/>
        <v>2.5425861750074272</v>
      </c>
      <c r="T45" s="27">
        <f t="shared" si="97"/>
        <v>-3.797109985549632</v>
      </c>
      <c r="U45" s="27">
        <f t="shared" si="98"/>
        <v>8.618173267972594</v>
      </c>
      <c r="V45" s="27"/>
      <c r="W45" s="27">
        <f t="shared" ref="W45:W52" si="127">AB9-W9</f>
        <v>20.509829982925481</v>
      </c>
      <c r="X45" s="27">
        <f t="shared" si="99"/>
        <v>4.1951962774695666</v>
      </c>
      <c r="Y45" s="27">
        <f t="shared" si="100"/>
        <v>-0.73969818392136233</v>
      </c>
      <c r="Z45" s="27">
        <f t="shared" si="101"/>
        <v>23.965328076473682</v>
      </c>
      <c r="AA45" s="27"/>
      <c r="AB45" s="27">
        <f t="shared" ref="AB45:AB52" si="128">AB9-R9</f>
        <v>30.382527061440285</v>
      </c>
      <c r="AC45" s="27">
        <f t="shared" si="102"/>
        <v>6.7377824524769938</v>
      </c>
      <c r="AD45" s="27">
        <f t="shared" si="103"/>
        <v>-4.5368081694709943</v>
      </c>
      <c r="AE45" s="27">
        <f t="shared" si="104"/>
        <v>32.583501344446276</v>
      </c>
      <c r="AG45" t="str">
        <f>$A$9</f>
        <v>Professional occupations</v>
      </c>
      <c r="AH45" s="27">
        <f t="shared" ref="AH45:AH52" si="129">AM9-AH9</f>
        <v>8.8786663090493931</v>
      </c>
      <c r="AI45" s="27">
        <f t="shared" si="105"/>
        <v>3.7117427194741062</v>
      </c>
      <c r="AJ45" s="27">
        <f t="shared" si="106"/>
        <v>2.0276220061755073</v>
      </c>
      <c r="AK45" s="27">
        <f t="shared" si="107"/>
        <v>14.618031034699015</v>
      </c>
      <c r="AL45" s="27"/>
      <c r="AM45" s="27">
        <f t="shared" ref="AM45:AM52" si="130">AR9-AM9</f>
        <v>10.151139970832645</v>
      </c>
      <c r="AN45" s="27">
        <f t="shared" si="108"/>
        <v>7.0293711507482826</v>
      </c>
      <c r="AO45" s="27">
        <f t="shared" si="109"/>
        <v>2.1540491291991781</v>
      </c>
      <c r="AP45" s="27">
        <f t="shared" si="110"/>
        <v>19.3345602507801</v>
      </c>
      <c r="AQ45" s="27"/>
      <c r="AR45" s="27">
        <f t="shared" ref="AR45:AR52" si="131">AR9-AH9</f>
        <v>19.029806279882038</v>
      </c>
      <c r="AS45" s="27">
        <f t="shared" si="111"/>
        <v>10.741113870222389</v>
      </c>
      <c r="AT45" s="27">
        <f t="shared" si="112"/>
        <v>4.1816711353746854</v>
      </c>
      <c r="AU45" s="27">
        <f t="shared" si="113"/>
        <v>33.952591285479116</v>
      </c>
    </row>
    <row r="46" spans="1:47" x14ac:dyDescent="0.2">
      <c r="A46" t="str">
        <f>$A$10</f>
        <v>Associate professional occupations</v>
      </c>
      <c r="B46" s="27">
        <f t="shared" si="114"/>
        <v>8.5548193129433798</v>
      </c>
      <c r="C46" s="27">
        <f t="shared" si="115"/>
        <v>2.7521414088449028</v>
      </c>
      <c r="D46" s="27">
        <f t="shared" si="116"/>
        <v>-1.7372278466730755</v>
      </c>
      <c r="E46" s="27">
        <f t="shared" si="117"/>
        <v>9.5697328751151929</v>
      </c>
      <c r="F46" s="27"/>
      <c r="G46" s="27">
        <f t="shared" si="118"/>
        <v>11.715776534344585</v>
      </c>
      <c r="H46" s="27">
        <f t="shared" si="119"/>
        <v>8.8113623910163952</v>
      </c>
      <c r="I46" s="27">
        <f t="shared" si="120"/>
        <v>3.0735004226505929</v>
      </c>
      <c r="J46" s="27">
        <f t="shared" si="121"/>
        <v>23.600639348011583</v>
      </c>
      <c r="K46" s="27"/>
      <c r="L46" s="27">
        <f t="shared" si="122"/>
        <v>20.270595847287964</v>
      </c>
      <c r="M46" s="27">
        <f t="shared" si="123"/>
        <v>11.563503799861298</v>
      </c>
      <c r="N46" s="27">
        <f t="shared" si="124"/>
        <v>1.3362725759775174</v>
      </c>
      <c r="O46" s="27">
        <f t="shared" si="125"/>
        <v>33.170372223126776</v>
      </c>
      <c r="Q46" t="str">
        <f>$A$10</f>
        <v>Associate professional occupations</v>
      </c>
      <c r="R46" s="27">
        <f t="shared" si="126"/>
        <v>3.9042722684705709</v>
      </c>
      <c r="S46" s="27">
        <f t="shared" si="96"/>
        <v>1.5279456554901634</v>
      </c>
      <c r="T46" s="27">
        <f t="shared" si="97"/>
        <v>-2.34452152236336</v>
      </c>
      <c r="U46" s="27">
        <f t="shared" si="98"/>
        <v>3.0876964015973769</v>
      </c>
      <c r="V46" s="27"/>
      <c r="W46" s="27">
        <f>AB10-W10</f>
        <v>3.8269324207121258E-2</v>
      </c>
      <c r="X46" s="27">
        <f t="shared" si="99"/>
        <v>0.93484446383748931</v>
      </c>
      <c r="Y46" s="27">
        <f t="shared" si="100"/>
        <v>1.3884497008670103</v>
      </c>
      <c r="Z46" s="27">
        <f t="shared" si="101"/>
        <v>2.3615634889116208</v>
      </c>
      <c r="AA46" s="27"/>
      <c r="AB46" s="27">
        <f t="shared" si="128"/>
        <v>3.9425415926776921</v>
      </c>
      <c r="AC46" s="27">
        <f t="shared" si="102"/>
        <v>2.4627901193276527</v>
      </c>
      <c r="AD46" s="27">
        <f t="shared" si="103"/>
        <v>-0.95607182149634973</v>
      </c>
      <c r="AE46" s="27">
        <f t="shared" si="104"/>
        <v>5.4492598905089977</v>
      </c>
      <c r="AG46" t="str">
        <f>$A$10</f>
        <v>Associate professional occupations</v>
      </c>
      <c r="AH46" s="27">
        <f t="shared" si="129"/>
        <v>4.650547044472777</v>
      </c>
      <c r="AI46" s="27">
        <f t="shared" si="105"/>
        <v>1.2241957533547172</v>
      </c>
      <c r="AJ46" s="27">
        <f t="shared" si="106"/>
        <v>0.6072936756902827</v>
      </c>
      <c r="AK46" s="27">
        <f t="shared" si="107"/>
        <v>6.4820364735177733</v>
      </c>
      <c r="AL46" s="27"/>
      <c r="AM46" s="27">
        <f t="shared" si="130"/>
        <v>11.677507210137506</v>
      </c>
      <c r="AN46" s="27">
        <f t="shared" si="108"/>
        <v>7.8765179271789059</v>
      </c>
      <c r="AO46" s="27">
        <f t="shared" si="109"/>
        <v>1.6850507217835791</v>
      </c>
      <c r="AP46" s="27">
        <f t="shared" si="110"/>
        <v>21.239075859099984</v>
      </c>
      <c r="AQ46" s="27"/>
      <c r="AR46" s="27">
        <f t="shared" si="131"/>
        <v>16.328054254610283</v>
      </c>
      <c r="AS46" s="27">
        <f t="shared" si="111"/>
        <v>9.1007136805336231</v>
      </c>
      <c r="AT46" s="27">
        <f t="shared" si="112"/>
        <v>2.2923443974738618</v>
      </c>
      <c r="AU46" s="27">
        <f t="shared" si="113"/>
        <v>27.721112332617757</v>
      </c>
    </row>
    <row r="47" spans="1:47" x14ac:dyDescent="0.2">
      <c r="A47" t="str">
        <f>$A$11</f>
        <v>Administrative and secretarial occupations</v>
      </c>
      <c r="B47" s="27">
        <f t="shared" si="114"/>
        <v>0.7223611763691693</v>
      </c>
      <c r="C47" s="27">
        <f t="shared" si="115"/>
        <v>-2.3484954066595236</v>
      </c>
      <c r="D47" s="27">
        <f t="shared" si="116"/>
        <v>0.39310326657618511</v>
      </c>
      <c r="E47" s="27">
        <f t="shared" si="117"/>
        <v>-1.2330309637141568</v>
      </c>
      <c r="F47" s="27"/>
      <c r="G47" s="27">
        <f t="shared" si="118"/>
        <v>9.2095468651010037E-3</v>
      </c>
      <c r="H47" s="27">
        <f t="shared" si="119"/>
        <v>-3.3887259747481302</v>
      </c>
      <c r="I47" s="27">
        <f t="shared" si="120"/>
        <v>0.56412345444122902</v>
      </c>
      <c r="J47" s="27">
        <f t="shared" si="121"/>
        <v>-2.8153929734418028</v>
      </c>
      <c r="K47" s="27"/>
      <c r="L47" s="27">
        <f t="shared" si="122"/>
        <v>0.7315707232342703</v>
      </c>
      <c r="M47" s="27">
        <f t="shared" si="123"/>
        <v>-5.7372213814076538</v>
      </c>
      <c r="N47" s="27">
        <f t="shared" si="124"/>
        <v>0.95722672101741413</v>
      </c>
      <c r="O47" s="27">
        <f t="shared" si="125"/>
        <v>-4.0484239371559596</v>
      </c>
      <c r="Q47" t="str">
        <f>$A$11</f>
        <v>Administrative and secretarial occupations</v>
      </c>
      <c r="R47" s="27">
        <f t="shared" si="126"/>
        <v>1.0929464459289164</v>
      </c>
      <c r="S47" s="27">
        <f t="shared" si="96"/>
        <v>0.22203757884689557</v>
      </c>
      <c r="T47" s="27">
        <f t="shared" si="97"/>
        <v>-0.37547988441233182</v>
      </c>
      <c r="U47" s="27">
        <f t="shared" si="98"/>
        <v>0.93950414036347851</v>
      </c>
      <c r="V47" s="27"/>
      <c r="W47" s="27">
        <f t="shared" si="127"/>
        <v>3.4126302850247967</v>
      </c>
      <c r="X47" s="27">
        <f t="shared" si="99"/>
        <v>-0.59858679871240295</v>
      </c>
      <c r="Y47" s="27">
        <f t="shared" si="100"/>
        <v>0.32873613667641421</v>
      </c>
      <c r="Z47" s="27">
        <f t="shared" si="101"/>
        <v>3.1427796229888081</v>
      </c>
      <c r="AA47" s="27"/>
      <c r="AB47" s="27">
        <f t="shared" si="128"/>
        <v>4.5055767309537131</v>
      </c>
      <c r="AC47" s="27">
        <f t="shared" si="102"/>
        <v>-0.37654921986550738</v>
      </c>
      <c r="AD47" s="27">
        <f t="shared" si="103"/>
        <v>-4.6743747735917607E-2</v>
      </c>
      <c r="AE47" s="27">
        <f t="shared" si="104"/>
        <v>4.0822837633522866</v>
      </c>
      <c r="AG47" t="str">
        <f>$A$11</f>
        <v>Administrative and secretarial occupations</v>
      </c>
      <c r="AH47" s="27">
        <f t="shared" si="129"/>
        <v>-0.37058526955975424</v>
      </c>
      <c r="AI47" s="27">
        <f t="shared" si="105"/>
        <v>-2.5705329855064214</v>
      </c>
      <c r="AJ47" s="27">
        <f t="shared" si="106"/>
        <v>0.76858315098851904</v>
      </c>
      <c r="AK47" s="27">
        <f t="shared" si="107"/>
        <v>-2.1725351040776673</v>
      </c>
      <c r="AL47" s="27"/>
      <c r="AM47" s="27">
        <f t="shared" si="130"/>
        <v>-3.4034207381596957</v>
      </c>
      <c r="AN47" s="27">
        <f t="shared" si="108"/>
        <v>-2.7901391760357335</v>
      </c>
      <c r="AO47" s="27">
        <f t="shared" si="109"/>
        <v>0.23538731776481292</v>
      </c>
      <c r="AP47" s="27">
        <f>AU11-AP11</f>
        <v>-5.9581725964306145</v>
      </c>
      <c r="AQ47" s="27"/>
      <c r="AR47" s="27">
        <f t="shared" si="131"/>
        <v>-3.7740060077194499</v>
      </c>
      <c r="AS47" s="27">
        <f t="shared" si="111"/>
        <v>-5.3606721615421549</v>
      </c>
      <c r="AT47" s="27">
        <f t="shared" si="112"/>
        <v>1.003970468753332</v>
      </c>
      <c r="AU47" s="27">
        <f t="shared" si="113"/>
        <v>-8.1307077005082817</v>
      </c>
    </row>
    <row r="48" spans="1:47" x14ac:dyDescent="0.2">
      <c r="A48" t="str">
        <f>$A$12</f>
        <v>Skilled trades occupations</v>
      </c>
      <c r="B48" s="27">
        <f t="shared" si="114"/>
        <v>-9.5378962696307141</v>
      </c>
      <c r="C48" s="27">
        <f t="shared" si="115"/>
        <v>-0.73752332766987472</v>
      </c>
      <c r="D48" s="27">
        <f t="shared" si="116"/>
        <v>-4.2793127013079157</v>
      </c>
      <c r="E48" s="27">
        <f t="shared" si="117"/>
        <v>-14.554732298608513</v>
      </c>
      <c r="F48" s="27"/>
      <c r="G48" s="27">
        <f t="shared" si="118"/>
        <v>-5.5090494022500422</v>
      </c>
      <c r="H48" s="27">
        <f t="shared" si="119"/>
        <v>1.9816728468962452</v>
      </c>
      <c r="I48" s="27">
        <f t="shared" si="120"/>
        <v>4.7372432692140407</v>
      </c>
      <c r="J48" s="27">
        <f t="shared" si="121"/>
        <v>1.2098667138602366</v>
      </c>
      <c r="K48" s="27"/>
      <c r="L48" s="27">
        <f t="shared" si="122"/>
        <v>-15.046945671880756</v>
      </c>
      <c r="M48" s="27">
        <f t="shared" si="123"/>
        <v>1.2441495192263705</v>
      </c>
      <c r="N48" s="27">
        <f t="shared" si="124"/>
        <v>0.45793056790612496</v>
      </c>
      <c r="O48" s="27">
        <f t="shared" si="125"/>
        <v>-13.344865584748277</v>
      </c>
      <c r="Q48" t="str">
        <f>$A$12</f>
        <v>Skilled trades occupations</v>
      </c>
      <c r="R48" s="27">
        <f t="shared" si="126"/>
        <v>-9.5059614771987171</v>
      </c>
      <c r="S48" s="27">
        <f t="shared" si="96"/>
        <v>-0.59191087445014556</v>
      </c>
      <c r="T48" s="27">
        <f t="shared" si="97"/>
        <v>-5.6635525937085056</v>
      </c>
      <c r="U48" s="27">
        <f t="shared" si="98"/>
        <v>-15.761424945357362</v>
      </c>
      <c r="V48" s="27"/>
      <c r="W48" s="27">
        <f t="shared" si="127"/>
        <v>-6.3664167797214546</v>
      </c>
      <c r="X48" s="27">
        <f t="shared" si="99"/>
        <v>1.5077187995886794</v>
      </c>
      <c r="Y48" s="27">
        <f t="shared" si="100"/>
        <v>4.4161420009817043</v>
      </c>
      <c r="Z48" s="27">
        <f t="shared" si="101"/>
        <v>-0.44255597915108069</v>
      </c>
      <c r="AA48" s="27"/>
      <c r="AB48" s="27">
        <f t="shared" si="128"/>
        <v>-15.872378256920172</v>
      </c>
      <c r="AC48" s="27">
        <f t="shared" si="102"/>
        <v>0.91580792513853382</v>
      </c>
      <c r="AD48" s="27">
        <f t="shared" si="103"/>
        <v>-1.2474105927268013</v>
      </c>
      <c r="AE48" s="27">
        <f t="shared" si="104"/>
        <v>-16.203980924508443</v>
      </c>
      <c r="AG48" t="str">
        <f>$A$12</f>
        <v>Skilled trades occupations</v>
      </c>
      <c r="AH48" s="27">
        <f t="shared" si="129"/>
        <v>-3.1934792431984604E-2</v>
      </c>
      <c r="AI48" s="27">
        <f t="shared" si="105"/>
        <v>-0.14561245321972605</v>
      </c>
      <c r="AJ48" s="27">
        <f t="shared" si="106"/>
        <v>1.3842398924005872</v>
      </c>
      <c r="AK48" s="27">
        <f t="shared" si="107"/>
        <v>1.206692646748877</v>
      </c>
      <c r="AL48" s="27"/>
      <c r="AM48" s="27">
        <f t="shared" si="130"/>
        <v>0.85736737747139635</v>
      </c>
      <c r="AN48" s="27">
        <f t="shared" si="108"/>
        <v>0.47395404730756985</v>
      </c>
      <c r="AO48" s="27">
        <f t="shared" si="109"/>
        <v>0.32110126823236307</v>
      </c>
      <c r="AP48" s="27">
        <f t="shared" si="110"/>
        <v>1.6524226930113279</v>
      </c>
      <c r="AQ48" s="27"/>
      <c r="AR48" s="27">
        <f t="shared" si="131"/>
        <v>0.82543258503941175</v>
      </c>
      <c r="AS48" s="27">
        <f t="shared" si="111"/>
        <v>0.3283415940878438</v>
      </c>
      <c r="AT48" s="27">
        <f t="shared" si="112"/>
        <v>1.7053411606329503</v>
      </c>
      <c r="AU48" s="27">
        <f t="shared" si="113"/>
        <v>2.8591153397602049</v>
      </c>
    </row>
    <row r="49" spans="1:47" x14ac:dyDescent="0.2">
      <c r="A49" t="str">
        <f>$A$13</f>
        <v>Caring, leisure and other service occupations</v>
      </c>
      <c r="B49" s="27">
        <f t="shared" si="114"/>
        <v>-2.5660178139162682</v>
      </c>
      <c r="C49" s="27">
        <f t="shared" si="115"/>
        <v>-4.820196946803847</v>
      </c>
      <c r="D49" s="27">
        <f t="shared" si="116"/>
        <v>0.31338399704056918</v>
      </c>
      <c r="E49" s="27">
        <f t="shared" si="117"/>
        <v>-7.0728307636795478</v>
      </c>
      <c r="F49" s="27"/>
      <c r="G49" s="27">
        <f t="shared" si="118"/>
        <v>6.3368826101352269</v>
      </c>
      <c r="H49" s="27">
        <f t="shared" si="119"/>
        <v>1.1895698938315888</v>
      </c>
      <c r="I49" s="27">
        <f t="shared" si="120"/>
        <v>3.1184416467101777</v>
      </c>
      <c r="J49" s="27">
        <f t="shared" si="121"/>
        <v>10.644894150677004</v>
      </c>
      <c r="K49" s="27"/>
      <c r="L49" s="27">
        <f t="shared" si="122"/>
        <v>3.7708647962189588</v>
      </c>
      <c r="M49" s="27">
        <f t="shared" si="123"/>
        <v>-3.6306270529722582</v>
      </c>
      <c r="N49" s="27">
        <f t="shared" si="124"/>
        <v>3.4318256437507468</v>
      </c>
      <c r="O49" s="27">
        <f t="shared" si="125"/>
        <v>3.5720633869974563</v>
      </c>
      <c r="Q49" t="str">
        <f>$A$13</f>
        <v>Caring, leisure and other service occupations</v>
      </c>
      <c r="R49" s="27">
        <f t="shared" si="126"/>
        <v>-0.21078340445198318</v>
      </c>
      <c r="S49" s="27">
        <f t="shared" si="96"/>
        <v>0.25317410928555661</v>
      </c>
      <c r="T49" s="27">
        <f t="shared" si="97"/>
        <v>3.5064255109255704E-2</v>
      </c>
      <c r="U49" s="27">
        <f t="shared" si="98"/>
        <v>7.745495994283047E-2</v>
      </c>
      <c r="V49" s="27"/>
      <c r="W49" s="27">
        <f t="shared" si="127"/>
        <v>0.91478332705310894</v>
      </c>
      <c r="X49" s="27">
        <f t="shared" si="99"/>
        <v>1.7664449901314851</v>
      </c>
      <c r="Y49" s="27">
        <f t="shared" si="100"/>
        <v>0.99728497697106322</v>
      </c>
      <c r="Z49" s="27">
        <f t="shared" si="101"/>
        <v>3.6785132941556569</v>
      </c>
      <c r="AA49" s="27"/>
      <c r="AB49" s="27">
        <f t="shared" si="128"/>
        <v>0.70399992260112576</v>
      </c>
      <c r="AC49" s="27">
        <f t="shared" si="102"/>
        <v>2.0196190994170418</v>
      </c>
      <c r="AD49" s="27">
        <f t="shared" si="103"/>
        <v>1.0323492320803189</v>
      </c>
      <c r="AE49" s="27">
        <f t="shared" si="104"/>
        <v>3.7559682540984873</v>
      </c>
      <c r="AG49" t="str">
        <f>$A$13</f>
        <v>Caring, leisure and other service occupations</v>
      </c>
      <c r="AH49" s="27">
        <f t="shared" si="129"/>
        <v>-2.3552344094642805</v>
      </c>
      <c r="AI49" s="27">
        <f t="shared" si="105"/>
        <v>-5.0733710560894139</v>
      </c>
      <c r="AJ49" s="27">
        <f t="shared" si="106"/>
        <v>0.27831974193131259</v>
      </c>
      <c r="AK49" s="27">
        <f t="shared" si="107"/>
        <v>-7.1502857236223747</v>
      </c>
      <c r="AL49" s="27"/>
      <c r="AM49" s="27">
        <f t="shared" si="130"/>
        <v>5.4220992830820904</v>
      </c>
      <c r="AN49" s="27">
        <f t="shared" si="108"/>
        <v>-0.57687509629987943</v>
      </c>
      <c r="AO49" s="27">
        <f t="shared" si="109"/>
        <v>2.1211566697391167</v>
      </c>
      <c r="AP49" s="27">
        <f t="shared" si="110"/>
        <v>6.9663808565213401</v>
      </c>
      <c r="AQ49" s="27"/>
      <c r="AR49" s="27">
        <f t="shared" si="131"/>
        <v>3.0668648736178099</v>
      </c>
      <c r="AS49" s="27">
        <f t="shared" si="111"/>
        <v>-5.6502461523892933</v>
      </c>
      <c r="AT49" s="27">
        <f t="shared" si="112"/>
        <v>2.3994764116704292</v>
      </c>
      <c r="AU49" s="27">
        <f t="shared" si="113"/>
        <v>-0.1839048671010346</v>
      </c>
    </row>
    <row r="50" spans="1:47" x14ac:dyDescent="0.2">
      <c r="A50" t="str">
        <f>$A$14</f>
        <v>Sales and customer service occupations</v>
      </c>
      <c r="B50" s="27">
        <f t="shared" si="114"/>
        <v>0.27897617149387344</v>
      </c>
      <c r="C50" s="27">
        <f t="shared" si="115"/>
        <v>-0.78561823360264782</v>
      </c>
      <c r="D50" s="27">
        <f t="shared" si="116"/>
        <v>-1.122483303434862</v>
      </c>
      <c r="E50" s="27">
        <f t="shared" si="117"/>
        <v>-1.6291253655436435</v>
      </c>
      <c r="F50" s="27"/>
      <c r="G50" s="27">
        <f t="shared" si="118"/>
        <v>-0.46966831591133484</v>
      </c>
      <c r="H50" s="27">
        <f t="shared" si="119"/>
        <v>2.6633116048933729</v>
      </c>
      <c r="I50" s="27">
        <f t="shared" si="120"/>
        <v>-0.8945538153379804</v>
      </c>
      <c r="J50" s="27">
        <f t="shared" si="121"/>
        <v>1.2990894736440595</v>
      </c>
      <c r="K50" s="27"/>
      <c r="L50" s="27">
        <f t="shared" si="122"/>
        <v>-0.19069214441746141</v>
      </c>
      <c r="M50" s="27">
        <f t="shared" si="123"/>
        <v>1.8776933712907251</v>
      </c>
      <c r="N50" s="27">
        <f t="shared" si="124"/>
        <v>-2.0170371187728424</v>
      </c>
      <c r="O50" s="27">
        <f t="shared" si="125"/>
        <v>-0.33003589189958404</v>
      </c>
      <c r="Q50" t="str">
        <f>$A$14</f>
        <v>Sales and customer service occupations</v>
      </c>
      <c r="R50" s="27">
        <f t="shared" si="126"/>
        <v>3.6167554214642905E-2</v>
      </c>
      <c r="S50" s="27">
        <f t="shared" si="96"/>
        <v>0.72841252698758474</v>
      </c>
      <c r="T50" s="27">
        <f t="shared" si="97"/>
        <v>-0.59225791630210134</v>
      </c>
      <c r="U50" s="27">
        <f t="shared" si="98"/>
        <v>0.17232216490012675</v>
      </c>
      <c r="V50" s="27"/>
      <c r="W50" s="27">
        <f t="shared" si="127"/>
        <v>0.85252273427611946</v>
      </c>
      <c r="X50" s="27">
        <f t="shared" si="99"/>
        <v>2.0021998554678362</v>
      </c>
      <c r="Y50" s="27">
        <f t="shared" si="100"/>
        <v>-0.2976655450734258</v>
      </c>
      <c r="Z50" s="27">
        <f t="shared" si="101"/>
        <v>2.557057044670529</v>
      </c>
      <c r="AA50" s="27"/>
      <c r="AB50" s="27">
        <f t="shared" si="128"/>
        <v>0.88869028849076237</v>
      </c>
      <c r="AC50" s="27">
        <f t="shared" si="102"/>
        <v>2.7306123824554209</v>
      </c>
      <c r="AD50" s="27">
        <f t="shared" si="103"/>
        <v>-0.88992346137552714</v>
      </c>
      <c r="AE50" s="27">
        <f t="shared" si="104"/>
        <v>2.7293792095706557</v>
      </c>
      <c r="AG50" t="str">
        <f>$A$14</f>
        <v>Sales and customer service occupations</v>
      </c>
      <c r="AH50" s="27">
        <f t="shared" si="129"/>
        <v>0.2428086172792181</v>
      </c>
      <c r="AI50" s="27">
        <f t="shared" si="105"/>
        <v>-1.5140307605902024</v>
      </c>
      <c r="AJ50" s="27">
        <f t="shared" si="106"/>
        <v>-0.53022538713276912</v>
      </c>
      <c r="AK50" s="27">
        <f t="shared" si="107"/>
        <v>-1.8014475304437454</v>
      </c>
      <c r="AL50" s="27"/>
      <c r="AM50" s="27">
        <f t="shared" si="130"/>
        <v>-1.3221910501874401</v>
      </c>
      <c r="AN50" s="27">
        <f t="shared" si="108"/>
        <v>0.66111174942547279</v>
      </c>
      <c r="AO50" s="27">
        <f t="shared" si="109"/>
        <v>-0.59688827026454772</v>
      </c>
      <c r="AP50" s="27">
        <f t="shared" si="110"/>
        <v>-1.2579675710265192</v>
      </c>
      <c r="AQ50" s="27"/>
      <c r="AR50" s="27">
        <f t="shared" si="131"/>
        <v>-1.079382432908222</v>
      </c>
      <c r="AS50" s="27">
        <f t="shared" si="111"/>
        <v>-0.85291901116472957</v>
      </c>
      <c r="AT50" s="27">
        <f t="shared" si="112"/>
        <v>-1.1271136573973168</v>
      </c>
      <c r="AU50" s="27">
        <f t="shared" si="113"/>
        <v>-3.0594151014702646</v>
      </c>
    </row>
    <row r="51" spans="1:47" x14ac:dyDescent="0.2">
      <c r="A51" t="str">
        <f>$A$15</f>
        <v>Process, plant and machine operatives</v>
      </c>
      <c r="B51" s="27">
        <f t="shared" si="114"/>
        <v>-6.0422398227392655</v>
      </c>
      <c r="C51" s="27">
        <f t="shared" si="115"/>
        <v>0.26132721946681947</v>
      </c>
      <c r="D51" s="27">
        <f t="shared" si="116"/>
        <v>0.56772789810488522</v>
      </c>
      <c r="E51" s="27">
        <f t="shared" si="117"/>
        <v>-5.2131847051675635</v>
      </c>
      <c r="F51" s="27"/>
      <c r="G51" s="27">
        <f t="shared" si="118"/>
        <v>-3.9196857263230775</v>
      </c>
      <c r="H51" s="27">
        <f t="shared" si="119"/>
        <v>2.8468514557892464</v>
      </c>
      <c r="I51" s="27">
        <f t="shared" si="120"/>
        <v>1.4318987331962401</v>
      </c>
      <c r="J51" s="27">
        <f t="shared" si="121"/>
        <v>0.35906446266240977</v>
      </c>
      <c r="K51" s="27"/>
      <c r="L51" s="27">
        <f t="shared" si="122"/>
        <v>-9.9619255490623431</v>
      </c>
      <c r="M51" s="27">
        <f t="shared" si="123"/>
        <v>3.1081786752560658</v>
      </c>
      <c r="N51" s="27">
        <f t="shared" si="124"/>
        <v>1.9996266313011253</v>
      </c>
      <c r="O51" s="27">
        <f t="shared" si="125"/>
        <v>-4.8541202425051537</v>
      </c>
      <c r="Q51" t="str">
        <f>$A$15</f>
        <v>Process, plant and machine operatives</v>
      </c>
      <c r="R51" s="27">
        <f t="shared" si="126"/>
        <v>-5.3171781591526255</v>
      </c>
      <c r="S51" s="27">
        <f t="shared" si="96"/>
        <v>0.58277145976152234</v>
      </c>
      <c r="T51" s="27">
        <f t="shared" si="97"/>
        <v>-0.23467396736740298</v>
      </c>
      <c r="U51" s="27">
        <f t="shared" si="98"/>
        <v>-4.969080666758515</v>
      </c>
      <c r="V51" s="27"/>
      <c r="W51" s="27">
        <f t="shared" si="127"/>
        <v>-4.2264882293948602</v>
      </c>
      <c r="X51" s="27">
        <f t="shared" si="99"/>
        <v>1.4223283651021612</v>
      </c>
      <c r="Y51" s="27">
        <f t="shared" si="100"/>
        <v>1.1061453555039558</v>
      </c>
      <c r="Z51" s="27">
        <f t="shared" si="101"/>
        <v>-1.6980145087887379</v>
      </c>
      <c r="AA51" s="27"/>
      <c r="AB51" s="27">
        <f t="shared" si="128"/>
        <v>-9.5436663885474857</v>
      </c>
      <c r="AC51" s="27">
        <f t="shared" si="102"/>
        <v>2.0050998248636835</v>
      </c>
      <c r="AD51" s="27">
        <f t="shared" si="103"/>
        <v>0.87147138813655278</v>
      </c>
      <c r="AE51" s="27">
        <f t="shared" si="104"/>
        <v>-6.6670951755472529</v>
      </c>
      <c r="AG51" t="str">
        <f>$A$15</f>
        <v>Process, plant and machine operatives</v>
      </c>
      <c r="AH51" s="27">
        <f t="shared" si="129"/>
        <v>-0.72506166358663604</v>
      </c>
      <c r="AI51" s="27">
        <f t="shared" si="105"/>
        <v>-0.32144424029470398</v>
      </c>
      <c r="AJ51" s="27">
        <f t="shared" si="106"/>
        <v>0.80240186547228853</v>
      </c>
      <c r="AK51" s="27">
        <f t="shared" si="107"/>
        <v>-0.24410403840905115</v>
      </c>
      <c r="AL51" s="27"/>
      <c r="AM51" s="27">
        <f t="shared" si="130"/>
        <v>0.30680250307177248</v>
      </c>
      <c r="AN51" s="27">
        <f t="shared" si="108"/>
        <v>1.4245230906870907</v>
      </c>
      <c r="AO51" s="27">
        <f t="shared" si="109"/>
        <v>0.32575337769228097</v>
      </c>
      <c r="AP51" s="27">
        <f t="shared" si="110"/>
        <v>2.0570789714511442</v>
      </c>
      <c r="AQ51" s="27"/>
      <c r="AR51" s="27">
        <f t="shared" si="131"/>
        <v>-0.41825916051486356</v>
      </c>
      <c r="AS51" s="27">
        <f t="shared" si="111"/>
        <v>1.1030788503923867</v>
      </c>
      <c r="AT51" s="27">
        <f t="shared" si="112"/>
        <v>1.1281552431645694</v>
      </c>
      <c r="AU51" s="27">
        <f t="shared" si="113"/>
        <v>1.812974933042093</v>
      </c>
    </row>
    <row r="52" spans="1:47" x14ac:dyDescent="0.2">
      <c r="A52" t="str">
        <f>$A$16</f>
        <v>Elementary occupations</v>
      </c>
      <c r="B52" s="27">
        <f t="shared" si="114"/>
        <v>-7.2167304162094297</v>
      </c>
      <c r="C52" s="27">
        <f t="shared" si="115"/>
        <v>-1.203211930185816</v>
      </c>
      <c r="D52" s="27">
        <f t="shared" si="116"/>
        <v>-0.12547114124902947</v>
      </c>
      <c r="E52" s="27">
        <f t="shared" si="117"/>
        <v>-8.545413487644268</v>
      </c>
      <c r="F52" s="27"/>
      <c r="G52" s="27">
        <f t="shared" si="118"/>
        <v>3.902240308478639</v>
      </c>
      <c r="H52" s="27">
        <f t="shared" si="119"/>
        <v>-4.2042245280664403</v>
      </c>
      <c r="I52" s="27">
        <f t="shared" si="120"/>
        <v>4.4479254288594472</v>
      </c>
      <c r="J52" s="27">
        <f t="shared" si="121"/>
        <v>4.1459412092716406</v>
      </c>
      <c r="K52" s="27"/>
      <c r="L52" s="27">
        <f t="shared" si="122"/>
        <v>-3.3144901077307907</v>
      </c>
      <c r="M52" s="27">
        <f t="shared" si="123"/>
        <v>-5.4074364582522563</v>
      </c>
      <c r="N52" s="27">
        <f t="shared" si="124"/>
        <v>4.3224542876104177</v>
      </c>
      <c r="O52" s="27">
        <f t="shared" si="125"/>
        <v>-4.3994722783726274</v>
      </c>
      <c r="Q52" t="str">
        <f>$A$16</f>
        <v>Elementary occupations</v>
      </c>
      <c r="R52" s="27">
        <f t="shared" si="126"/>
        <v>-5.5869691684000671</v>
      </c>
      <c r="S52" s="27">
        <f t="shared" si="96"/>
        <v>-0.45838723113955737</v>
      </c>
      <c r="T52" s="27">
        <f t="shared" si="97"/>
        <v>-0.20010743558322375</v>
      </c>
      <c r="U52" s="27">
        <f t="shared" si="98"/>
        <v>-6.2454638351228482</v>
      </c>
      <c r="V52" s="27"/>
      <c r="W52" s="27">
        <f t="shared" si="127"/>
        <v>0.96292043372073621</v>
      </c>
      <c r="X52" s="27">
        <f t="shared" si="99"/>
        <v>-1.2947286996222367</v>
      </c>
      <c r="Y52" s="27">
        <f t="shared" si="100"/>
        <v>1.4718781096675375</v>
      </c>
      <c r="Z52" s="27">
        <f t="shared" si="101"/>
        <v>1.1400698437660353</v>
      </c>
      <c r="AA52" s="27"/>
      <c r="AB52" s="27">
        <f t="shared" si="128"/>
        <v>-4.6240487346793309</v>
      </c>
      <c r="AC52" s="27">
        <f t="shared" si="102"/>
        <v>-1.7531159307617941</v>
      </c>
      <c r="AD52" s="27">
        <f t="shared" si="103"/>
        <v>1.2717706740843138</v>
      </c>
      <c r="AE52" s="27">
        <f t="shared" si="104"/>
        <v>-5.1053939913568129</v>
      </c>
      <c r="AG52" t="str">
        <f>$A$16</f>
        <v>Elementary occupations</v>
      </c>
      <c r="AH52" s="27">
        <f t="shared" si="129"/>
        <v>-1.6297612478093448</v>
      </c>
      <c r="AI52" s="27">
        <f t="shared" si="105"/>
        <v>-0.74482469904625148</v>
      </c>
      <c r="AJ52" s="27">
        <f t="shared" si="106"/>
        <v>7.4636294334198716E-2</v>
      </c>
      <c r="AK52" s="27">
        <f t="shared" si="107"/>
        <v>-2.2999496525214056</v>
      </c>
      <c r="AL52" s="27"/>
      <c r="AM52" s="27">
        <f t="shared" si="130"/>
        <v>2.939319874757917</v>
      </c>
      <c r="AN52" s="27">
        <f t="shared" si="108"/>
        <v>-2.9094958284442605</v>
      </c>
      <c r="AO52" s="27">
        <f t="shared" si="109"/>
        <v>2.9760473191919052</v>
      </c>
      <c r="AP52" s="27">
        <f t="shared" si="110"/>
        <v>3.0058713655055698</v>
      </c>
      <c r="AQ52" s="27"/>
      <c r="AR52" s="27">
        <f t="shared" si="131"/>
        <v>1.3095586269485722</v>
      </c>
      <c r="AS52" s="27">
        <f t="shared" si="111"/>
        <v>-3.6543205274905119</v>
      </c>
      <c r="AT52" s="27">
        <f t="shared" si="112"/>
        <v>3.050683613526104</v>
      </c>
      <c r="AU52" s="27">
        <f t="shared" si="113"/>
        <v>0.70592171298416417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10.266780428217601</v>
      </c>
      <c r="C54" s="29">
        <f t="shared" si="115"/>
        <v>3.5029392835048156</v>
      </c>
      <c r="D54" s="29">
        <f t="shared" si="116"/>
        <v>-4.8867197117225487</v>
      </c>
      <c r="E54" s="29">
        <f t="shared" si="117"/>
        <v>8.8829999999999245</v>
      </c>
      <c r="F54" s="29"/>
      <c r="G54" s="29">
        <f t="shared" si="118"/>
        <v>43.844848044435992</v>
      </c>
      <c r="H54" s="29">
        <f t="shared" si="119"/>
        <v>23.98832000874728</v>
      </c>
      <c r="I54" s="29">
        <f t="shared" si="120"/>
        <v>21.082831946817123</v>
      </c>
      <c r="J54" s="29">
        <f t="shared" si="121"/>
        <v>88.916000000000395</v>
      </c>
      <c r="K54" s="29"/>
      <c r="L54" s="29">
        <f t="shared" si="122"/>
        <v>54.111628472653592</v>
      </c>
      <c r="M54" s="29">
        <f t="shared" si="123"/>
        <v>27.491259292252096</v>
      </c>
      <c r="N54" s="29">
        <f t="shared" si="124"/>
        <v>16.196112235094574</v>
      </c>
      <c r="O54" s="29">
        <f t="shared" si="125"/>
        <v>97.799000000000319</v>
      </c>
      <c r="Q54" s="24" t="str">
        <f>$A$18</f>
        <v>All occupations</v>
      </c>
      <c r="R54" s="29">
        <f t="shared" ref="R54" si="132">W18-R18</f>
        <v>-1.4369061611582765</v>
      </c>
      <c r="S54" s="29">
        <f t="shared" ref="S54" si="133">X18-S18</f>
        <v>6.369425316597713</v>
      </c>
      <c r="T54" s="29">
        <f t="shared" ref="T54" si="134">Y18-T18</f>
        <v>-13.343109697327577</v>
      </c>
      <c r="U54" s="29">
        <f t="shared" ref="U54" si="135">Z18-U18</f>
        <v>-8.410590541888098</v>
      </c>
      <c r="V54" s="29"/>
      <c r="W54" s="29">
        <f t="shared" ref="W54" si="136">AB18-W18</f>
        <v>16.161956198771122</v>
      </c>
      <c r="X54" s="29">
        <f t="shared" ref="X54" si="137">AC18-X18</f>
        <v>10.658962691532295</v>
      </c>
      <c r="Y54" s="29">
        <f t="shared" ref="Y54" si="138">AD18-Y18</f>
        <v>11.026080018971456</v>
      </c>
      <c r="Z54" s="29">
        <f t="shared" ref="Z54" si="139">AE18-Z18</f>
        <v>37.846998909274873</v>
      </c>
      <c r="AA54" s="29"/>
      <c r="AB54" s="29">
        <f t="shared" ref="AB54" si="140">AB18-R18</f>
        <v>14.725050037612846</v>
      </c>
      <c r="AC54" s="29">
        <f t="shared" ref="AC54" si="141">AC18-S18</f>
        <v>17.028388008130008</v>
      </c>
      <c r="AD54" s="29">
        <f t="shared" ref="AD54" si="142">AD18-T18</f>
        <v>-2.3170296783561213</v>
      </c>
      <c r="AE54" s="29">
        <f t="shared" ref="AE54" si="143">AE18-U18</f>
        <v>29.436408367386775</v>
      </c>
      <c r="AG54" s="24" t="str">
        <f>$A$18</f>
        <v>All occupations</v>
      </c>
      <c r="AH54" s="29">
        <f t="shared" ref="AH54" si="144">AM18-AH18</f>
        <v>11.703686589376019</v>
      </c>
      <c r="AI54" s="29">
        <f t="shared" ref="AI54" si="145">AN18-AI18</f>
        <v>-2.8664860330929116</v>
      </c>
      <c r="AJ54" s="29">
        <f t="shared" ref="AJ54" si="146">AO18-AJ18</f>
        <v>8.4563899856050142</v>
      </c>
      <c r="AK54" s="29">
        <f t="shared" ref="AK54" si="147">AP18-AK18</f>
        <v>17.293590541888136</v>
      </c>
      <c r="AL54" s="29"/>
      <c r="AM54" s="29">
        <f t="shared" ref="AM54" si="148">AR18-AM18</f>
        <v>27.682891845664898</v>
      </c>
      <c r="AN54" s="29">
        <f t="shared" ref="AN54" si="149">AS18-AN18</f>
        <v>13.329357317214914</v>
      </c>
      <c r="AO54" s="29">
        <f t="shared" ref="AO54" si="150">AT18-AO18</f>
        <v>10.056751927845667</v>
      </c>
      <c r="AP54" s="29">
        <f t="shared" ref="AP54" si="151">AU18-AP18</f>
        <v>51.069001090725465</v>
      </c>
      <c r="AQ54" s="29"/>
      <c r="AR54" s="29">
        <f t="shared" ref="AR54" si="152">AR18-AH18</f>
        <v>39.386578435040917</v>
      </c>
      <c r="AS54" s="29">
        <f t="shared" ref="AS54" si="153">AS18-AI18</f>
        <v>10.462871284122002</v>
      </c>
      <c r="AT54" s="29">
        <f t="shared" ref="AT54" si="154">AT18-AJ18</f>
        <v>18.513141913450681</v>
      </c>
      <c r="AU54" s="29">
        <f t="shared" ref="AU54" si="155">AU18-AK18</f>
        <v>68.362591632613601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Heart of the South West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0.20470809402315382</v>
      </c>
      <c r="N7" s="91">
        <f>'Occ T2'!I180</f>
        <v>0.64855849109184405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-1.2092895193035691</v>
      </c>
      <c r="N9" s="91">
        <f>'Occ T2'!I178</f>
        <v>-1.0757976527203561</v>
      </c>
    </row>
    <row r="10" spans="1:14" x14ac:dyDescent="0.2">
      <c r="L10" s="91" t="str">
        <f>'Occ T3'!A48</f>
        <v>91 Elementary trades and related occupations</v>
      </c>
      <c r="M10" s="91">
        <f>'Occ T2'!H177</f>
        <v>-5.0054219361057477</v>
      </c>
      <c r="N10" s="91">
        <f>'Occ T2'!I177</f>
        <v>5.454242031892198</v>
      </c>
    </row>
    <row r="11" spans="1:14" x14ac:dyDescent="0.2">
      <c r="L11" s="114" t="str">
        <f>"["&amp;'Occ T3'!A47&amp;"]"</f>
        <v>[Elementary occupations]</v>
      </c>
      <c r="M11" s="91">
        <f>'Occ T1'!H88</f>
        <v>-1.8115350520377493</v>
      </c>
      <c r="N11" s="91">
        <f>'Occ T1'!I88</f>
        <v>0.30306974130378528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-1.0612391744260652</v>
      </c>
      <c r="N13" s="91">
        <f>'Occ T2'!I176</f>
        <v>0.14094017776704604</v>
      </c>
    </row>
    <row r="14" spans="1:14" x14ac:dyDescent="0.2">
      <c r="L14" s="91" t="str">
        <f>'Occ T3'!A44</f>
        <v>81 Process, plant and machine operatives</v>
      </c>
      <c r="M14" s="91">
        <f>'Occ T2'!H175</f>
        <v>-3.4784136751928374</v>
      </c>
      <c r="N14" s="91">
        <f>'Occ T2'!I175</f>
        <v>-5.9301045259374519E-2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-2.1738926661844626</v>
      </c>
      <c r="N15" s="91">
        <f>'Occ T1'!I87</f>
        <v>5.3139250645606317E-2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2.9579845842631736</v>
      </c>
      <c r="N17" s="91">
        <f>'Occ T2'!I174</f>
        <v>1.5225733191580826</v>
      </c>
    </row>
    <row r="18" spans="12:14" x14ac:dyDescent="0.2">
      <c r="L18" s="91" t="str">
        <f>'Occ T3'!A40</f>
        <v>71 Sales occupations</v>
      </c>
      <c r="M18" s="91">
        <f>'Occ T2'!H173</f>
        <v>-1.0772662463785942</v>
      </c>
      <c r="N18" s="91">
        <f>'Occ T2'!I173</f>
        <v>-0.23734139838543777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-0.42040900732857045</v>
      </c>
      <c r="N19" s="91">
        <f>'Occ T1'!I86</f>
        <v>0.11228334372976878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1.31689780148736</v>
      </c>
      <c r="N21" s="91">
        <f>'Occ T2'!I172</f>
        <v>-2.2458158412608231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-0.46073438721001558</v>
      </c>
      <c r="N22" s="91">
        <f>'Occ T2'!I171</f>
        <v>0.54946652008420749</v>
      </c>
    </row>
    <row r="23" spans="12:14" x14ac:dyDescent="0.2">
      <c r="L23" s="91" t="str">
        <f>'Occ T3'!A35</f>
        <v>61 Caring personal service occupations</v>
      </c>
      <c r="M23" s="91">
        <f>'Occ T2'!H170</f>
        <v>-1.9010433780587865</v>
      </c>
      <c r="N23" s="91">
        <f>'Occ T2'!I170</f>
        <v>0.87589956346389997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-1.5717945660347454</v>
      </c>
      <c r="N24" s="91">
        <f>'Occ T1'!I85</f>
        <v>0.78275001007774847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-1.7515813896875843</v>
      </c>
      <c r="N26" s="91">
        <f>'Occ T2'!I169</f>
        <v>0.32746534943806083</v>
      </c>
    </row>
    <row r="27" spans="12:14" x14ac:dyDescent="0.2">
      <c r="L27" s="91" t="str">
        <f>'Occ T3'!A31</f>
        <v>53 Skilled construction and building trades</v>
      </c>
      <c r="M27" s="91">
        <f>'Occ T2'!H168</f>
        <v>-4.7968686691644669</v>
      </c>
      <c r="N27" s="91">
        <f>'Occ T2'!I168</f>
        <v>0.29987559587087986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-3.0622180415185274</v>
      </c>
      <c r="N28" s="91">
        <f>'Occ T2'!I167</f>
        <v>-0.30778103360766806</v>
      </c>
    </row>
    <row r="29" spans="12:14" x14ac:dyDescent="0.2">
      <c r="L29" s="91" t="str">
        <f>'Occ T3'!A29</f>
        <v>51 Skilled agricultural and related trades</v>
      </c>
      <c r="M29" s="91">
        <f>'Occ T2'!H166</f>
        <v>0.21782536137717745</v>
      </c>
      <c r="N29" s="91">
        <f>'Occ T2'!I166</f>
        <v>0.22270693260371122</v>
      </c>
    </row>
    <row r="30" spans="12:14" x14ac:dyDescent="0.2">
      <c r="L30" s="114" t="str">
        <f>"["&amp;'Occ T3'!A28&amp;"]"</f>
        <v>[Skilled trades occupations]</v>
      </c>
      <c r="M30" s="91">
        <f>'Occ T1'!H84</f>
        <v>-2.9153103668761338</v>
      </c>
      <c r="N30" s="91">
        <f>'Occ T1'!I84</f>
        <v>8.7811867883180739E-2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-2.7359634914138842</v>
      </c>
      <c r="N32" s="91">
        <f>'Occ T2'!I165</f>
        <v>-1.6327799593035763</v>
      </c>
    </row>
    <row r="33" spans="12:14" x14ac:dyDescent="0.2">
      <c r="L33" s="91" t="str">
        <f>'Occ T3'!A25</f>
        <v>41 Administrative occupations</v>
      </c>
      <c r="M33" s="91">
        <f>'Occ T2'!H164</f>
        <v>0.32575421699621021</v>
      </c>
      <c r="N33" s="91">
        <f>'Occ T2'!I164</f>
        <v>6.1711972116085256E-2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-0.28667231551310346</v>
      </c>
      <c r="N34" s="91">
        <f>'Occ T1'!I83</f>
        <v>-0.22354068080748801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1.9251887375830057</v>
      </c>
      <c r="N36" s="91">
        <f>'Occ T2'!I163</f>
        <v>0.57442598854504645</v>
      </c>
    </row>
    <row r="37" spans="12:14" x14ac:dyDescent="0.2">
      <c r="L37" s="91" t="str">
        <f>'Occ T3'!A21</f>
        <v>34 Culture, media and sports occupations</v>
      </c>
      <c r="M37" s="91">
        <f>'Occ T2'!H162</f>
        <v>0.63062397489188626</v>
      </c>
      <c r="N37" s="91">
        <f>'Occ T2'!I162</f>
        <v>0.68737690255522566</v>
      </c>
    </row>
    <row r="38" spans="12:14" x14ac:dyDescent="0.2">
      <c r="L38" s="91" t="str">
        <f>'Occ T3'!A20</f>
        <v>33 Protective service occupations</v>
      </c>
      <c r="M38" s="91">
        <f>'Occ T2'!H161</f>
        <v>1.5728019399996684</v>
      </c>
      <c r="N38" s="91">
        <f>'Occ T2'!I161</f>
        <v>-0.7577429820078585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0.61518507032958247</v>
      </c>
      <c r="N39" s="91">
        <f>'Occ T2'!I160</f>
        <v>4.5567127609523306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4.7537209043607698</v>
      </c>
      <c r="N40" s="91">
        <f>'Occ T2'!I159</f>
        <v>0.18905878620212313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1.8416043700101303</v>
      </c>
      <c r="N41" s="91">
        <f>'Occ T1'!I82</f>
        <v>1.3070905971177549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4.2283262130046628</v>
      </c>
      <c r="N43" s="91">
        <f>'Occ T2'!I158</f>
        <v>1.2558648666247008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1.8383543598814445</v>
      </c>
      <c r="N44" s="91">
        <f>'Occ T2'!I157</f>
        <v>0.47826043479732849</v>
      </c>
    </row>
    <row r="45" spans="12:14" x14ac:dyDescent="0.2">
      <c r="L45" s="91" t="str">
        <f>'Occ T3'!A13</f>
        <v>22 Health professionals</v>
      </c>
      <c r="M45" s="91">
        <f>'Occ T2'!H156</f>
        <v>1.2165005290906805</v>
      </c>
      <c r="N45" s="91">
        <f>'Occ T2'!I156</f>
        <v>0.97902355735972613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2.8714022468355305</v>
      </c>
      <c r="N46" s="91">
        <f>'Occ T2'!I155</f>
        <v>2.5109681812551576</v>
      </c>
    </row>
    <row r="47" spans="12:14" x14ac:dyDescent="0.2">
      <c r="L47" s="114" t="str">
        <f>"["&amp;'Occ T3'!A11&amp;"]"</f>
        <v>[Professional occupations]</v>
      </c>
      <c r="M47" s="91">
        <f>'Occ T1'!H81</f>
        <v>2.6103438806351908</v>
      </c>
      <c r="N47" s="91">
        <f>'Occ T1'!I81</f>
        <v>1.363624327137769</v>
      </c>
    </row>
    <row r="49" spans="12:14" x14ac:dyDescent="0.2">
      <c r="L49" s="107" t="str">
        <f>'Occ T3'!A9</f>
        <v>12 Other managers and proprietors</v>
      </c>
      <c r="M49" s="91">
        <f>'Occ T2'!H154</f>
        <v>1.9489864639030907</v>
      </c>
      <c r="N49" s="91">
        <f>'Occ T2'!I154</f>
        <v>1.1874096527706657</v>
      </c>
    </row>
    <row r="50" spans="12:14" x14ac:dyDescent="0.2">
      <c r="L50" s="107" t="str">
        <f>'Occ T3'!A8</f>
        <v>11 Corporate managers and directors</v>
      </c>
      <c r="M50" s="91">
        <f>'Occ T2'!H153</f>
        <v>3.9365351723980924</v>
      </c>
      <c r="N50" s="91">
        <f>'Occ T2'!I153</f>
        <v>4.3819073855289048E-2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3.2041088423448549</v>
      </c>
      <c r="N51" s="91">
        <f>'Occ T1'!I80</f>
        <v>0.47106942131631691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Heart of the South West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11.117311925534487</v>
      </c>
      <c r="N82" s="94">
        <f>'Occ T2'!F119</f>
        <v>0.41750358084557604</v>
      </c>
    </row>
    <row r="83" spans="12:14" x14ac:dyDescent="0.2">
      <c r="L83" s="10" t="str">
        <f>name!D5</f>
        <v>12 Other managers and proprietors</v>
      </c>
      <c r="M83" s="94">
        <f>'Occ T2'!D9-'Occ T2'!B9</f>
        <v>3.2080684810364062</v>
      </c>
      <c r="N83" s="94">
        <f>'Occ T2'!F120</f>
        <v>6.7545057072159409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6.3790195870951578</v>
      </c>
      <c r="N84" s="94">
        <f>'Occ T2'!F121</f>
        <v>21.779141103962395</v>
      </c>
    </row>
    <row r="85" spans="12:14" x14ac:dyDescent="0.2">
      <c r="L85" s="10" t="str">
        <f>name!D7</f>
        <v>22 Health professionals</v>
      </c>
      <c r="M85" s="94">
        <f>'Occ T2'!D11-'Occ T2'!B11</f>
        <v>2.5018212626839471</v>
      </c>
      <c r="N85" s="94">
        <f>'Occ T2'!F122</f>
        <v>6.7104504921238188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3.9878489104186841</v>
      </c>
      <c r="N86" s="94">
        <f>'Occ T2'!F123</f>
        <v>3.3984603570664049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10.367514542473849</v>
      </c>
      <c r="N87" s="94">
        <f>'Occ T2'!F124</f>
        <v>11.411836374101199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3.3740314074825211</v>
      </c>
      <c r="N88" s="94">
        <f>'Occ T2'!F125</f>
        <v>0.4679098661866874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0.55434612324993537</v>
      </c>
      <c r="N89" s="94">
        <f>'Occ T2'!F126</f>
        <v>17.458389797436478</v>
      </c>
    </row>
    <row r="90" spans="12:14" x14ac:dyDescent="0.2">
      <c r="L90" s="10" t="str">
        <f>name!D12</f>
        <v>33 Protective service occupations</v>
      </c>
      <c r="M90" s="94">
        <f>'Occ T2'!D16-'Occ T2'!B16</f>
        <v>0.53021244990722938</v>
      </c>
      <c r="N90" s="94">
        <f>'Occ T2'!F127</f>
        <v>-0.76165187632338949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0.55506649966474342</v>
      </c>
      <c r="N91" s="94">
        <f>'Occ T2'!F128</f>
        <v>1.9412409490590576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4.5560763948107095</v>
      </c>
      <c r="N92" s="94">
        <f>'Occ T2'!F129</f>
        <v>4.4947506116528047</v>
      </c>
    </row>
    <row r="93" spans="12:14" x14ac:dyDescent="0.2">
      <c r="L93" s="10" t="str">
        <f>name!D15</f>
        <v>41 Administrative occupations</v>
      </c>
      <c r="M93" s="94">
        <f>'Occ T2'!D19-'Occ T2'!B19</f>
        <v>1.1204850311030583</v>
      </c>
      <c r="N93" s="94">
        <f>'Occ T2'!F130</f>
        <v>0.64582736768430493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-2.3535159948172577</v>
      </c>
      <c r="N94" s="94">
        <f>'Occ T2'!F131</f>
        <v>-3.4612203411261948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0.15696805142995984</v>
      </c>
      <c r="N95" s="94">
        <f>'Occ T2'!F132</f>
        <v>0.49223630467812995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-5.3242737228075114</v>
      </c>
      <c r="N96" s="94">
        <f>'Occ T2'!F133</f>
        <v>-1.4299273510389447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-7.8057194100874661</v>
      </c>
      <c r="N97" s="94">
        <f>'Occ T2'!F134</f>
        <v>1.2869491476800157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-1.5817072171434674</v>
      </c>
      <c r="N98" s="94">
        <f>'Occ T2'!F135</f>
        <v>0.86060861254099663</v>
      </c>
    </row>
    <row r="99" spans="12:14" x14ac:dyDescent="0.2">
      <c r="L99" s="10" t="str">
        <f>name!D21</f>
        <v>61 Caring personal service occupations</v>
      </c>
      <c r="M99" s="94">
        <f>'Occ T2'!D25-'Occ T2'!B25</f>
        <v>-6.6885859433364487</v>
      </c>
      <c r="N99" s="94">
        <f>'Occ T2'!F136</f>
        <v>9.2804965544472395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-0.43445459951532683</v>
      </c>
      <c r="N100" s="94">
        <f>'Occ T2'!F137</f>
        <v>1.593347100535027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5.0209779172444846E-2</v>
      </c>
      <c r="N101" s="94">
        <f>'Occ T2'!F138</f>
        <v>-0.22894950430531957</v>
      </c>
    </row>
    <row r="102" spans="12:14" x14ac:dyDescent="0.2">
      <c r="L102" s="10" t="str">
        <f>name!D24</f>
        <v>71 Sales occupations</v>
      </c>
      <c r="M102" s="94">
        <f>'Occ T2'!D28-'Occ T2'!B28</f>
        <v>-3.4936372161145357</v>
      </c>
      <c r="N102" s="94">
        <f>'Occ T2'!F139</f>
        <v>-2.1982945009501549</v>
      </c>
    </row>
    <row r="103" spans="12:14" x14ac:dyDescent="0.2">
      <c r="L103" s="10" t="str">
        <f>name!D25</f>
        <v>72 Customer service occupations</v>
      </c>
      <c r="M103" s="94">
        <f>'Occ T2'!D29-'Occ T2'!B29</f>
        <v>1.864511850570965</v>
      </c>
      <c r="N103" s="94">
        <f>'Occ T2'!F140</f>
        <v>3.4973839745941593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-3.840807069626802</v>
      </c>
      <c r="N104" s="94">
        <f>'Occ T2'!F141</f>
        <v>-0.17569205437092705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-1.3723776355407367</v>
      </c>
      <c r="N105" s="94">
        <f>'Occ T2'!F142</f>
        <v>0.53475651703340432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-3.7489384517309734</v>
      </c>
      <c r="N106" s="94">
        <f>'Occ T2'!F143</f>
        <v>15.598955393682266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-4.7964750359131756</v>
      </c>
      <c r="N107" s="94">
        <f>'Occ T2'!F144</f>
        <v>-11.453014184410719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8.8830000000003793</v>
      </c>
      <c r="N109" s="94">
        <f>'Occ T2'!F146</f>
        <v>88.916000000000281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Heart of the South West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14.325380406570886</v>
      </c>
      <c r="N153" s="94">
        <f>'Occ T1'!H8</f>
        <v>7.1720092880615169</v>
      </c>
    </row>
    <row r="154" spans="1:14" x14ac:dyDescent="0.2">
      <c r="L154" s="10" t="str">
        <f>name!E5</f>
        <v>Professional occupations</v>
      </c>
      <c r="M154" s="94">
        <f>'Occ T1'!D9-'Occ T1'!B9</f>
        <v>23.236204302671666</v>
      </c>
      <c r="N154" s="94">
        <f>'Occ T1'!H9</f>
        <v>43.299888327253797</v>
      </c>
    </row>
    <row r="155" spans="1:14" x14ac:dyDescent="0.2">
      <c r="L155" s="10" t="str">
        <f>name!E6</f>
        <v>Associate professional occupations</v>
      </c>
      <c r="M155" s="94">
        <f>'Occ T1'!D10-'Occ T1'!B10</f>
        <v>9.569732875115136</v>
      </c>
      <c r="N155" s="94">
        <f>'Occ T1'!H10</f>
        <v>23.60063934801164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-1.2330309637141994</v>
      </c>
      <c r="N156" s="94">
        <f>'Occ T1'!H11</f>
        <v>-2.8153929734418881</v>
      </c>
    </row>
    <row r="157" spans="1:14" x14ac:dyDescent="0.2">
      <c r="L157" s="10" t="str">
        <f>name!E8</f>
        <v>Skilled trades occupations</v>
      </c>
      <c r="M157" s="94">
        <f>'Occ T1'!D12-'Occ T1'!B12</f>
        <v>-14.554732298608485</v>
      </c>
      <c r="N157" s="94">
        <f>'Occ T1'!H12</f>
        <v>1.209866713860194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-7.0728307636793204</v>
      </c>
      <c r="N158" s="94">
        <f>'Occ T1'!H13</f>
        <v>10.644894150676947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-1.6291253655435725</v>
      </c>
      <c r="N159" s="94">
        <f>'Occ T1'!H14</f>
        <v>1.2990894736440026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-5.2131847051675422</v>
      </c>
      <c r="N160" s="94">
        <f>'Occ T1'!H15</f>
        <v>0.35906446266248082</v>
      </c>
    </row>
    <row r="161" spans="12:14" x14ac:dyDescent="0.2">
      <c r="L161" s="10" t="str">
        <f>name!E12</f>
        <v>Elementary occupations</v>
      </c>
      <c r="M161" s="94">
        <f>'Occ T1'!D16-'Occ T1'!B16</f>
        <v>-8.5454134876441543</v>
      </c>
      <c r="N161" s="94">
        <f>'Occ T1'!H16</f>
        <v>4.1459412092715553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8.8830000000002656</v>
      </c>
      <c r="N163" s="94">
        <f>'Occ T1'!H18</f>
        <v>88.916000000000238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Heart of the South West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68.771476883645406</v>
      </c>
      <c r="N5" s="87">
        <f>SUM(N6:N7)</f>
        <v>75.606743196279396</v>
      </c>
      <c r="O5" s="87">
        <f t="shared" ref="O5:AL5" si="1">SUM(O6:O7)</f>
        <v>75.530278403577853</v>
      </c>
      <c r="P5" s="87">
        <f t="shared" si="1"/>
        <v>79.079666844480769</v>
      </c>
      <c r="Q5" s="87">
        <f t="shared" si="1"/>
        <v>82.853006472329497</v>
      </c>
      <c r="R5" s="87">
        <f t="shared" si="1"/>
        <v>83.869302883778545</v>
      </c>
      <c r="S5" s="87">
        <f t="shared" si="1"/>
        <v>83.260915447716854</v>
      </c>
      <c r="T5" s="87">
        <f t="shared" si="1"/>
        <v>91.287404737630226</v>
      </c>
      <c r="U5" s="87">
        <f t="shared" si="1"/>
        <v>92.208299796290419</v>
      </c>
      <c r="V5" s="87">
        <f t="shared" si="1"/>
        <v>95.013589179644015</v>
      </c>
      <c r="W5" s="87">
        <f t="shared" si="1"/>
        <v>98.194683290349431</v>
      </c>
      <c r="X5" s="87">
        <f t="shared" si="1"/>
        <v>89.199445165361311</v>
      </c>
      <c r="Y5" s="87">
        <f t="shared" si="1"/>
        <v>90.604843907053919</v>
      </c>
      <c r="Z5" s="87">
        <f t="shared" si="1"/>
        <v>92.249414698302999</v>
      </c>
      <c r="AA5" s="87">
        <f t="shared" si="1"/>
        <v>93.75957940337463</v>
      </c>
      <c r="AB5" s="87">
        <f t="shared" si="1"/>
        <v>94.93144471818735</v>
      </c>
      <c r="AC5" s="87">
        <f t="shared" si="1"/>
        <v>96.035275154461374</v>
      </c>
      <c r="AD5" s="87">
        <f t="shared" si="1"/>
        <v>97.078535557308527</v>
      </c>
      <c r="AE5" s="87">
        <f t="shared" si="1"/>
        <v>98.154717601380952</v>
      </c>
      <c r="AF5" s="87">
        <f t="shared" si="1"/>
        <v>99.231716009460115</v>
      </c>
      <c r="AG5" s="87">
        <f t="shared" si="1"/>
        <v>100.35881331626081</v>
      </c>
      <c r="AH5" s="87">
        <f t="shared" si="1"/>
        <v>101.48294713129994</v>
      </c>
      <c r="AI5" s="87">
        <f t="shared" si="1"/>
        <v>102.58132814148021</v>
      </c>
      <c r="AJ5" s="87">
        <f t="shared" si="1"/>
        <v>103.71748123881309</v>
      </c>
      <c r="AK5" s="87">
        <f t="shared" si="1"/>
        <v>104.75219099778283</v>
      </c>
      <c r="AL5" s="87">
        <f t="shared" si="1"/>
        <v>105.36669257841095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43.160283405447387</v>
      </c>
      <c r="N6" s="11">
        <v>46.805581907254506</v>
      </c>
      <c r="O6" s="11">
        <v>47.994997004867656</v>
      </c>
      <c r="P6" s="11">
        <v>49.830623081769254</v>
      </c>
      <c r="Q6" s="11">
        <v>48.3809772038923</v>
      </c>
      <c r="R6" s="11">
        <v>52.207387708499226</v>
      </c>
      <c r="S6" s="11">
        <v>53.982860615469853</v>
      </c>
      <c r="T6" s="11">
        <v>57.37041519889415</v>
      </c>
      <c r="U6" s="11">
        <v>58.334252125491034</v>
      </c>
      <c r="V6" s="11">
        <v>60.826839640838109</v>
      </c>
      <c r="W6" s="11">
        <v>63.324699634033713</v>
      </c>
      <c r="X6" s="11">
        <v>55.039951899207168</v>
      </c>
      <c r="Y6" s="11">
        <v>55.727795505534452</v>
      </c>
      <c r="Z6" s="11">
        <v>56.547998526419782</v>
      </c>
      <c r="AA6" s="11">
        <v>57.339969977551263</v>
      </c>
      <c r="AB6" s="11">
        <v>57.963333466639071</v>
      </c>
      <c r="AC6" s="11">
        <v>58.543880775149582</v>
      </c>
      <c r="AD6" s="11">
        <v>59.096431836939594</v>
      </c>
      <c r="AE6" s="11">
        <v>59.652432745689332</v>
      </c>
      <c r="AF6" s="11">
        <v>60.215143740522855</v>
      </c>
      <c r="AG6" s="11">
        <v>60.81244843318396</v>
      </c>
      <c r="AH6" s="11">
        <v>61.413048927192953</v>
      </c>
      <c r="AI6" s="11">
        <v>62.019790073989704</v>
      </c>
      <c r="AJ6" s="11">
        <v>62.669021010514527</v>
      </c>
      <c r="AK6" s="11">
        <v>63.231834928059229</v>
      </c>
      <c r="AL6" s="11">
        <v>63.742203214879289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25.611193478198018</v>
      </c>
      <c r="N7" s="11">
        <v>28.80116128902489</v>
      </c>
      <c r="O7" s="11">
        <v>27.535281398710193</v>
      </c>
      <c r="P7" s="11">
        <v>29.249043762711512</v>
      </c>
      <c r="Q7" s="11">
        <v>34.472029268437204</v>
      </c>
      <c r="R7" s="11">
        <v>31.661915175279312</v>
      </c>
      <c r="S7" s="11">
        <v>29.278054832246994</v>
      </c>
      <c r="T7" s="11">
        <v>33.916989538736075</v>
      </c>
      <c r="U7" s="11">
        <v>33.874047670799378</v>
      </c>
      <c r="V7" s="11">
        <v>34.186749538805906</v>
      </c>
      <c r="W7" s="11">
        <v>34.869983656315718</v>
      </c>
      <c r="X7" s="11">
        <v>34.159493266154136</v>
      </c>
      <c r="Y7" s="11">
        <v>34.87704840151946</v>
      </c>
      <c r="Z7" s="11">
        <v>35.701416171883217</v>
      </c>
      <c r="AA7" s="11">
        <v>36.419609425823367</v>
      </c>
      <c r="AB7" s="11">
        <v>36.968111251548279</v>
      </c>
      <c r="AC7" s="11">
        <v>37.491394379311799</v>
      </c>
      <c r="AD7" s="11">
        <v>37.982103720368933</v>
      </c>
      <c r="AE7" s="11">
        <v>38.502284855691613</v>
      </c>
      <c r="AF7" s="11">
        <v>39.016572268937253</v>
      </c>
      <c r="AG7" s="11">
        <v>39.546364883076848</v>
      </c>
      <c r="AH7" s="11">
        <v>40.069898204106984</v>
      </c>
      <c r="AI7" s="11">
        <v>40.56153806749051</v>
      </c>
      <c r="AJ7" s="11">
        <v>41.048460228298573</v>
      </c>
      <c r="AK7" s="11">
        <v>41.520356069723604</v>
      </c>
      <c r="AL7" s="11">
        <v>41.624489363531659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154.11494680514392</v>
      </c>
      <c r="N9" s="87">
        <f>SUM(N10:N13)</f>
        <v>154.07923703650511</v>
      </c>
      <c r="O9" s="87">
        <f t="shared" ref="O9:AL9" si="3">SUM(O10:O13)</f>
        <v>154.30389844881887</v>
      </c>
      <c r="P9" s="87">
        <f t="shared" si="3"/>
        <v>162.70995406025179</v>
      </c>
      <c r="Q9" s="87">
        <f t="shared" si="3"/>
        <v>162.89373855597253</v>
      </c>
      <c r="R9" s="87">
        <f t="shared" si="3"/>
        <v>168.97670359877944</v>
      </c>
      <c r="S9" s="87">
        <f t="shared" si="3"/>
        <v>169.73814033160465</v>
      </c>
      <c r="T9" s="87">
        <f t="shared" si="3"/>
        <v>171.96413781720739</v>
      </c>
      <c r="U9" s="87">
        <f t="shared" si="3"/>
        <v>177.00239697198467</v>
      </c>
      <c r="V9" s="87">
        <f t="shared" si="3"/>
        <v>184.91999295494583</v>
      </c>
      <c r="W9" s="87">
        <f t="shared" si="3"/>
        <v>192.2129079014511</v>
      </c>
      <c r="X9" s="87">
        <f t="shared" si="3"/>
        <v>196.23077547959798</v>
      </c>
      <c r="Y9" s="87">
        <f t="shared" si="3"/>
        <v>199.2309972412053</v>
      </c>
      <c r="Z9" s="87">
        <f t="shared" si="3"/>
        <v>202.48550720566655</v>
      </c>
      <c r="AA9" s="87">
        <f t="shared" si="3"/>
        <v>205.71857168090452</v>
      </c>
      <c r="AB9" s="87">
        <f t="shared" si="3"/>
        <v>208.40712283862561</v>
      </c>
      <c r="AC9" s="87">
        <f t="shared" si="3"/>
        <v>211.04983877507752</v>
      </c>
      <c r="AD9" s="87">
        <f t="shared" si="3"/>
        <v>213.63012169017679</v>
      </c>
      <c r="AE9" s="87">
        <f t="shared" si="3"/>
        <v>216.266282139038</v>
      </c>
      <c r="AF9" s="87">
        <f t="shared" si="3"/>
        <v>218.92468021136514</v>
      </c>
      <c r="AG9" s="87">
        <f t="shared" si="3"/>
        <v>221.65421933272006</v>
      </c>
      <c r="AH9" s="87">
        <f t="shared" si="3"/>
        <v>224.34093315974218</v>
      </c>
      <c r="AI9" s="87">
        <f t="shared" si="3"/>
        <v>227.09472154353324</v>
      </c>
      <c r="AJ9" s="87">
        <f t="shared" si="3"/>
        <v>229.94754148339894</v>
      </c>
      <c r="AK9" s="87">
        <f t="shared" si="3"/>
        <v>232.74816736993517</v>
      </c>
      <c r="AL9" s="87">
        <f t="shared" si="3"/>
        <v>235.5127962287049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38.37844209475319</v>
      </c>
      <c r="N10" s="11">
        <v>36.889035788674725</v>
      </c>
      <c r="O10" s="11">
        <v>37.020573945314815</v>
      </c>
      <c r="P10" s="11">
        <v>37.137846347446008</v>
      </c>
      <c r="Q10" s="11">
        <v>38.580456741070279</v>
      </c>
      <c r="R10" s="11">
        <v>41.951991369247146</v>
      </c>
      <c r="S10" s="11">
        <v>42.142532708724865</v>
      </c>
      <c r="T10" s="11">
        <v>42.218779026130143</v>
      </c>
      <c r="U10" s="11">
        <v>45.557356858584093</v>
      </c>
      <c r="V10" s="11">
        <v>46.330776377503412</v>
      </c>
      <c r="W10" s="11">
        <v>48.331010956342304</v>
      </c>
      <c r="X10" s="11">
        <v>56.019811520890414</v>
      </c>
      <c r="Y10" s="11">
        <v>57.043465157849738</v>
      </c>
      <c r="Z10" s="11">
        <v>58.22529683699937</v>
      </c>
      <c r="AA10" s="11">
        <v>59.35674371557932</v>
      </c>
      <c r="AB10" s="11">
        <v>60.310781529021675</v>
      </c>
      <c r="AC10" s="11">
        <v>61.258995373592469</v>
      </c>
      <c r="AD10" s="11">
        <v>62.192054578467186</v>
      </c>
      <c r="AE10" s="11">
        <v>63.137887252717015</v>
      </c>
      <c r="AF10" s="11">
        <v>64.091779929812802</v>
      </c>
      <c r="AG10" s="11">
        <v>65.092055546583552</v>
      </c>
      <c r="AH10" s="11">
        <v>66.079122116868177</v>
      </c>
      <c r="AI10" s="11">
        <v>67.083847947503784</v>
      </c>
      <c r="AJ10" s="11">
        <v>68.099951644178915</v>
      </c>
      <c r="AK10" s="11">
        <v>69.094475919385857</v>
      </c>
      <c r="AL10" s="11">
        <v>70.110152060304699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31.898651071720085</v>
      </c>
      <c r="N11" s="11">
        <v>34.715679994561143</v>
      </c>
      <c r="O11" s="11">
        <v>36.02291168303632</v>
      </c>
      <c r="P11" s="11">
        <v>39.272704613685768</v>
      </c>
      <c r="Q11" s="11">
        <v>39.661680593817657</v>
      </c>
      <c r="R11" s="11">
        <v>40.142816676859688</v>
      </c>
      <c r="S11" s="11">
        <v>38.501876437209333</v>
      </c>
      <c r="T11" s="11">
        <v>41.12436395058532</v>
      </c>
      <c r="U11" s="11">
        <v>41.163233460983861</v>
      </c>
      <c r="V11" s="11">
        <v>42.911070431388097</v>
      </c>
      <c r="W11" s="11">
        <v>42.644637939543635</v>
      </c>
      <c r="X11" s="11">
        <v>40.980833992642367</v>
      </c>
      <c r="Y11" s="11">
        <v>41.616309901306138</v>
      </c>
      <c r="Z11" s="11">
        <v>42.255110458394327</v>
      </c>
      <c r="AA11" s="11">
        <v>42.921291607507214</v>
      </c>
      <c r="AB11" s="11">
        <v>43.504034081653032</v>
      </c>
      <c r="AC11" s="11">
        <v>44.063275301795215</v>
      </c>
      <c r="AD11" s="11">
        <v>44.603406097774872</v>
      </c>
      <c r="AE11" s="11">
        <v>45.204126111295572</v>
      </c>
      <c r="AF11" s="11">
        <v>45.782787115737797</v>
      </c>
      <c r="AG11" s="11">
        <v>46.378068012448466</v>
      </c>
      <c r="AH11" s="11">
        <v>46.96455719909072</v>
      </c>
      <c r="AI11" s="11">
        <v>47.55168210507464</v>
      </c>
      <c r="AJ11" s="11">
        <v>48.170644455020529</v>
      </c>
      <c r="AK11" s="11">
        <v>48.780413614224926</v>
      </c>
      <c r="AL11" s="11">
        <v>49.355088431667454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39.837956158414784</v>
      </c>
      <c r="N12" s="11">
        <v>41.253516882195385</v>
      </c>
      <c r="O12" s="11">
        <v>41.092353197214187</v>
      </c>
      <c r="P12" s="11">
        <v>43.001949750081131</v>
      </c>
      <c r="Q12" s="11">
        <v>40.831246328828541</v>
      </c>
      <c r="R12" s="11">
        <v>41.818900314741207</v>
      </c>
      <c r="S12" s="11">
        <v>44.533835642038866</v>
      </c>
      <c r="T12" s="11">
        <v>43.378961938311789</v>
      </c>
      <c r="U12" s="11">
        <v>42.647610162417138</v>
      </c>
      <c r="V12" s="11">
        <v>45.077908851587154</v>
      </c>
      <c r="W12" s="11">
        <v>45.806749225159891</v>
      </c>
      <c r="X12" s="11">
        <v>43.622103862579429</v>
      </c>
      <c r="Y12" s="11">
        <v>44.046492929666805</v>
      </c>
      <c r="Z12" s="11">
        <v>44.514099015487204</v>
      </c>
      <c r="AA12" s="11">
        <v>45.010822756769372</v>
      </c>
      <c r="AB12" s="11">
        <v>45.404071139261568</v>
      </c>
      <c r="AC12" s="11">
        <v>45.787983451149621</v>
      </c>
      <c r="AD12" s="11">
        <v>46.161366419705807</v>
      </c>
      <c r="AE12" s="11">
        <v>46.528636204033795</v>
      </c>
      <c r="AF12" s="11">
        <v>46.913904453288907</v>
      </c>
      <c r="AG12" s="11">
        <v>47.284871477114827</v>
      </c>
      <c r="AH12" s="11">
        <v>47.656433956818418</v>
      </c>
      <c r="AI12" s="11">
        <v>48.0282728531026</v>
      </c>
      <c r="AJ12" s="11">
        <v>48.410878302967213</v>
      </c>
      <c r="AK12" s="11">
        <v>48.813365764629197</v>
      </c>
      <c r="AL12" s="11">
        <v>49.205209582226296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43.999897480255839</v>
      </c>
      <c r="N13" s="11">
        <v>41.221004371073867</v>
      </c>
      <c r="O13" s="11">
        <v>40.168059623253548</v>
      </c>
      <c r="P13" s="11">
        <v>43.297453349038875</v>
      </c>
      <c r="Q13" s="11">
        <v>43.820354892256056</v>
      </c>
      <c r="R13" s="11">
        <v>45.06299523793141</v>
      </c>
      <c r="S13" s="11">
        <v>44.559895543631612</v>
      </c>
      <c r="T13" s="11">
        <v>45.242032902180135</v>
      </c>
      <c r="U13" s="11">
        <v>47.634196489999596</v>
      </c>
      <c r="V13" s="11">
        <v>50.600237294467135</v>
      </c>
      <c r="W13" s="11">
        <v>55.430509780405259</v>
      </c>
      <c r="X13" s="11">
        <v>55.60802610348577</v>
      </c>
      <c r="Y13" s="11">
        <v>56.524729252382635</v>
      </c>
      <c r="Z13" s="11">
        <v>57.491000894785657</v>
      </c>
      <c r="AA13" s="11">
        <v>58.429713601048597</v>
      </c>
      <c r="AB13" s="11">
        <v>59.188236088689344</v>
      </c>
      <c r="AC13" s="11">
        <v>59.939584648540205</v>
      </c>
      <c r="AD13" s="11">
        <v>60.673294594228942</v>
      </c>
      <c r="AE13" s="11">
        <v>61.395632570991609</v>
      </c>
      <c r="AF13" s="11">
        <v>62.136208712525637</v>
      </c>
      <c r="AG13" s="11">
        <v>62.899224296573223</v>
      </c>
      <c r="AH13" s="11">
        <v>63.640819886964849</v>
      </c>
      <c r="AI13" s="11">
        <v>64.430918637852216</v>
      </c>
      <c r="AJ13" s="11">
        <v>65.266067081232279</v>
      </c>
      <c r="AK13" s="11">
        <v>66.059912071695194</v>
      </c>
      <c r="AL13" s="11">
        <v>66.842346154506458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90.671929029637909</v>
      </c>
      <c r="N15" s="87">
        <f>SUM(N16:N20)</f>
        <v>92.738116778947585</v>
      </c>
      <c r="O15" s="87">
        <f t="shared" ref="O15:AL15" si="5">SUM(O16:O20)</f>
        <v>93.827769899638895</v>
      </c>
      <c r="P15" s="87">
        <f t="shared" si="5"/>
        <v>94.681629630480117</v>
      </c>
      <c r="Q15" s="87">
        <f t="shared" si="5"/>
        <v>97.01820470714766</v>
      </c>
      <c r="R15" s="87">
        <f t="shared" si="5"/>
        <v>100.17016657098426</v>
      </c>
      <c r="S15" s="87">
        <f t="shared" si="5"/>
        <v>98.455408623692563</v>
      </c>
      <c r="T15" s="87">
        <f t="shared" si="5"/>
        <v>102.37685290167019</v>
      </c>
      <c r="U15" s="87">
        <f t="shared" si="5"/>
        <v>105.50379188183402</v>
      </c>
      <c r="V15" s="87">
        <f t="shared" si="5"/>
        <v>105.24611221987622</v>
      </c>
      <c r="W15" s="87">
        <f t="shared" si="5"/>
        <v>109.7398994460994</v>
      </c>
      <c r="X15" s="87">
        <f t="shared" si="5"/>
        <v>112.34648917293653</v>
      </c>
      <c r="Y15" s="87">
        <f t="shared" si="5"/>
        <v>114.25457298262231</v>
      </c>
      <c r="Z15" s="87">
        <f t="shared" si="5"/>
        <v>116.1872251994412</v>
      </c>
      <c r="AA15" s="87">
        <f t="shared" si="5"/>
        <v>117.97164387059678</v>
      </c>
      <c r="AB15" s="87">
        <f t="shared" si="5"/>
        <v>119.39141128280112</v>
      </c>
      <c r="AC15" s="87">
        <f t="shared" si="5"/>
        <v>120.75613379496174</v>
      </c>
      <c r="AD15" s="87">
        <f t="shared" si="5"/>
        <v>122.0774688112642</v>
      </c>
      <c r="AE15" s="87">
        <f t="shared" si="5"/>
        <v>123.39896550601074</v>
      </c>
      <c r="AF15" s="87">
        <f t="shared" si="5"/>
        <v>124.73586735217211</v>
      </c>
      <c r="AG15" s="87">
        <f t="shared" si="5"/>
        <v>126.13899476120852</v>
      </c>
      <c r="AH15" s="87">
        <f t="shared" si="5"/>
        <v>127.56094533914947</v>
      </c>
      <c r="AI15" s="87">
        <f t="shared" si="5"/>
        <v>129.03238887288464</v>
      </c>
      <c r="AJ15" s="87">
        <f t="shared" si="5"/>
        <v>130.48151529434958</v>
      </c>
      <c r="AK15" s="87">
        <f t="shared" si="5"/>
        <v>131.94380136960277</v>
      </c>
      <c r="AL15" s="87">
        <f t="shared" si="5"/>
        <v>133.34053879411104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13.397856598181932</v>
      </c>
      <c r="N16" s="11">
        <v>12.772189720664658</v>
      </c>
      <c r="O16" s="11">
        <v>13.05363197170373</v>
      </c>
      <c r="P16" s="11">
        <v>13.402337020794155</v>
      </c>
      <c r="Q16" s="11">
        <v>12.241189728871843</v>
      </c>
      <c r="R16" s="11">
        <v>12.908335639706218</v>
      </c>
      <c r="S16" s="11">
        <v>12.980513003941173</v>
      </c>
      <c r="T16" s="11">
        <v>14.82366712284826</v>
      </c>
      <c r="U16" s="11">
        <v>15.047845918829401</v>
      </c>
      <c r="V16" s="11">
        <v>14.758624419277446</v>
      </c>
      <c r="W16" s="11">
        <v>16.282367047188739</v>
      </c>
      <c r="X16" s="11">
        <v>14.690619142978283</v>
      </c>
      <c r="Y16" s="11">
        <v>14.857963153335779</v>
      </c>
      <c r="Z16" s="11">
        <v>15.060641837620981</v>
      </c>
      <c r="AA16" s="11">
        <v>15.255350163838205</v>
      </c>
      <c r="AB16" s="11">
        <v>15.394783361185706</v>
      </c>
      <c r="AC16" s="11">
        <v>15.529198509836457</v>
      </c>
      <c r="AD16" s="11">
        <v>15.660927972587436</v>
      </c>
      <c r="AE16" s="11">
        <v>15.781763690171093</v>
      </c>
      <c r="AF16" s="11">
        <v>15.891334250686606</v>
      </c>
      <c r="AG16" s="11">
        <v>16.011104720202599</v>
      </c>
      <c r="AH16" s="11">
        <v>16.151138769717726</v>
      </c>
      <c r="AI16" s="11">
        <v>16.301735846714113</v>
      </c>
      <c r="AJ16" s="11">
        <v>16.452097742482049</v>
      </c>
      <c r="AK16" s="11">
        <v>16.601654062391301</v>
      </c>
      <c r="AL16" s="11">
        <v>16.750276913375426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13.035801904531432</v>
      </c>
      <c r="N17" s="11">
        <v>16.079381112718195</v>
      </c>
      <c r="O17" s="11">
        <v>16.39682623607932</v>
      </c>
      <c r="P17" s="11">
        <v>17.137045543101348</v>
      </c>
      <c r="Q17" s="11">
        <v>17.231887126641478</v>
      </c>
      <c r="R17" s="11">
        <v>17.801714313953841</v>
      </c>
      <c r="S17" s="11">
        <v>16.707113477290413</v>
      </c>
      <c r="T17" s="11">
        <v>16.693756002605966</v>
      </c>
      <c r="U17" s="11">
        <v>18.326386933693765</v>
      </c>
      <c r="V17" s="11">
        <v>18.253105935614411</v>
      </c>
      <c r="W17" s="11">
        <v>18.356060437203777</v>
      </c>
      <c r="X17" s="11">
        <v>26.77008183019311</v>
      </c>
      <c r="Y17" s="11">
        <v>27.410936656857594</v>
      </c>
      <c r="Z17" s="11">
        <v>28.066581894003708</v>
      </c>
      <c r="AA17" s="11">
        <v>28.746446033966389</v>
      </c>
      <c r="AB17" s="11">
        <v>29.380622755022252</v>
      </c>
      <c r="AC17" s="11">
        <v>29.999055276717797</v>
      </c>
      <c r="AD17" s="11">
        <v>30.604844222618834</v>
      </c>
      <c r="AE17" s="11">
        <v>31.230641078904593</v>
      </c>
      <c r="AF17" s="11">
        <v>31.871548197527609</v>
      </c>
      <c r="AG17" s="11">
        <v>32.528476544950514</v>
      </c>
      <c r="AH17" s="11">
        <v>33.187613317442441</v>
      </c>
      <c r="AI17" s="11">
        <v>33.835475485965546</v>
      </c>
      <c r="AJ17" s="11">
        <v>34.48765729108343</v>
      </c>
      <c r="AK17" s="11">
        <v>35.146337330559028</v>
      </c>
      <c r="AL17" s="11">
        <v>35.814450234640255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6.424619711440136</v>
      </c>
      <c r="N18" s="11">
        <v>7.6433087657655667</v>
      </c>
      <c r="O18" s="11">
        <v>7.4483064768119389</v>
      </c>
      <c r="P18" s="11">
        <v>6.5533117381406978</v>
      </c>
      <c r="Q18" s="11">
        <v>6.4473778457191004</v>
      </c>
      <c r="R18" s="11">
        <v>6.5334903578778194</v>
      </c>
      <c r="S18" s="11">
        <v>7.2317081901136957</v>
      </c>
      <c r="T18" s="11">
        <v>7.0636075041741764</v>
      </c>
      <c r="U18" s="11">
        <v>6.9152874571423721</v>
      </c>
      <c r="V18" s="11">
        <v>6.5691680318462229</v>
      </c>
      <c r="W18" s="11">
        <v>7.0637028077850488</v>
      </c>
      <c r="X18" s="11">
        <v>5.6603388699314712</v>
      </c>
      <c r="Y18" s="11">
        <v>5.7453580528023265</v>
      </c>
      <c r="Z18" s="11">
        <v>5.8148387681453837</v>
      </c>
      <c r="AA18" s="11">
        <v>5.8830852856770157</v>
      </c>
      <c r="AB18" s="11">
        <v>5.9179841350491262</v>
      </c>
      <c r="AC18" s="11">
        <v>5.9569268184799435</v>
      </c>
      <c r="AD18" s="11">
        <v>5.9933830347592982</v>
      </c>
      <c r="AE18" s="11">
        <v>6.0348285135607389</v>
      </c>
      <c r="AF18" s="11">
        <v>6.0723339972397907</v>
      </c>
      <c r="AG18" s="11">
        <v>6.1211556112226724</v>
      </c>
      <c r="AH18" s="11">
        <v>6.1645837087986992</v>
      </c>
      <c r="AI18" s="11">
        <v>6.2146508579930835</v>
      </c>
      <c r="AJ18" s="11">
        <v>6.238410330073866</v>
      </c>
      <c r="AK18" s="11">
        <v>6.2813246870401702</v>
      </c>
      <c r="AL18" s="11">
        <v>6.3020509314616593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12.717313074996353</v>
      </c>
      <c r="N19" s="11">
        <v>15.289444427533667</v>
      </c>
      <c r="O19" s="11">
        <v>14.93619747261612</v>
      </c>
      <c r="P19" s="11">
        <v>14.418938393273143</v>
      </c>
      <c r="Q19" s="11">
        <v>15.966616857774856</v>
      </c>
      <c r="R19" s="11">
        <v>17.383092485078112</v>
      </c>
      <c r="S19" s="11">
        <v>16.698471215796094</v>
      </c>
      <c r="T19" s="11">
        <v>16.639556382108406</v>
      </c>
      <c r="U19" s="11">
        <v>18.146121726313659</v>
      </c>
      <c r="V19" s="11">
        <v>17.947399881655105</v>
      </c>
      <c r="W19" s="11">
        <v>17.938158984742856</v>
      </c>
      <c r="X19" s="11">
        <v>15.973266544139467</v>
      </c>
      <c r="Y19" s="11">
        <v>16.50304856456594</v>
      </c>
      <c r="Z19" s="11">
        <v>16.916140892855005</v>
      </c>
      <c r="AA19" s="11">
        <v>17.203241915484234</v>
      </c>
      <c r="AB19" s="11">
        <v>17.432673012784548</v>
      </c>
      <c r="AC19" s="11">
        <v>17.653548279696434</v>
      </c>
      <c r="AD19" s="11">
        <v>17.873658789493508</v>
      </c>
      <c r="AE19" s="11">
        <v>18.08960607587564</v>
      </c>
      <c r="AF19" s="11">
        <v>18.3109604987403</v>
      </c>
      <c r="AG19" s="11">
        <v>18.539197955551987</v>
      </c>
      <c r="AH19" s="11">
        <v>18.767876079808392</v>
      </c>
      <c r="AI19" s="11">
        <v>19.053844907734792</v>
      </c>
      <c r="AJ19" s="11">
        <v>19.346606512280896</v>
      </c>
      <c r="AK19" s="11">
        <v>19.630258773698991</v>
      </c>
      <c r="AL19" s="11">
        <v>19.879399933801913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45.096337740488053</v>
      </c>
      <c r="N20" s="11">
        <v>40.9537927522655</v>
      </c>
      <c r="O20" s="11">
        <v>41.992807742427786</v>
      </c>
      <c r="P20" s="11">
        <v>43.169996935170772</v>
      </c>
      <c r="Q20" s="11">
        <v>45.131133148140378</v>
      </c>
      <c r="R20" s="11">
        <v>45.543533774368271</v>
      </c>
      <c r="S20" s="11">
        <v>44.83760273655119</v>
      </c>
      <c r="T20" s="11">
        <v>47.15626588993338</v>
      </c>
      <c r="U20" s="11">
        <v>47.068149845854826</v>
      </c>
      <c r="V20" s="11">
        <v>47.717813951483038</v>
      </c>
      <c r="W20" s="11">
        <v>50.09961016917898</v>
      </c>
      <c r="X20" s="11">
        <v>49.252182785694202</v>
      </c>
      <c r="Y20" s="11">
        <v>49.737266555060664</v>
      </c>
      <c r="Z20" s="11">
        <v>50.329021806816115</v>
      </c>
      <c r="AA20" s="11">
        <v>50.883520471630924</v>
      </c>
      <c r="AB20" s="11">
        <v>51.265348018759482</v>
      </c>
      <c r="AC20" s="11">
        <v>51.617404910231116</v>
      </c>
      <c r="AD20" s="11">
        <v>51.944654791805114</v>
      </c>
      <c r="AE20" s="11">
        <v>52.262126147498677</v>
      </c>
      <c r="AF20" s="11">
        <v>52.589690407977791</v>
      </c>
      <c r="AG20" s="11">
        <v>52.939059929280752</v>
      </c>
      <c r="AH20" s="11">
        <v>53.289733463382206</v>
      </c>
      <c r="AI20" s="11">
        <v>53.626681774477113</v>
      </c>
      <c r="AJ20" s="11">
        <v>53.956743418429348</v>
      </c>
      <c r="AK20" s="11">
        <v>54.284226515913275</v>
      </c>
      <c r="AL20" s="11">
        <v>54.594360780831785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90.425785606823709</v>
      </c>
      <c r="N22" s="87">
        <f>SUM(N23:N24)</f>
        <v>84.040702209716486</v>
      </c>
      <c r="O22" s="87">
        <f t="shared" ref="O22:AL22" si="7">SUM(O23:O24)</f>
        <v>85.165054449744844</v>
      </c>
      <c r="P22" s="87">
        <f t="shared" si="7"/>
        <v>86.534782193116399</v>
      </c>
      <c r="Q22" s="87">
        <f t="shared" si="7"/>
        <v>87.50805567156722</v>
      </c>
      <c r="R22" s="87">
        <f t="shared" si="7"/>
        <v>86.518349266034406</v>
      </c>
      <c r="S22" s="87">
        <f t="shared" si="7"/>
        <v>80.990985704531283</v>
      </c>
      <c r="T22" s="87">
        <f t="shared" si="7"/>
        <v>85.576671200936701</v>
      </c>
      <c r="U22" s="87">
        <f t="shared" si="7"/>
        <v>84.173826539903146</v>
      </c>
      <c r="V22" s="87">
        <f t="shared" si="7"/>
        <v>82.129509137069761</v>
      </c>
      <c r="W22" s="87">
        <f t="shared" si="7"/>
        <v>85.285318302320206</v>
      </c>
      <c r="X22" s="87">
        <f t="shared" si="7"/>
        <v>86.778915246451788</v>
      </c>
      <c r="Y22" s="87">
        <f t="shared" si="7"/>
        <v>86.650557661860148</v>
      </c>
      <c r="Z22" s="87">
        <f t="shared" si="7"/>
        <v>86.604646125548015</v>
      </c>
      <c r="AA22" s="87">
        <f t="shared" si="7"/>
        <v>86.431978728110934</v>
      </c>
      <c r="AB22" s="87">
        <f t="shared" si="7"/>
        <v>85.937604549801009</v>
      </c>
      <c r="AC22" s="87">
        <f t="shared" si="7"/>
        <v>85.46981473189598</v>
      </c>
      <c r="AD22" s="87">
        <f t="shared" si="7"/>
        <v>85.088179095449988</v>
      </c>
      <c r="AE22" s="87">
        <f t="shared" si="7"/>
        <v>84.639968947388951</v>
      </c>
      <c r="AF22" s="87">
        <f t="shared" si="7"/>
        <v>84.147302384085336</v>
      </c>
      <c r="AG22" s="87">
        <f t="shared" si="7"/>
        <v>83.632402911847095</v>
      </c>
      <c r="AH22" s="87">
        <f t="shared" si="7"/>
        <v>83.181651631590782</v>
      </c>
      <c r="AI22" s="87">
        <f t="shared" si="7"/>
        <v>82.82618514319833</v>
      </c>
      <c r="AJ22" s="87">
        <f t="shared" si="7"/>
        <v>82.39693224032041</v>
      </c>
      <c r="AK22" s="87">
        <f t="shared" si="7"/>
        <v>82.037249522429576</v>
      </c>
      <c r="AL22" s="87">
        <f t="shared" si="7"/>
        <v>82.469925328878318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68.103168057646442</v>
      </c>
      <c r="N23" s="11">
        <v>65.393730099696839</v>
      </c>
      <c r="O23" s="11">
        <v>66.649562885785315</v>
      </c>
      <c r="P23" s="11">
        <v>66.510236811598688</v>
      </c>
      <c r="Q23" s="11">
        <v>67.671422900069913</v>
      </c>
      <c r="R23" s="11">
        <v>68.346542271444534</v>
      </c>
      <c r="S23" s="11">
        <v>64.745545374336743</v>
      </c>
      <c r="T23" s="11">
        <v>68.211016889363705</v>
      </c>
      <c r="U23" s="11">
        <v>66.68206752452798</v>
      </c>
      <c r="V23" s="11">
        <v>65.948108969584311</v>
      </c>
      <c r="W23" s="11">
        <v>69.467027302547592</v>
      </c>
      <c r="X23" s="11">
        <v>71.007242857003234</v>
      </c>
      <c r="Y23" s="11">
        <v>71.128430487599474</v>
      </c>
      <c r="Z23" s="11">
        <v>71.336380268097187</v>
      </c>
      <c r="AA23" s="11">
        <v>71.459932713842491</v>
      </c>
      <c r="AB23" s="11">
        <v>71.31829835122744</v>
      </c>
      <c r="AC23" s="11">
        <v>71.127187333989724</v>
      </c>
      <c r="AD23" s="11">
        <v>70.919220004734186</v>
      </c>
      <c r="AE23" s="11">
        <v>70.76543826194407</v>
      </c>
      <c r="AF23" s="11">
        <v>70.584759362624496</v>
      </c>
      <c r="AG23" s="11">
        <v>70.44865168129121</v>
      </c>
      <c r="AH23" s="11">
        <v>70.357202340842747</v>
      </c>
      <c r="AI23" s="11">
        <v>70.330463218330109</v>
      </c>
      <c r="AJ23" s="11">
        <v>70.311428072909365</v>
      </c>
      <c r="AK23" s="11">
        <v>70.246934308804001</v>
      </c>
      <c r="AL23" s="11">
        <v>70.112854670231897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22.322617549177263</v>
      </c>
      <c r="N24" s="11">
        <v>18.646972110019643</v>
      </c>
      <c r="O24" s="11">
        <v>18.515491563959522</v>
      </c>
      <c r="P24" s="11">
        <v>20.024545381517704</v>
      </c>
      <c r="Q24" s="11">
        <v>19.836632771497303</v>
      </c>
      <c r="R24" s="11">
        <v>18.171806994589875</v>
      </c>
      <c r="S24" s="11">
        <v>16.245440330194533</v>
      </c>
      <c r="T24" s="11">
        <v>17.365654311573</v>
      </c>
      <c r="U24" s="11">
        <v>17.491759015375163</v>
      </c>
      <c r="V24" s="11">
        <v>16.18140016748545</v>
      </c>
      <c r="W24" s="11">
        <v>15.818290999772618</v>
      </c>
      <c r="X24" s="11">
        <v>15.771672389448552</v>
      </c>
      <c r="Y24" s="11">
        <v>15.52212717426068</v>
      </c>
      <c r="Z24" s="11">
        <v>15.268265857450828</v>
      </c>
      <c r="AA24" s="11">
        <v>14.972046014268441</v>
      </c>
      <c r="AB24" s="11">
        <v>14.619306198573572</v>
      </c>
      <c r="AC24" s="11">
        <v>14.34262739790625</v>
      </c>
      <c r="AD24" s="11">
        <v>14.168959090715809</v>
      </c>
      <c r="AE24" s="11">
        <v>13.874530685444876</v>
      </c>
      <c r="AF24" s="11">
        <v>13.562543021460838</v>
      </c>
      <c r="AG24" s="11">
        <v>13.183751230555881</v>
      </c>
      <c r="AH24" s="11">
        <v>12.82444929074804</v>
      </c>
      <c r="AI24" s="11">
        <v>12.495721924868221</v>
      </c>
      <c r="AJ24" s="11">
        <v>12.085504167411047</v>
      </c>
      <c r="AK24" s="11">
        <v>11.790315213625574</v>
      </c>
      <c r="AL24" s="11">
        <v>12.357070658646423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101.47767016199496</v>
      </c>
      <c r="N26" s="87">
        <f>SUM(N27:N30)</f>
        <v>99.049857073794541</v>
      </c>
      <c r="O26" s="87">
        <f t="shared" ref="O26:AL26" si="9">SUM(O27:O30)</f>
        <v>96.141032551304477</v>
      </c>
      <c r="P26" s="87">
        <f t="shared" si="9"/>
        <v>97.5704507604989</v>
      </c>
      <c r="Q26" s="87">
        <f t="shared" si="9"/>
        <v>102.02555392918771</v>
      </c>
      <c r="R26" s="87">
        <f>SUM(R27:R30)</f>
        <v>105.84438776479021</v>
      </c>
      <c r="S26" s="87">
        <f t="shared" si="9"/>
        <v>101.13856530883095</v>
      </c>
      <c r="T26" s="87">
        <f t="shared" si="9"/>
        <v>103.44500138956403</v>
      </c>
      <c r="U26" s="87">
        <f t="shared" si="9"/>
        <v>101.08792621671547</v>
      </c>
      <c r="V26" s="87">
        <f t="shared" si="9"/>
        <v>100.59544131017429</v>
      </c>
      <c r="W26" s="87">
        <f t="shared" si="9"/>
        <v>91.289655466181728</v>
      </c>
      <c r="X26" s="87">
        <f t="shared" si="9"/>
        <v>91.414698096774643</v>
      </c>
      <c r="Y26" s="87">
        <f t="shared" si="9"/>
        <v>91.6245144773915</v>
      </c>
      <c r="Z26" s="87">
        <f t="shared" si="9"/>
        <v>92.39293542523987</v>
      </c>
      <c r="AA26" s="87">
        <f t="shared" si="9"/>
        <v>92.89268259238392</v>
      </c>
      <c r="AB26" s="87">
        <f t="shared" si="9"/>
        <v>92.916980374935207</v>
      </c>
      <c r="AC26" s="87">
        <f t="shared" si="9"/>
        <v>92.956590901500249</v>
      </c>
      <c r="AD26" s="87">
        <f t="shared" si="9"/>
        <v>92.948507361582941</v>
      </c>
      <c r="AE26" s="87">
        <f t="shared" si="9"/>
        <v>92.927722730204593</v>
      </c>
      <c r="AF26" s="87">
        <f t="shared" si="9"/>
        <v>92.893301874425887</v>
      </c>
      <c r="AG26" s="87">
        <f t="shared" si="9"/>
        <v>92.891103558912107</v>
      </c>
      <c r="AH26" s="87">
        <f t="shared" si="9"/>
        <v>92.863189492981817</v>
      </c>
      <c r="AI26" s="87">
        <f t="shared" si="9"/>
        <v>92.827989146547637</v>
      </c>
      <c r="AJ26" s="87">
        <f t="shared" si="9"/>
        <v>92.776733764477029</v>
      </c>
      <c r="AK26" s="87">
        <f t="shared" si="9"/>
        <v>92.725248798389146</v>
      </c>
      <c r="AL26" s="87">
        <f t="shared" si="9"/>
        <v>92.499522180041922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16.220858531687039</v>
      </c>
      <c r="N27" s="11">
        <v>14.213797209139205</v>
      </c>
      <c r="O27" s="11">
        <v>13.961437062507335</v>
      </c>
      <c r="P27" s="11">
        <v>13.422514209451634</v>
      </c>
      <c r="Q27" s="11">
        <v>14.550412298655672</v>
      </c>
      <c r="R27" s="11">
        <v>14.349633663297924</v>
      </c>
      <c r="S27" s="11">
        <v>14.635324372489606</v>
      </c>
      <c r="T27" s="11">
        <v>15.377888717053494</v>
      </c>
      <c r="U27" s="11">
        <v>15.406081304099549</v>
      </c>
      <c r="V27" s="11">
        <v>13.334320904318508</v>
      </c>
      <c r="W27" s="11">
        <v>14.506601714727884</v>
      </c>
      <c r="X27" s="11">
        <v>13.40691086364888</v>
      </c>
      <c r="Y27" s="11">
        <v>13.54339354206337</v>
      </c>
      <c r="Z27" s="11">
        <v>13.740462130457679</v>
      </c>
      <c r="AA27" s="11">
        <v>13.897937280007691</v>
      </c>
      <c r="AB27" s="11">
        <v>13.991709727885301</v>
      </c>
      <c r="AC27" s="11">
        <v>14.080706044011393</v>
      </c>
      <c r="AD27" s="11">
        <v>14.162099382746117</v>
      </c>
      <c r="AE27" s="11">
        <v>14.246831047093462</v>
      </c>
      <c r="AF27" s="11">
        <v>14.325575642116338</v>
      </c>
      <c r="AG27" s="11">
        <v>14.424393342847832</v>
      </c>
      <c r="AH27" s="11">
        <v>14.528179974769637</v>
      </c>
      <c r="AI27" s="11">
        <v>14.650493979763414</v>
      </c>
      <c r="AJ27" s="11">
        <v>14.771627359718849</v>
      </c>
      <c r="AK27" s="11">
        <v>14.88747755302084</v>
      </c>
      <c r="AL27" s="11">
        <v>14.998838019406014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32.591892183651652</v>
      </c>
      <c r="N28" s="11">
        <v>34.962117009259018</v>
      </c>
      <c r="O28" s="11">
        <v>31.560195226941865</v>
      </c>
      <c r="P28" s="11">
        <v>33.36879976347381</v>
      </c>
      <c r="Q28" s="11">
        <v>34.096799508592149</v>
      </c>
      <c r="R28" s="11">
        <v>36.969886230739256</v>
      </c>
      <c r="S28" s="11">
        <v>34.893417033747362</v>
      </c>
      <c r="T28" s="11">
        <v>33.651664369736018</v>
      </c>
      <c r="U28" s="11">
        <v>34.43201010600022</v>
      </c>
      <c r="V28" s="11">
        <v>35.240880192661194</v>
      </c>
      <c r="W28" s="11">
        <v>31.645612507931745</v>
      </c>
      <c r="X28" s="11">
        <v>31.501171375830985</v>
      </c>
      <c r="Y28" s="11">
        <v>31.372064152565802</v>
      </c>
      <c r="Z28" s="11">
        <v>31.380648443676748</v>
      </c>
      <c r="AA28" s="11">
        <v>31.339051760986141</v>
      </c>
      <c r="AB28" s="11">
        <v>31.204121930416811</v>
      </c>
      <c r="AC28" s="11">
        <v>31.102485616109067</v>
      </c>
      <c r="AD28" s="11">
        <v>31.004275620558069</v>
      </c>
      <c r="AE28" s="11">
        <v>30.904204936340747</v>
      </c>
      <c r="AF28" s="11">
        <v>30.808744670494484</v>
      </c>
      <c r="AG28" s="11">
        <v>30.722630548142604</v>
      </c>
      <c r="AH28" s="11">
        <v>30.628032964744126</v>
      </c>
      <c r="AI28" s="11">
        <v>30.527499138036124</v>
      </c>
      <c r="AJ28" s="11">
        <v>30.424831372295728</v>
      </c>
      <c r="AK28" s="11">
        <v>30.313246327305816</v>
      </c>
      <c r="AL28" s="11">
        <v>30.2156851568928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34.103847181638635</v>
      </c>
      <c r="N29" s="11">
        <v>32.006456318140742</v>
      </c>
      <c r="O29" s="11">
        <v>31.841968621360543</v>
      </c>
      <c r="P29" s="11">
        <v>32.486387218489867</v>
      </c>
      <c r="Q29" s="11">
        <v>34.135781648630676</v>
      </c>
      <c r="R29" s="11">
        <v>35.820672670473193</v>
      </c>
      <c r="S29" s="11">
        <v>32.837967406408936</v>
      </c>
      <c r="T29" s="11">
        <v>34.519510234436162</v>
      </c>
      <c r="U29" s="11">
        <v>32.093168747994952</v>
      </c>
      <c r="V29" s="11">
        <v>34.441690112920526</v>
      </c>
      <c r="W29" s="11">
        <v>28.014953260385727</v>
      </c>
      <c r="X29" s="11">
        <v>28.556694672096171</v>
      </c>
      <c r="Y29" s="11">
        <v>28.657714069575864</v>
      </c>
      <c r="Z29" s="11">
        <v>29.070789825371342</v>
      </c>
      <c r="AA29" s="11">
        <v>29.36672275247636</v>
      </c>
      <c r="AB29" s="11">
        <v>29.408469265218606</v>
      </c>
      <c r="AC29" s="11">
        <v>29.444456436941625</v>
      </c>
      <c r="AD29" s="11">
        <v>29.448062088853007</v>
      </c>
      <c r="AE29" s="11">
        <v>29.438822435186605</v>
      </c>
      <c r="AF29" s="11">
        <v>29.428850873931388</v>
      </c>
      <c r="AG29" s="11">
        <v>29.431236243565632</v>
      </c>
      <c r="AH29" s="11">
        <v>29.4188046198359</v>
      </c>
      <c r="AI29" s="11">
        <v>29.395439178870198</v>
      </c>
      <c r="AJ29" s="11">
        <v>29.365409562628297</v>
      </c>
      <c r="AK29" s="11">
        <v>29.331517723772532</v>
      </c>
      <c r="AL29" s="11">
        <v>29.301902408065743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18.561072265017639</v>
      </c>
      <c r="N30" s="11">
        <v>17.867486537255573</v>
      </c>
      <c r="O30" s="11">
        <v>18.777431640494736</v>
      </c>
      <c r="P30" s="11">
        <v>18.292749569083593</v>
      </c>
      <c r="Q30" s="11">
        <v>19.242560473309211</v>
      </c>
      <c r="R30" s="11">
        <v>18.704195200279834</v>
      </c>
      <c r="S30" s="11">
        <v>18.771856496185055</v>
      </c>
      <c r="T30" s="11">
        <v>19.895938068338346</v>
      </c>
      <c r="U30" s="11">
        <v>19.156666058620758</v>
      </c>
      <c r="V30" s="11">
        <v>17.578550100274079</v>
      </c>
      <c r="W30" s="11">
        <v>17.122487983136367</v>
      </c>
      <c r="X30" s="11">
        <v>17.949921185198601</v>
      </c>
      <c r="Y30" s="11">
        <v>18.051342713186479</v>
      </c>
      <c r="Z30" s="11">
        <v>18.2010350257341</v>
      </c>
      <c r="AA30" s="11">
        <v>18.28897079891372</v>
      </c>
      <c r="AB30" s="11">
        <v>18.312679451414489</v>
      </c>
      <c r="AC30" s="11">
        <v>18.328942804438171</v>
      </c>
      <c r="AD30" s="11">
        <v>18.334070269425755</v>
      </c>
      <c r="AE30" s="11">
        <v>18.337864311583775</v>
      </c>
      <c r="AF30" s="11">
        <v>18.330130687883685</v>
      </c>
      <c r="AG30" s="11">
        <v>18.312843424356036</v>
      </c>
      <c r="AH30" s="11">
        <v>18.288171933632153</v>
      </c>
      <c r="AI30" s="11">
        <v>18.254556849877904</v>
      </c>
      <c r="AJ30" s="11">
        <v>18.214865469834148</v>
      </c>
      <c r="AK30" s="11">
        <v>18.193007194289969</v>
      </c>
      <c r="AL30" s="11">
        <v>17.983096595677363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86.811090811217866</v>
      </c>
      <c r="N32" s="87">
        <f t="shared" si="10"/>
        <v>82.398201901186681</v>
      </c>
      <c r="O32" s="87">
        <f t="shared" si="10"/>
        <v>84.327641030149735</v>
      </c>
      <c r="P32" s="87">
        <f t="shared" si="10"/>
        <v>90.218464104250657</v>
      </c>
      <c r="Q32" s="87">
        <f t="shared" si="10"/>
        <v>93.105430414045372</v>
      </c>
      <c r="R32" s="87">
        <f t="shared" si="10"/>
        <v>92.870834058153221</v>
      </c>
      <c r="S32" s="87">
        <f t="shared" si="10"/>
        <v>89.301817337946943</v>
      </c>
      <c r="T32" s="87">
        <f t="shared" si="10"/>
        <v>90.065452385955396</v>
      </c>
      <c r="U32" s="87">
        <f t="shared" si="10"/>
        <v>89.808001338892112</v>
      </c>
      <c r="V32" s="87">
        <f t="shared" si="10"/>
        <v>91.113637421431264</v>
      </c>
      <c r="W32" s="87">
        <f t="shared" si="10"/>
        <v>85.798003294473901</v>
      </c>
      <c r="X32" s="87">
        <f t="shared" si="10"/>
        <v>84.589484693999509</v>
      </c>
      <c r="Y32" s="87">
        <f t="shared" si="10"/>
        <v>85.683164380947559</v>
      </c>
      <c r="Z32" s="87">
        <f t="shared" si="10"/>
        <v>86.765213150014986</v>
      </c>
      <c r="AA32" s="87">
        <f t="shared" si="10"/>
        <v>87.82104749070713</v>
      </c>
      <c r="AB32" s="87">
        <f t="shared" si="10"/>
        <v>88.706989036491223</v>
      </c>
      <c r="AC32" s="87">
        <f t="shared" si="10"/>
        <v>89.505210222848021</v>
      </c>
      <c r="AD32" s="87">
        <f t="shared" si="10"/>
        <v>90.235621913042451</v>
      </c>
      <c r="AE32" s="87">
        <f t="shared" ref="AE32" si="11">SUM(AE33:AE35)</f>
        <v>91.070075307768917</v>
      </c>
      <c r="AF32" s="87">
        <f t="shared" ref="AF32" si="12">SUM(AF33:AF35)</f>
        <v>91.892839338638609</v>
      </c>
      <c r="AG32" s="87">
        <f t="shared" ref="AG32" si="13">SUM(AG33:AG35)</f>
        <v>92.735657505034325</v>
      </c>
      <c r="AH32" s="87">
        <f t="shared" ref="AH32" si="14">SUM(AH33:AH35)</f>
        <v>93.560473462564275</v>
      </c>
      <c r="AI32" s="87">
        <f t="shared" ref="AI32" si="15">SUM(AI33:AI35)</f>
        <v>94.286753303934915</v>
      </c>
      <c r="AJ32" s="87">
        <f t="shared" ref="AJ32" si="16">SUM(AJ33:AJ35)</f>
        <v>95.027195275616947</v>
      </c>
      <c r="AK32" s="87">
        <f t="shared" ref="AK32" si="17">SUM(AK33:AK35)</f>
        <v>95.757210673830571</v>
      </c>
      <c r="AL32" s="87">
        <f t="shared" ref="AL32" si="18">SUM(AL33:AL35)</f>
        <v>96.442897445150848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66.771418371387966</v>
      </c>
      <c r="N33" s="11">
        <v>62.66260058339298</v>
      </c>
      <c r="O33" s="11">
        <v>65.781559344344728</v>
      </c>
      <c r="P33" s="11">
        <v>69.933348104167351</v>
      </c>
      <c r="Q33" s="11">
        <v>71.800512722061853</v>
      </c>
      <c r="R33" s="11">
        <v>73.09430276686011</v>
      </c>
      <c r="S33" s="11">
        <v>70.18855071325973</v>
      </c>
      <c r="T33" s="11">
        <v>69.664381698303245</v>
      </c>
      <c r="U33" s="11">
        <v>68.781602507636421</v>
      </c>
      <c r="V33" s="11">
        <v>69.58012324416417</v>
      </c>
      <c r="W33" s="11">
        <v>66.405716823523662</v>
      </c>
      <c r="X33" s="11">
        <v>66.371308998115751</v>
      </c>
      <c r="Y33" s="11">
        <v>67.140166567334688</v>
      </c>
      <c r="Z33" s="11">
        <v>67.92779105308243</v>
      </c>
      <c r="AA33" s="11">
        <v>68.734193543184389</v>
      </c>
      <c r="AB33" s="11">
        <v>69.449045298702885</v>
      </c>
      <c r="AC33" s="11">
        <v>70.076185690215212</v>
      </c>
      <c r="AD33" s="11">
        <v>70.646791922104924</v>
      </c>
      <c r="AE33" s="11">
        <v>71.320768118806456</v>
      </c>
      <c r="AF33" s="11">
        <v>71.987427149636957</v>
      </c>
      <c r="AG33" s="11">
        <v>72.666489684115106</v>
      </c>
      <c r="AH33" s="11">
        <v>73.332170275501355</v>
      </c>
      <c r="AI33" s="11">
        <v>73.899106450137836</v>
      </c>
      <c r="AJ33" s="11">
        <v>74.481389741627524</v>
      </c>
      <c r="AK33" s="11">
        <v>75.073617620261501</v>
      </c>
      <c r="AL33" s="11">
        <v>75.686213377970901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18.895941975813766</v>
      </c>
      <c r="N34" s="11">
        <v>18.91465111035523</v>
      </c>
      <c r="O34" s="11">
        <v>17.756513877163925</v>
      </c>
      <c r="P34" s="11">
        <v>19.628129412413767</v>
      </c>
      <c r="Q34" s="11">
        <v>20.561931053981542</v>
      </c>
      <c r="R34" s="11">
        <v>19.033806135778825</v>
      </c>
      <c r="S34" s="11">
        <v>18.493979290748857</v>
      </c>
      <c r="T34" s="11">
        <v>19.719124862019545</v>
      </c>
      <c r="U34" s="11">
        <v>20.307535035366396</v>
      </c>
      <c r="V34" s="11">
        <v>20.926977795087936</v>
      </c>
      <c r="W34" s="11">
        <v>18.599351536263498</v>
      </c>
      <c r="X34" s="11">
        <v>17.698257903307855</v>
      </c>
      <c r="Y34" s="11">
        <v>18.016126722153665</v>
      </c>
      <c r="Z34" s="11">
        <v>18.304194136683318</v>
      </c>
      <c r="AA34" s="11">
        <v>18.548272182154562</v>
      </c>
      <c r="AB34" s="11">
        <v>18.717295576866206</v>
      </c>
      <c r="AC34" s="11">
        <v>18.885827356066976</v>
      </c>
      <c r="AD34" s="11">
        <v>19.043298312803593</v>
      </c>
      <c r="AE34" s="11">
        <v>19.200763181957111</v>
      </c>
      <c r="AF34" s="11">
        <v>19.354913811196887</v>
      </c>
      <c r="AG34" s="11">
        <v>19.51570690505525</v>
      </c>
      <c r="AH34" s="11">
        <v>19.672381335471385</v>
      </c>
      <c r="AI34" s="11">
        <v>19.828609772977622</v>
      </c>
      <c r="AJ34" s="11">
        <v>19.985620951982298</v>
      </c>
      <c r="AK34" s="11">
        <v>20.120678611425372</v>
      </c>
      <c r="AL34" s="11">
        <v>20.192698636798525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1.1437304640161334</v>
      </c>
      <c r="N35" s="11">
        <v>0.82095020743846581</v>
      </c>
      <c r="O35" s="11">
        <v>0.78956780864108178</v>
      </c>
      <c r="P35" s="11">
        <v>0.65698658766953888</v>
      </c>
      <c r="Q35" s="11">
        <v>0.74298663800198428</v>
      </c>
      <c r="R35" s="11">
        <v>0.7427251555142913</v>
      </c>
      <c r="S35" s="11">
        <v>0.61928733393836433</v>
      </c>
      <c r="T35" s="11">
        <v>0.68194582563260886</v>
      </c>
      <c r="U35" s="11">
        <v>0.71886379588928806</v>
      </c>
      <c r="V35" s="11">
        <v>0.60653638217915895</v>
      </c>
      <c r="W35" s="11">
        <v>0.79293493468673615</v>
      </c>
      <c r="X35" s="11">
        <v>0.51991779257590698</v>
      </c>
      <c r="Y35" s="11">
        <v>0.52687109145920552</v>
      </c>
      <c r="Z35" s="11">
        <v>0.53322796024923791</v>
      </c>
      <c r="AA35" s="11">
        <v>0.53858176536817992</v>
      </c>
      <c r="AB35" s="11">
        <v>0.54064816092212498</v>
      </c>
      <c r="AC35" s="11">
        <v>0.54319717656584543</v>
      </c>
      <c r="AD35" s="11">
        <v>0.54553167813392844</v>
      </c>
      <c r="AE35" s="11">
        <v>0.54854400700535388</v>
      </c>
      <c r="AF35" s="11">
        <v>0.55049837780477717</v>
      </c>
      <c r="AG35" s="11">
        <v>0.55346091586396928</v>
      </c>
      <c r="AH35" s="11">
        <v>0.55592185159153573</v>
      </c>
      <c r="AI35" s="11">
        <v>0.55903708081944981</v>
      </c>
      <c r="AJ35" s="11">
        <v>0.56018458200712429</v>
      </c>
      <c r="AK35" s="11">
        <v>0.56291444214370023</v>
      </c>
      <c r="AL35" s="11">
        <v>0.56398543038141657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74.687676361645998</v>
      </c>
      <c r="N37" s="87">
        <f t="shared" ref="N37:AL37" si="19">SUM(N38:N39)</f>
        <v>76.781251773963731</v>
      </c>
      <c r="O37" s="87">
        <f t="shared" si="19"/>
        <v>80.207447808637056</v>
      </c>
      <c r="P37" s="87">
        <f t="shared" si="19"/>
        <v>79.168097927732788</v>
      </c>
      <c r="Q37" s="87">
        <f t="shared" si="19"/>
        <v>76.734089529532497</v>
      </c>
      <c r="R37" s="87">
        <f t="shared" si="19"/>
        <v>78.156320390272526</v>
      </c>
      <c r="S37" s="87">
        <f t="shared" si="19"/>
        <v>83.716376753025315</v>
      </c>
      <c r="T37" s="87">
        <f t="shared" si="19"/>
        <v>80.999854397583206</v>
      </c>
      <c r="U37" s="87">
        <f t="shared" si="19"/>
        <v>77.28199625401281</v>
      </c>
      <c r="V37" s="87">
        <f t="shared" si="19"/>
        <v>75.587679011668996</v>
      </c>
      <c r="W37" s="87">
        <f t="shared" si="19"/>
        <v>76.527195024728954</v>
      </c>
      <c r="X37" s="87">
        <f t="shared" si="19"/>
        <v>76.312942058927689</v>
      </c>
      <c r="Y37" s="87">
        <f t="shared" si="19"/>
        <v>76.668640789883241</v>
      </c>
      <c r="Z37" s="87">
        <f t="shared" si="19"/>
        <v>77.147135810629479</v>
      </c>
      <c r="AA37" s="87">
        <f t="shared" si="19"/>
        <v>77.606810049448356</v>
      </c>
      <c r="AB37" s="87">
        <f t="shared" si="19"/>
        <v>77.859107131184246</v>
      </c>
      <c r="AC37" s="87">
        <f t="shared" si="19"/>
        <v>78.006485610875302</v>
      </c>
      <c r="AD37" s="87">
        <f t="shared" si="19"/>
        <v>78.071950058507781</v>
      </c>
      <c r="AE37" s="87">
        <f t="shared" si="19"/>
        <v>78.112037684022297</v>
      </c>
      <c r="AF37" s="87">
        <f t="shared" si="19"/>
        <v>78.133246553658694</v>
      </c>
      <c r="AG37" s="87">
        <f t="shared" si="19"/>
        <v>78.141012395847667</v>
      </c>
      <c r="AH37" s="87">
        <f t="shared" si="19"/>
        <v>78.109356728678151</v>
      </c>
      <c r="AI37" s="87">
        <f t="shared" si="19"/>
        <v>78.080377899299393</v>
      </c>
      <c r="AJ37" s="87">
        <f t="shared" si="19"/>
        <v>78.003632585268747</v>
      </c>
      <c r="AK37" s="87">
        <f t="shared" si="19"/>
        <v>77.930576537793257</v>
      </c>
      <c r="AL37" s="87">
        <f t="shared" si="19"/>
        <v>77.826284498372956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62.83079424129479</v>
      </c>
      <c r="N38" s="11">
        <v>65.507662314429737</v>
      </c>
      <c r="O38" s="11">
        <v>68.93748936171157</v>
      </c>
      <c r="P38" s="11">
        <v>67.826127285050006</v>
      </c>
      <c r="Q38" s="11">
        <v>65.856058470058002</v>
      </c>
      <c r="R38" s="11">
        <v>66.273755627780503</v>
      </c>
      <c r="S38" s="11">
        <v>72.202208697290217</v>
      </c>
      <c r="T38" s="11">
        <v>68.011315060321564</v>
      </c>
      <c r="U38" s="11">
        <v>63.951995132581324</v>
      </c>
      <c r="V38" s="11">
        <v>62.525623550815098</v>
      </c>
      <c r="W38" s="11">
        <v>62.780118411665967</v>
      </c>
      <c r="X38" s="11">
        <v>61.90207706267396</v>
      </c>
      <c r="Y38" s="11">
        <v>62.046695116083363</v>
      </c>
      <c r="Z38" s="11">
        <v>62.253230711601006</v>
      </c>
      <c r="AA38" s="11">
        <v>62.460657245569948</v>
      </c>
      <c r="AB38" s="11">
        <v>62.506417558513419</v>
      </c>
      <c r="AC38" s="11">
        <v>62.462937975633608</v>
      </c>
      <c r="AD38" s="11">
        <v>62.340751475561277</v>
      </c>
      <c r="AE38" s="11">
        <v>62.20042939705128</v>
      </c>
      <c r="AF38" s="11">
        <v>62.035753278082773</v>
      </c>
      <c r="AG38" s="11">
        <v>61.845677592638758</v>
      </c>
      <c r="AH38" s="11">
        <v>61.616882393477646</v>
      </c>
      <c r="AI38" s="11">
        <v>61.399010243876624</v>
      </c>
      <c r="AJ38" s="11">
        <v>61.130848352402829</v>
      </c>
      <c r="AK38" s="11">
        <v>60.869800152993292</v>
      </c>
      <c r="AL38" s="11">
        <v>60.581823910715812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11.856882120351207</v>
      </c>
      <c r="N39" s="11">
        <v>11.273589459534001</v>
      </c>
      <c r="O39" s="11">
        <v>11.269958446925488</v>
      </c>
      <c r="P39" s="11">
        <v>11.341970642682776</v>
      </c>
      <c r="Q39" s="11">
        <v>10.878031059474498</v>
      </c>
      <c r="R39" s="11">
        <v>11.882564762492027</v>
      </c>
      <c r="S39" s="11">
        <v>11.514168055735096</v>
      </c>
      <c r="T39" s="11">
        <v>12.988539337261646</v>
      </c>
      <c r="U39" s="11">
        <v>13.330001121431483</v>
      </c>
      <c r="V39" s="11">
        <v>13.062055460853895</v>
      </c>
      <c r="W39" s="11">
        <v>13.747076613062992</v>
      </c>
      <c r="X39" s="11">
        <v>14.410864996253732</v>
      </c>
      <c r="Y39" s="11">
        <v>14.621945673799878</v>
      </c>
      <c r="Z39" s="11">
        <v>14.893905099028471</v>
      </c>
      <c r="AA39" s="11">
        <v>15.146152803878403</v>
      </c>
      <c r="AB39" s="11">
        <v>15.352689572670826</v>
      </c>
      <c r="AC39" s="11">
        <v>15.543547635241696</v>
      </c>
      <c r="AD39" s="11">
        <v>15.731198582946501</v>
      </c>
      <c r="AE39" s="11">
        <v>15.911608286971013</v>
      </c>
      <c r="AF39" s="11">
        <v>16.097493275575918</v>
      </c>
      <c r="AG39" s="11">
        <v>16.29533480320891</v>
      </c>
      <c r="AH39" s="11">
        <v>16.492474335200502</v>
      </c>
      <c r="AI39" s="11">
        <v>16.681367655422765</v>
      </c>
      <c r="AJ39" s="11">
        <v>16.872784232865925</v>
      </c>
      <c r="AK39" s="11">
        <v>17.060776384799958</v>
      </c>
      <c r="AL39" s="11">
        <v>17.244460587657152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50.496089608957384</v>
      </c>
      <c r="N41" s="87">
        <f t="shared" ref="N41" si="20">SUM(N42:N43)</f>
        <v>48.304227270787003</v>
      </c>
      <c r="O41" s="87">
        <f t="shared" ref="O41" si="21">SUM(O42:O43)</f>
        <v>47.651626626454416</v>
      </c>
      <c r="P41" s="87">
        <f t="shared" ref="P41" si="22">SUM(P42:P43)</f>
        <v>48.44383233021189</v>
      </c>
      <c r="Q41" s="87">
        <f t="shared" ref="Q41" si="23">SUM(Q42:Q43)</f>
        <v>50.45102565094011</v>
      </c>
      <c r="R41" s="87">
        <f t="shared" ref="R41" si="24">SUM(R42:R43)</f>
        <v>50.092844756430267</v>
      </c>
      <c r="S41" s="87">
        <f t="shared" ref="S41" si="25">SUM(S42:S43)</f>
        <v>50.817436944905111</v>
      </c>
      <c r="T41" s="87">
        <f t="shared" ref="T41" si="26">SUM(T42:T43)</f>
        <v>50.931523915936509</v>
      </c>
      <c r="U41" s="87">
        <f t="shared" ref="U41" si="27">SUM(U42:U43)</f>
        <v>53.585931632863378</v>
      </c>
      <c r="V41" s="87">
        <f t="shared" ref="V41" si="28">SUM(V42:V43)</f>
        <v>50.061843174327059</v>
      </c>
      <c r="W41" s="87">
        <f t="shared" ref="W41" si="29">SUM(W42:W43)</f>
        <v>44.879660051262725</v>
      </c>
      <c r="X41" s="87">
        <f t="shared" ref="X41" si="30">SUM(X42:X43)</f>
        <v>46.227757655987901</v>
      </c>
      <c r="Y41" s="87">
        <f t="shared" ref="Y41" si="31">SUM(Y42:Y43)</f>
        <v>45.974249337524149</v>
      </c>
      <c r="Z41" s="87">
        <f t="shared" ref="Z41" si="32">SUM(Z42:Z43)</f>
        <v>46.078742178514375</v>
      </c>
      <c r="AA41" s="87">
        <f t="shared" ref="AA41" si="33">SUM(AA42:AA43)</f>
        <v>46.154729148171725</v>
      </c>
      <c r="AB41" s="87">
        <f t="shared" ref="AB41" si="34">SUM(AB42:AB43)</f>
        <v>46.084060891323517</v>
      </c>
      <c r="AC41" s="87">
        <f t="shared" ref="AC41" si="35">SUM(AC42:AC43)</f>
        <v>46.008817869269294</v>
      </c>
      <c r="AD41" s="87">
        <f t="shared" ref="AD41" si="36">SUM(AD42:AD43)</f>
        <v>45.904679765541488</v>
      </c>
      <c r="AE41" s="87">
        <f t="shared" ref="AE41" si="37">SUM(AE42:AE43)</f>
        <v>45.780781156569589</v>
      </c>
      <c r="AF41" s="87">
        <f t="shared" ref="AF41" si="38">SUM(AF42:AF43)</f>
        <v>45.655317062355778</v>
      </c>
      <c r="AG41" s="87">
        <f t="shared" ref="AG41" si="39">SUM(AG42:AG43)</f>
        <v>45.570108605401444</v>
      </c>
      <c r="AH41" s="87">
        <f t="shared" ref="AH41" si="40">SUM(AH42:AH43)</f>
        <v>45.481625740324958</v>
      </c>
      <c r="AI41" s="87">
        <f t="shared" ref="AI41" si="41">SUM(AI42:AI43)</f>
        <v>45.381705292597765</v>
      </c>
      <c r="AJ41" s="87">
        <f t="shared" ref="AJ41" si="42">SUM(AJ42:AJ43)</f>
        <v>45.318300985181772</v>
      </c>
      <c r="AK41" s="87">
        <f t="shared" ref="AK41" si="43">SUM(AK42:AK43)</f>
        <v>45.260672911303388</v>
      </c>
      <c r="AL41" s="87">
        <f t="shared" ref="AL41" si="44">SUM(AL42:AL43)</f>
        <v>45.238724513925206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23.243057394727163</v>
      </c>
      <c r="N42" s="11">
        <v>21.448377532221137</v>
      </c>
      <c r="O42" s="11">
        <v>22.514076519674525</v>
      </c>
      <c r="P42" s="11">
        <v>22.965949133947372</v>
      </c>
      <c r="Q42" s="11">
        <v>23.593548651623991</v>
      </c>
      <c r="R42" s="11">
        <v>23.674355007504847</v>
      </c>
      <c r="S42" s="11">
        <v>23.209303141633278</v>
      </c>
      <c r="T42" s="11">
        <v>24.090629622721046</v>
      </c>
      <c r="U42" s="11">
        <v>24.1060217035687</v>
      </c>
      <c r="V42" s="11">
        <v>22.277862710762605</v>
      </c>
      <c r="W42" s="11">
        <v>19.833547937878045</v>
      </c>
      <c r="X42" s="11">
        <v>20.948725432096229</v>
      </c>
      <c r="Y42" s="11">
        <v>20.823840080863995</v>
      </c>
      <c r="Z42" s="11">
        <v>20.832085438999826</v>
      </c>
      <c r="AA42" s="11">
        <v>20.799765811865996</v>
      </c>
      <c r="AB42" s="11">
        <v>20.708629684686422</v>
      </c>
      <c r="AC42" s="11">
        <v>20.612830282927568</v>
      </c>
      <c r="AD42" s="11">
        <v>20.507929254354028</v>
      </c>
      <c r="AE42" s="11">
        <v>20.371344478701747</v>
      </c>
      <c r="AF42" s="11">
        <v>20.230391075096414</v>
      </c>
      <c r="AG42" s="11">
        <v>20.10913668980438</v>
      </c>
      <c r="AH42" s="11">
        <v>19.987467804633916</v>
      </c>
      <c r="AI42" s="11">
        <v>19.865661323517706</v>
      </c>
      <c r="AJ42" s="11">
        <v>19.77724176784314</v>
      </c>
      <c r="AK42" s="11">
        <v>19.700119702646482</v>
      </c>
      <c r="AL42" s="11">
        <v>19.657855883507118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27.25303221423022</v>
      </c>
      <c r="N43" s="11">
        <v>26.855849738565865</v>
      </c>
      <c r="O43" s="11">
        <v>25.137550106779891</v>
      </c>
      <c r="P43" s="11">
        <v>25.477883196264514</v>
      </c>
      <c r="Q43" s="11">
        <v>26.85747699931612</v>
      </c>
      <c r="R43" s="11">
        <v>26.418489748925417</v>
      </c>
      <c r="S43" s="11">
        <v>27.60813380327183</v>
      </c>
      <c r="T43" s="11">
        <v>26.840894293215459</v>
      </c>
      <c r="U43" s="11">
        <v>29.479909929294678</v>
      </c>
      <c r="V43" s="11">
        <v>27.783980463564454</v>
      </c>
      <c r="W43" s="11">
        <v>25.04611211338468</v>
      </c>
      <c r="X43" s="11">
        <v>25.279032223891676</v>
      </c>
      <c r="Y43" s="11">
        <v>25.150409256660154</v>
      </c>
      <c r="Z43" s="11">
        <v>25.246656739514549</v>
      </c>
      <c r="AA43" s="11">
        <v>25.354963336305733</v>
      </c>
      <c r="AB43" s="11">
        <v>25.375431206637092</v>
      </c>
      <c r="AC43" s="11">
        <v>25.395987586341729</v>
      </c>
      <c r="AD43" s="11">
        <v>25.396750511187463</v>
      </c>
      <c r="AE43" s="11">
        <v>25.409436677867845</v>
      </c>
      <c r="AF43" s="11">
        <v>25.424925987259364</v>
      </c>
      <c r="AG43" s="11">
        <v>25.460971915597064</v>
      </c>
      <c r="AH43" s="11">
        <v>25.494157935691042</v>
      </c>
      <c r="AI43" s="11">
        <v>25.516043969080059</v>
      </c>
      <c r="AJ43" s="11">
        <v>25.541059217338631</v>
      </c>
      <c r="AK43" s="11">
        <v>25.560553208656906</v>
      </c>
      <c r="AL43" s="11">
        <v>25.580868630418085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103.45233473093329</v>
      </c>
      <c r="N45" s="87">
        <f t="shared" ref="N45" si="45">SUM(N46:N47)</f>
        <v>94.796662758819721</v>
      </c>
      <c r="O45" s="87">
        <f t="shared" ref="O45" si="46">SUM(O46:O47)</f>
        <v>96.830250781674096</v>
      </c>
      <c r="P45" s="87">
        <f t="shared" ref="P45" si="47">SUM(P46:P47)</f>
        <v>93.660122148976825</v>
      </c>
      <c r="Q45" s="87">
        <f t="shared" ref="Q45" si="48">SUM(Q46:Q47)</f>
        <v>97.857895069278044</v>
      </c>
      <c r="R45" s="87">
        <f t="shared" ref="R45" si="49">SUM(R46:R47)</f>
        <v>97.825090710776479</v>
      </c>
      <c r="S45" s="87">
        <f t="shared" ref="S45" si="50">SUM(S46:S47)</f>
        <v>94.718353547746091</v>
      </c>
      <c r="T45" s="87">
        <f t="shared" ref="T45" si="51">SUM(T46:T47)</f>
        <v>98.787101253515999</v>
      </c>
      <c r="U45" s="87">
        <f t="shared" ref="U45" si="52">SUM(U46:U47)</f>
        <v>99.015829367504224</v>
      </c>
      <c r="V45" s="87">
        <f t="shared" ref="V45" si="53">SUM(V46:V47)</f>
        <v>95.765195590862575</v>
      </c>
      <c r="W45" s="87">
        <f t="shared" ref="W45" si="54">SUM(W46:W47)</f>
        <v>89.279677223132325</v>
      </c>
      <c r="X45" s="87">
        <f t="shared" ref="X45" si="55">SUM(X46:X47)</f>
        <v>92.947492429962523</v>
      </c>
      <c r="Y45" s="87">
        <f t="shared" ref="Y45" si="56">SUM(Y46:Y47)</f>
        <v>93.39045922151216</v>
      </c>
      <c r="Z45" s="87">
        <f t="shared" ref="Z45" si="57">SUM(Z46:Z47)</f>
        <v>94.281180206642546</v>
      </c>
      <c r="AA45" s="87">
        <f t="shared" ref="AA45" si="58">SUM(AA46:AA47)</f>
        <v>94.75495703630213</v>
      </c>
      <c r="AB45" s="87">
        <f t="shared" ref="AB45" si="59">SUM(AB46:AB47)</f>
        <v>94.80227917665016</v>
      </c>
      <c r="AC45" s="87">
        <f t="shared" ref="AC45" si="60">SUM(AC46:AC47)</f>
        <v>94.81483293911046</v>
      </c>
      <c r="AD45" s="87">
        <f t="shared" ref="AD45" si="61">SUM(AD46:AD47)</f>
        <v>94.739935747125756</v>
      </c>
      <c r="AE45" s="87">
        <f t="shared" ref="AE45" si="62">SUM(AE46:AE47)</f>
        <v>94.570448927616027</v>
      </c>
      <c r="AF45" s="87">
        <f t="shared" ref="AF45" si="63">SUM(AF46:AF47)</f>
        <v>94.39072921383837</v>
      </c>
      <c r="AG45" s="87">
        <f t="shared" ref="AG45" si="64">SUM(AG46:AG47)</f>
        <v>94.336687612767747</v>
      </c>
      <c r="AH45" s="87">
        <f t="shared" ref="AH45" si="65">SUM(AH46:AH47)</f>
        <v>94.210877313668249</v>
      </c>
      <c r="AI45" s="87">
        <f t="shared" ref="AI45" si="66">SUM(AI46:AI47)</f>
        <v>94.009550656523601</v>
      </c>
      <c r="AJ45" s="87">
        <f t="shared" ref="AJ45" si="67">SUM(AJ46:AJ47)</f>
        <v>93.803667132573636</v>
      </c>
      <c r="AK45" s="87">
        <f t="shared" ref="AK45" si="68">SUM(AK46:AK47)</f>
        <v>93.630881818933332</v>
      </c>
      <c r="AL45" s="87">
        <f t="shared" ref="AL45" si="69">SUM(AL46:AL47)</f>
        <v>93.42561843240388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15.972174412046837</v>
      </c>
      <c r="N46" s="11">
        <v>14.869948662435103</v>
      </c>
      <c r="O46" s="11">
        <v>15.306660417646846</v>
      </c>
      <c r="P46" s="11">
        <v>14.35605054041941</v>
      </c>
      <c r="Q46" s="11">
        <v>16.230598337310898</v>
      </c>
      <c r="R46" s="11">
        <v>16.556001497901732</v>
      </c>
      <c r="S46" s="11">
        <v>16.04379087437993</v>
      </c>
      <c r="T46" s="11">
        <v>16.207077394540526</v>
      </c>
      <c r="U46" s="11">
        <v>15.742633481085822</v>
      </c>
      <c r="V46" s="11">
        <v>14.310795407088284</v>
      </c>
      <c r="W46" s="11">
        <v>12.807063046170759</v>
      </c>
      <c r="X46" s="11">
        <v>22.993906262729357</v>
      </c>
      <c r="Y46" s="11">
        <v>23.429964189155275</v>
      </c>
      <c r="Z46" s="11">
        <v>23.905127179189439</v>
      </c>
      <c r="AA46" s="11">
        <v>24.319869658778117</v>
      </c>
      <c r="AB46" s="11">
        <v>24.663287966255201</v>
      </c>
      <c r="AC46" s="11">
        <v>25.079164960938904</v>
      </c>
      <c r="AD46" s="11">
        <v>25.514706316011019</v>
      </c>
      <c r="AE46" s="11">
        <v>25.886951344794394</v>
      </c>
      <c r="AF46" s="11">
        <v>26.269013178244261</v>
      </c>
      <c r="AG46" s="11">
        <v>26.680522934407545</v>
      </c>
      <c r="AH46" s="11">
        <v>27.058812062943364</v>
      </c>
      <c r="AI46" s="11">
        <v>27.391483630229139</v>
      </c>
      <c r="AJ46" s="11">
        <v>27.727537344670267</v>
      </c>
      <c r="AK46" s="11">
        <v>28.072060432579963</v>
      </c>
      <c r="AL46" s="11">
        <v>28.406018439853025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87.480160318886448</v>
      </c>
      <c r="N47" s="11">
        <v>79.926714096384615</v>
      </c>
      <c r="O47" s="11">
        <v>81.523590364027243</v>
      </c>
      <c r="P47" s="11">
        <v>79.304071608557422</v>
      </c>
      <c r="Q47" s="11">
        <v>81.627296731967149</v>
      </c>
      <c r="R47" s="11">
        <v>81.269089212874746</v>
      </c>
      <c r="S47" s="11">
        <v>78.674562673366154</v>
      </c>
      <c r="T47" s="11">
        <v>82.58002385897548</v>
      </c>
      <c r="U47" s="11">
        <v>83.273195886418407</v>
      </c>
      <c r="V47" s="11">
        <v>81.454400183774297</v>
      </c>
      <c r="W47" s="11">
        <v>76.472614176961571</v>
      </c>
      <c r="X47" s="11">
        <v>69.953586167233169</v>
      </c>
      <c r="Y47" s="11">
        <v>69.960495032356889</v>
      </c>
      <c r="Z47" s="11">
        <v>70.376053027453111</v>
      </c>
      <c r="AA47" s="11">
        <v>70.435087377524013</v>
      </c>
      <c r="AB47" s="11">
        <v>70.138991210394963</v>
      </c>
      <c r="AC47" s="11">
        <v>69.735667978171563</v>
      </c>
      <c r="AD47" s="11">
        <v>69.225229431114741</v>
      </c>
      <c r="AE47" s="11">
        <v>68.68349758282163</v>
      </c>
      <c r="AF47" s="11">
        <v>68.121716035594105</v>
      </c>
      <c r="AG47" s="11">
        <v>67.656164678360199</v>
      </c>
      <c r="AH47" s="11">
        <v>67.152065250724888</v>
      </c>
      <c r="AI47" s="11">
        <v>66.618067026294455</v>
      </c>
      <c r="AJ47" s="11">
        <v>66.076129787903369</v>
      </c>
      <c r="AK47" s="11">
        <v>65.558821386353372</v>
      </c>
      <c r="AL47" s="11">
        <v>65.019599992550852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820.90900000000045</v>
      </c>
      <c r="N49" s="87">
        <f t="shared" si="70"/>
        <v>807.7950000000003</v>
      </c>
      <c r="O49" s="87">
        <f t="shared" si="70"/>
        <v>813.98500000000035</v>
      </c>
      <c r="P49" s="87">
        <f t="shared" si="70"/>
        <v>832.06700000000012</v>
      </c>
      <c r="Q49" s="87">
        <f t="shared" si="70"/>
        <v>850.44700000000057</v>
      </c>
      <c r="R49" s="87">
        <f t="shared" si="70"/>
        <v>864.3239999999995</v>
      </c>
      <c r="S49" s="87">
        <f t="shared" si="70"/>
        <v>852.13799999999981</v>
      </c>
      <c r="T49" s="87">
        <f t="shared" si="70"/>
        <v>875.43399999999963</v>
      </c>
      <c r="U49" s="87">
        <f t="shared" si="70"/>
        <v>879.66800000000035</v>
      </c>
      <c r="V49" s="87">
        <f t="shared" si="70"/>
        <v>880.43300000000011</v>
      </c>
      <c r="W49" s="87">
        <f t="shared" si="70"/>
        <v>873.20699999999977</v>
      </c>
      <c r="X49" s="87">
        <f t="shared" si="70"/>
        <v>876.04799999999989</v>
      </c>
      <c r="Y49" s="87">
        <f t="shared" si="70"/>
        <v>884.08200000000033</v>
      </c>
      <c r="Z49" s="87">
        <f t="shared" si="70"/>
        <v>894.19200000000023</v>
      </c>
      <c r="AA49" s="87">
        <f t="shared" si="70"/>
        <v>903.11200000000008</v>
      </c>
      <c r="AB49" s="87">
        <f t="shared" si="70"/>
        <v>909.03699999999935</v>
      </c>
      <c r="AC49" s="87">
        <f t="shared" si="70"/>
        <v>914.60299999999995</v>
      </c>
      <c r="AD49" s="87">
        <f t="shared" si="70"/>
        <v>919.77499999999998</v>
      </c>
      <c r="AE49" s="87">
        <f t="shared" ref="AE49:AL49" si="71">SUM(AE5,AE9,AE15,AE22,AE26,AE32,AE37,AE41,AE45)</f>
        <v>924.92099999999994</v>
      </c>
      <c r="AF49" s="87">
        <f t="shared" si="71"/>
        <v>930.00500000000011</v>
      </c>
      <c r="AG49" s="87">
        <f t="shared" si="71"/>
        <v>935.45899999999961</v>
      </c>
      <c r="AH49" s="87">
        <f t="shared" si="71"/>
        <v>940.79199999999969</v>
      </c>
      <c r="AI49" s="87">
        <f t="shared" si="71"/>
        <v>946.12099999999987</v>
      </c>
      <c r="AJ49" s="87">
        <f t="shared" si="71"/>
        <v>951.47300000000018</v>
      </c>
      <c r="AK49" s="87">
        <f t="shared" si="71"/>
        <v>956.78599999999994</v>
      </c>
      <c r="AL49" s="87">
        <f t="shared" si="71"/>
        <v>962.12299999999993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8.3774787319478003E-2</v>
      </c>
      <c r="N52" s="337">
        <f t="shared" si="73"/>
        <v>9.3596448599309684E-2</v>
      </c>
      <c r="O52" s="337">
        <f t="shared" si="73"/>
        <v>9.2790749711085363E-2</v>
      </c>
      <c r="P52" s="337">
        <f t="shared" si="73"/>
        <v>9.5040023032376908E-2</v>
      </c>
      <c r="Q52" s="337">
        <f t="shared" si="73"/>
        <v>9.7422892281740586E-2</v>
      </c>
      <c r="R52" s="337">
        <f t="shared" si="73"/>
        <v>9.7034564450111993E-2</v>
      </c>
      <c r="S52" s="337">
        <f t="shared" si="73"/>
        <v>9.7708253179317056E-2</v>
      </c>
      <c r="T52" s="337">
        <f t="shared" si="73"/>
        <v>0.1042767412936101</v>
      </c>
      <c r="U52" s="337">
        <f t="shared" si="73"/>
        <v>0.1048217052300304</v>
      </c>
      <c r="V52" s="337">
        <f t="shared" si="73"/>
        <v>0.10791688769008431</v>
      </c>
      <c r="W52" s="337">
        <f t="shared" si="73"/>
        <v>0.11245292730171592</v>
      </c>
      <c r="X52" s="337">
        <f t="shared" si="73"/>
        <v>0.10182027145243334</v>
      </c>
      <c r="Y52" s="337">
        <f t="shared" si="73"/>
        <v>0.10248466081998489</v>
      </c>
      <c r="Z52" s="337">
        <f t="shared" si="73"/>
        <v>0.10316510849829005</v>
      </c>
      <c r="AA52" s="337">
        <f t="shared" si="73"/>
        <v>0.10381832973471133</v>
      </c>
      <c r="AB52" s="337">
        <f t="shared" si="73"/>
        <v>0.10443078193537493</v>
      </c>
      <c r="AC52" s="337">
        <f t="shared" si="73"/>
        <v>0.10500214317519337</v>
      </c>
      <c r="AD52" s="337">
        <f t="shared" si="73"/>
        <v>0.10554596021560547</v>
      </c>
      <c r="AE52" s="337">
        <f t="shared" ref="AE52:AL52" si="74">AE5/AE$49</f>
        <v>0.10612227163334054</v>
      </c>
      <c r="AF52" s="337">
        <f t="shared" si="74"/>
        <v>0.10670019624567621</v>
      </c>
      <c r="AG52" s="337">
        <f t="shared" si="74"/>
        <v>0.10728296303339949</v>
      </c>
      <c r="AH52" s="337">
        <f t="shared" si="74"/>
        <v>0.10786969609786219</v>
      </c>
      <c r="AI52" s="337">
        <f t="shared" si="74"/>
        <v>0.10842305386042612</v>
      </c>
      <c r="AJ52" s="337">
        <f t="shared" si="74"/>
        <v>0.10900727738865219</v>
      </c>
      <c r="AK52" s="337">
        <f t="shared" si="74"/>
        <v>0.10948340694552683</v>
      </c>
      <c r="AL52" s="337">
        <f t="shared" si="74"/>
        <v>0.10951478405402527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5.257620930632672E-2</v>
      </c>
      <c r="N53" s="336">
        <f t="shared" si="75"/>
        <v>5.7942401113221159E-2</v>
      </c>
      <c r="O53" s="336">
        <f t="shared" si="75"/>
        <v>5.8962999324149258E-2</v>
      </c>
      <c r="P53" s="336">
        <f t="shared" si="75"/>
        <v>5.9887753127776062E-2</v>
      </c>
      <c r="Q53" s="336">
        <f t="shared" si="75"/>
        <v>5.6888879852468488E-2</v>
      </c>
      <c r="R53" s="336">
        <f t="shared" si="75"/>
        <v>6.0402566292847654E-2</v>
      </c>
      <c r="S53" s="336">
        <f t="shared" si="75"/>
        <v>6.3349904141664692E-2</v>
      </c>
      <c r="T53" s="336">
        <f t="shared" si="75"/>
        <v>6.5533684091426847E-2</v>
      </c>
      <c r="U53" s="336">
        <f t="shared" si="75"/>
        <v>6.6313941311370889E-2</v>
      </c>
      <c r="V53" s="336">
        <f t="shared" si="75"/>
        <v>6.9087414534482583E-2</v>
      </c>
      <c r="W53" s="336">
        <f t="shared" si="75"/>
        <v>7.2519688497725887E-2</v>
      </c>
      <c r="X53" s="336">
        <f t="shared" si="75"/>
        <v>6.2827552713101531E-2</v>
      </c>
      <c r="Y53" s="336">
        <f t="shared" si="75"/>
        <v>6.3034645548189452E-2</v>
      </c>
      <c r="Z53" s="336">
        <f t="shared" si="75"/>
        <v>6.3239213196293151E-2</v>
      </c>
      <c r="AA53" s="336">
        <f t="shared" si="75"/>
        <v>6.3491538123235283E-2</v>
      </c>
      <c r="AB53" s="336">
        <f t="shared" si="75"/>
        <v>6.3763447985768579E-2</v>
      </c>
      <c r="AC53" s="336">
        <f t="shared" si="75"/>
        <v>6.4010156073345037E-2</v>
      </c>
      <c r="AD53" s="336">
        <f t="shared" si="75"/>
        <v>6.4250965548030323E-2</v>
      </c>
      <c r="AE53" s="336">
        <f t="shared" ref="AE53:AL53" si="76">AE6/AE$49</f>
        <v>6.4494624671392844E-2</v>
      </c>
      <c r="AF53" s="336">
        <f t="shared" si="76"/>
        <v>6.4747118284872493E-2</v>
      </c>
      <c r="AG53" s="336">
        <f t="shared" si="76"/>
        <v>6.5008138713919028E-2</v>
      </c>
      <c r="AH53" s="336">
        <f t="shared" si="76"/>
        <v>6.5278030560626546E-2</v>
      </c>
      <c r="AI53" s="336">
        <f t="shared" si="76"/>
        <v>6.5551647277662911E-2</v>
      </c>
      <c r="AJ53" s="336">
        <f t="shared" si="76"/>
        <v>6.5865264711152616E-2</v>
      </c>
      <c r="AK53" s="336">
        <f t="shared" si="76"/>
        <v>6.6087750999762995E-2</v>
      </c>
      <c r="AL53" s="336">
        <f t="shared" si="76"/>
        <v>6.6251615661281654E-2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3.119857801315128E-2</v>
      </c>
      <c r="N54" s="336">
        <f t="shared" si="77"/>
        <v>3.5654047486088525E-2</v>
      </c>
      <c r="O54" s="336">
        <f t="shared" si="77"/>
        <v>3.3827750386936098E-2</v>
      </c>
      <c r="P54" s="336">
        <f t="shared" si="77"/>
        <v>3.5152269904600839E-2</v>
      </c>
      <c r="Q54" s="336">
        <f t="shared" si="77"/>
        <v>4.0534012429272112E-2</v>
      </c>
      <c r="R54" s="336">
        <f t="shared" si="77"/>
        <v>3.6631998157264326E-2</v>
      </c>
      <c r="S54" s="336">
        <f t="shared" si="77"/>
        <v>3.435834903765235E-2</v>
      </c>
      <c r="T54" s="336">
        <f t="shared" si="77"/>
        <v>3.8743057202183247E-2</v>
      </c>
      <c r="U54" s="336">
        <f t="shared" si="77"/>
        <v>3.8507763918659496E-2</v>
      </c>
      <c r="V54" s="336">
        <f t="shared" si="77"/>
        <v>3.8829473155601736E-2</v>
      </c>
      <c r="W54" s="336">
        <f t="shared" si="77"/>
        <v>3.9933238803990037E-2</v>
      </c>
      <c r="X54" s="336">
        <f t="shared" si="77"/>
        <v>3.8992718739331793E-2</v>
      </c>
      <c r="Y54" s="336">
        <f t="shared" si="77"/>
        <v>3.9450015271795431E-2</v>
      </c>
      <c r="Z54" s="336">
        <f t="shared" si="77"/>
        <v>3.9925895301996896E-2</v>
      </c>
      <c r="AA54" s="336">
        <f t="shared" si="77"/>
        <v>4.0326791611476058E-2</v>
      </c>
      <c r="AB54" s="336">
        <f t="shared" si="77"/>
        <v>4.0667333949606345E-2</v>
      </c>
      <c r="AC54" s="336">
        <f t="shared" si="77"/>
        <v>4.0991987101848343E-2</v>
      </c>
      <c r="AD54" s="336">
        <f t="shared" si="77"/>
        <v>4.1294994667575149E-2</v>
      </c>
      <c r="AE54" s="336">
        <f t="shared" ref="AE54:AL54" si="78">AE7/AE$49</f>
        <v>4.1627646961947685E-2</v>
      </c>
      <c r="AF54" s="336">
        <f t="shared" si="78"/>
        <v>4.1953077960803706E-2</v>
      </c>
      <c r="AG54" s="336">
        <f t="shared" si="78"/>
        <v>4.2274824319480452E-2</v>
      </c>
      <c r="AH54" s="336">
        <f t="shared" si="78"/>
        <v>4.2591665537235646E-2</v>
      </c>
      <c r="AI54" s="336">
        <f t="shared" si="78"/>
        <v>4.2871406582763213E-2</v>
      </c>
      <c r="AJ54" s="336">
        <f t="shared" si="78"/>
        <v>4.3142012677499585E-2</v>
      </c>
      <c r="AK54" s="336">
        <f t="shared" si="78"/>
        <v>4.3395655945763847E-2</v>
      </c>
      <c r="AL54" s="336">
        <f t="shared" si="78"/>
        <v>4.3263168392743613E-2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0.18773694380880687</v>
      </c>
      <c r="N56" s="337">
        <f t="shared" si="79"/>
        <v>0.19074051836976591</v>
      </c>
      <c r="O56" s="337">
        <f t="shared" si="79"/>
        <v>0.18956602203826706</v>
      </c>
      <c r="P56" s="337">
        <f t="shared" si="79"/>
        <v>0.19554910128661726</v>
      </c>
      <c r="Q56" s="337">
        <f t="shared" si="79"/>
        <v>0.19153896545695667</v>
      </c>
      <c r="R56" s="337">
        <f t="shared" si="79"/>
        <v>0.19550157533376319</v>
      </c>
      <c r="S56" s="337">
        <f t="shared" si="79"/>
        <v>0.19919090608751716</v>
      </c>
      <c r="T56" s="337">
        <f t="shared" si="79"/>
        <v>0.19643301244549272</v>
      </c>
      <c r="U56" s="337">
        <f t="shared" si="79"/>
        <v>0.20121500040013346</v>
      </c>
      <c r="V56" s="337">
        <f t="shared" si="79"/>
        <v>0.21003300984282258</v>
      </c>
      <c r="W56" s="337">
        <f t="shared" si="79"/>
        <v>0.22012295813186467</v>
      </c>
      <c r="X56" s="337">
        <f t="shared" si="79"/>
        <v>0.22399546084186941</v>
      </c>
      <c r="Y56" s="337">
        <f t="shared" si="79"/>
        <v>0.22535352743433892</v>
      </c>
      <c r="Z56" s="337">
        <f t="shared" si="79"/>
        <v>0.22644522340354922</v>
      </c>
      <c r="AA56" s="337">
        <f t="shared" si="79"/>
        <v>0.22778854857526476</v>
      </c>
      <c r="AB56" s="337">
        <f t="shared" si="79"/>
        <v>0.22926143032530663</v>
      </c>
      <c r="AC56" s="337">
        <f t="shared" si="79"/>
        <v>0.23075568172756653</v>
      </c>
      <c r="AD56" s="337">
        <f t="shared" si="79"/>
        <v>0.23226345757405539</v>
      </c>
      <c r="AE56" s="337">
        <f t="shared" ref="AE56:AL56" si="80">AE9/AE$49</f>
        <v>0.23382135570393364</v>
      </c>
      <c r="AF56" s="337">
        <f t="shared" si="80"/>
        <v>0.23540161634761653</v>
      </c>
      <c r="AG56" s="337">
        <f t="shared" si="80"/>
        <v>0.2369470167401459</v>
      </c>
      <c r="AH56" s="337">
        <f t="shared" si="80"/>
        <v>0.23845965225017035</v>
      </c>
      <c r="AI56" s="337">
        <f t="shared" si="80"/>
        <v>0.24002714403710865</v>
      </c>
      <c r="AJ56" s="337">
        <f t="shared" si="80"/>
        <v>0.24167531972362735</v>
      </c>
      <c r="AK56" s="337">
        <f t="shared" si="80"/>
        <v>0.24326042330253075</v>
      </c>
      <c r="AL56" s="337">
        <f t="shared" si="80"/>
        <v>0.24478449868541227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4.6751152801045144E-2</v>
      </c>
      <c r="N57" s="336">
        <f t="shared" si="81"/>
        <v>4.5666333399779289E-2</v>
      </c>
      <c r="O57" s="336">
        <f t="shared" si="81"/>
        <v>4.5480658667315488E-2</v>
      </c>
      <c r="P57" s="336">
        <f t="shared" si="81"/>
        <v>4.4633240288878183E-2</v>
      </c>
      <c r="Q57" s="336">
        <f t="shared" si="81"/>
        <v>4.5364916027771575E-2</v>
      </c>
      <c r="R57" s="336">
        <f t="shared" si="81"/>
        <v>4.8537344062234963E-2</v>
      </c>
      <c r="S57" s="336">
        <f t="shared" si="81"/>
        <v>4.9455056233526584E-2</v>
      </c>
      <c r="T57" s="336">
        <f t="shared" si="81"/>
        <v>4.8226113020661938E-2</v>
      </c>
      <c r="U57" s="336">
        <f t="shared" si="81"/>
        <v>5.178926237919769E-2</v>
      </c>
      <c r="V57" s="336">
        <f t="shared" si="81"/>
        <v>5.2622716751306919E-2</v>
      </c>
      <c r="W57" s="336">
        <f t="shared" si="81"/>
        <v>5.5348858811647542E-2</v>
      </c>
      <c r="X57" s="336">
        <f t="shared" si="81"/>
        <v>6.3946052637401635E-2</v>
      </c>
      <c r="Y57" s="336">
        <f t="shared" si="81"/>
        <v>6.4522821591039878E-2</v>
      </c>
      <c r="Z57" s="336">
        <f t="shared" si="81"/>
        <v>6.511498295332474E-2</v>
      </c>
      <c r="AA57" s="336">
        <f t="shared" si="81"/>
        <v>6.5724676137156088E-2</v>
      </c>
      <c r="AB57" s="336">
        <f t="shared" si="81"/>
        <v>6.6345793987507354E-2</v>
      </c>
      <c r="AC57" s="336">
        <f t="shared" si="81"/>
        <v>6.6978782459266445E-2</v>
      </c>
      <c r="AD57" s="336">
        <f t="shared" si="81"/>
        <v>6.7616595991918882E-2</v>
      </c>
      <c r="AE57" s="336">
        <f t="shared" ref="AE57:AL57" si="82">AE10/AE$49</f>
        <v>6.8263005437996349E-2</v>
      </c>
      <c r="AF57" s="336">
        <f t="shared" si="82"/>
        <v>6.8915521884089656E-2</v>
      </c>
      <c r="AG57" s="336">
        <f t="shared" si="82"/>
        <v>6.9583012774032407E-2</v>
      </c>
      <c r="AH57" s="336">
        <f t="shared" si="82"/>
        <v>7.023775937387669E-2</v>
      </c>
      <c r="AI57" s="336">
        <f t="shared" si="82"/>
        <v>7.0904089379163759E-2</v>
      </c>
      <c r="AJ57" s="336">
        <f t="shared" si="82"/>
        <v>7.157318352089749E-2</v>
      </c>
      <c r="AK57" s="336">
        <f t="shared" si="82"/>
        <v>7.2215182830210584E-2</v>
      </c>
      <c r="AL57" s="336">
        <f t="shared" si="82"/>
        <v>7.2870258854953796E-2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Heart of the South West</v>
      </c>
      <c r="L58" s="232" t="str">
        <f>'Occ T3'!A13</f>
        <v>22 Health professionals</v>
      </c>
      <c r="M58" s="336">
        <f t="shared" ref="M58:AD58" si="83">M11/M$49</f>
        <v>3.8857718787003268E-2</v>
      </c>
      <c r="N58" s="336">
        <f t="shared" si="83"/>
        <v>4.2975854015636555E-2</v>
      </c>
      <c r="O58" s="336">
        <f t="shared" si="83"/>
        <v>4.4255006766754063E-2</v>
      </c>
      <c r="P58" s="336">
        <f t="shared" si="83"/>
        <v>4.7198969089851855E-2</v>
      </c>
      <c r="Q58" s="336">
        <f t="shared" si="83"/>
        <v>4.6636275504314352E-2</v>
      </c>
      <c r="R58" s="336">
        <f t="shared" si="83"/>
        <v>4.6444176809691401E-2</v>
      </c>
      <c r="S58" s="336">
        <f t="shared" si="83"/>
        <v>4.518267749731774E-2</v>
      </c>
      <c r="T58" s="336">
        <f t="shared" si="83"/>
        <v>4.6975973003773368E-2</v>
      </c>
      <c r="U58" s="336">
        <f t="shared" si="83"/>
        <v>4.679405578125366E-2</v>
      </c>
      <c r="V58" s="336">
        <f t="shared" si="83"/>
        <v>4.8738598429849962E-2</v>
      </c>
      <c r="W58" s="336">
        <f t="shared" si="83"/>
        <v>4.8836802659098753E-2</v>
      </c>
      <c r="X58" s="336">
        <f t="shared" si="83"/>
        <v>4.6779210719780619E-2</v>
      </c>
      <c r="Y58" s="336">
        <f t="shared" si="83"/>
        <v>4.7072907152623987E-2</v>
      </c>
      <c r="Z58" s="336">
        <f t="shared" si="83"/>
        <v>4.7255075485348019E-2</v>
      </c>
      <c r="AA58" s="336">
        <f t="shared" si="83"/>
        <v>4.7525989697299126E-2</v>
      </c>
      <c r="AB58" s="336">
        <f t="shared" si="83"/>
        <v>4.7857275426251143E-2</v>
      </c>
      <c r="AC58" s="336">
        <f t="shared" si="83"/>
        <v>4.8177488267363233E-2</v>
      </c>
      <c r="AD58" s="336">
        <f t="shared" si="83"/>
        <v>4.8493823052132179E-2</v>
      </c>
      <c r="AE58" s="336">
        <f t="shared" ref="AE58:AL58" si="84">AE11/AE$49</f>
        <v>4.8873499586770737E-2</v>
      </c>
      <c r="AF58" s="336">
        <f t="shared" si="84"/>
        <v>4.9228538680692893E-2</v>
      </c>
      <c r="AG58" s="336">
        <f t="shared" si="84"/>
        <v>4.9577873549186531E-2</v>
      </c>
      <c r="AH58" s="336">
        <f t="shared" si="84"/>
        <v>4.9920234439802563E-2</v>
      </c>
      <c r="AI58" s="336">
        <f t="shared" si="84"/>
        <v>5.0259620180795737E-2</v>
      </c>
      <c r="AJ58" s="336">
        <f t="shared" si="84"/>
        <v>5.062744234993586E-2</v>
      </c>
      <c r="AK58" s="336">
        <f t="shared" si="84"/>
        <v>5.0983619758467338E-2</v>
      </c>
      <c r="AL58" s="336">
        <f t="shared" si="84"/>
        <v>5.129810682383381E-2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4.8529077106493852E-2</v>
      </c>
      <c r="N59" s="336">
        <f t="shared" si="85"/>
        <v>5.1069289711121471E-2</v>
      </c>
      <c r="O59" s="336">
        <f t="shared" si="85"/>
        <v>5.0482936660029572E-2</v>
      </c>
      <c r="P59" s="336">
        <f t="shared" si="85"/>
        <v>5.1680873956161132E-2</v>
      </c>
      <c r="Q59" s="336">
        <f t="shared" si="85"/>
        <v>4.8011511979968786E-2</v>
      </c>
      <c r="R59" s="336">
        <f t="shared" si="85"/>
        <v>4.8383361233450918E-2</v>
      </c>
      <c r="S59" s="336">
        <f t="shared" si="85"/>
        <v>5.226129528555102E-2</v>
      </c>
      <c r="T59" s="336">
        <f t="shared" si="85"/>
        <v>4.9551379016935383E-2</v>
      </c>
      <c r="U59" s="336">
        <f t="shared" si="85"/>
        <v>4.8481484108114793E-2</v>
      </c>
      <c r="V59" s="336">
        <f t="shared" si="85"/>
        <v>5.1199703840709231E-2</v>
      </c>
      <c r="W59" s="336">
        <f t="shared" si="85"/>
        <v>5.2458064611437955E-2</v>
      </c>
      <c r="X59" s="336">
        <f t="shared" si="85"/>
        <v>4.9794193768582809E-2</v>
      </c>
      <c r="Y59" s="336">
        <f t="shared" si="85"/>
        <v>4.9821727995442489E-2</v>
      </c>
      <c r="Z59" s="336">
        <f t="shared" si="85"/>
        <v>4.9781365764273437E-2</v>
      </c>
      <c r="AA59" s="336">
        <f t="shared" si="85"/>
        <v>4.9839690710309872E-2</v>
      </c>
      <c r="AB59" s="336">
        <f t="shared" si="85"/>
        <v>4.9947440136387848E-2</v>
      </c>
      <c r="AC59" s="336">
        <f t="shared" si="85"/>
        <v>5.0063233393231404E-2</v>
      </c>
      <c r="AD59" s="336">
        <f t="shared" si="85"/>
        <v>5.0187672441309894E-2</v>
      </c>
      <c r="AE59" s="336">
        <f t="shared" ref="AE59:AL59" si="86">AE12/AE$49</f>
        <v>5.0305524692415678E-2</v>
      </c>
      <c r="AF59" s="336">
        <f t="shared" si="86"/>
        <v>5.0444787343389447E-2</v>
      </c>
      <c r="AG59" s="336">
        <f t="shared" si="86"/>
        <v>5.054724095563231E-2</v>
      </c>
      <c r="AH59" s="336">
        <f t="shared" si="86"/>
        <v>5.0655653913743347E-2</v>
      </c>
      <c r="AI59" s="336">
        <f t="shared" si="86"/>
        <v>5.076335146678132E-2</v>
      </c>
      <c r="AJ59" s="336">
        <f t="shared" si="86"/>
        <v>5.0879928598044508E-2</v>
      </c>
      <c r="AK59" s="336">
        <f t="shared" si="86"/>
        <v>5.1018060218930045E-2</v>
      </c>
      <c r="AL59" s="336">
        <f t="shared" si="86"/>
        <v>5.1142327521768317E-2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5.3598995114264573E-2</v>
      </c>
      <c r="N60" s="336">
        <f t="shared" si="87"/>
        <v>5.1029041243228608E-2</v>
      </c>
      <c r="O60" s="336">
        <f t="shared" si="87"/>
        <v>4.9347419944167928E-2</v>
      </c>
      <c r="P60" s="336">
        <f t="shared" si="87"/>
        <v>5.2036017951726084E-2</v>
      </c>
      <c r="Q60" s="336">
        <f t="shared" si="87"/>
        <v>5.1526261944901945E-2</v>
      </c>
      <c r="R60" s="336">
        <f t="shared" si="87"/>
        <v>5.2136693228385926E-2</v>
      </c>
      <c r="S60" s="336">
        <f t="shared" si="87"/>
        <v>5.2291877071121838E-2</v>
      </c>
      <c r="T60" s="336">
        <f t="shared" si="87"/>
        <v>5.167954740412202E-2</v>
      </c>
      <c r="U60" s="336">
        <f t="shared" si="87"/>
        <v>5.4150198131567337E-2</v>
      </c>
      <c r="V60" s="336">
        <f t="shared" si="87"/>
        <v>5.7471990820956428E-2</v>
      </c>
      <c r="W60" s="336">
        <f t="shared" si="87"/>
        <v>6.3479232049680395E-2</v>
      </c>
      <c r="X60" s="336">
        <f t="shared" si="87"/>
        <v>6.3476003716104346E-2</v>
      </c>
      <c r="Y60" s="336">
        <f t="shared" si="87"/>
        <v>6.3936070695232577E-2</v>
      </c>
      <c r="Z60" s="336">
        <f t="shared" si="87"/>
        <v>6.4293799200603047E-2</v>
      </c>
      <c r="AA60" s="336">
        <f t="shared" si="87"/>
        <v>6.4698192030499646E-2</v>
      </c>
      <c r="AB60" s="336">
        <f t="shared" si="87"/>
        <v>6.5110920775160286E-2</v>
      </c>
      <c r="AC60" s="336">
        <f t="shared" si="87"/>
        <v>6.5536177607705429E-2</v>
      </c>
      <c r="AD60" s="336">
        <f t="shared" si="87"/>
        <v>6.5965366088694452E-2</v>
      </c>
      <c r="AE60" s="336">
        <f t="shared" ref="AE60:AL60" si="88">AE13/AE$49</f>
        <v>6.6379325986750878E-2</v>
      </c>
      <c r="AF60" s="336">
        <f t="shared" si="88"/>
        <v>6.6812768439444545E-2</v>
      </c>
      <c r="AG60" s="336">
        <f t="shared" si="88"/>
        <v>6.7238889461294665E-2</v>
      </c>
      <c r="AH60" s="336">
        <f t="shared" si="88"/>
        <v>6.7646004522747716E-2</v>
      </c>
      <c r="AI60" s="336">
        <f t="shared" si="88"/>
        <v>6.8100083010367837E-2</v>
      </c>
      <c r="AJ60" s="336">
        <f t="shared" si="88"/>
        <v>6.8594765254749501E-2</v>
      </c>
      <c r="AK60" s="336">
        <f t="shared" si="88"/>
        <v>6.9043560494922787E-2</v>
      </c>
      <c r="AL60" s="336">
        <f t="shared" si="88"/>
        <v>6.9473805484856363E-2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0.11045308192459562</v>
      </c>
      <c r="N62" s="337">
        <f t="shared" si="89"/>
        <v>0.11480402426227886</v>
      </c>
      <c r="O62" s="337">
        <f t="shared" si="89"/>
        <v>0.11526965472292346</v>
      </c>
      <c r="P62" s="337">
        <f t="shared" si="89"/>
        <v>0.11379087216591946</v>
      </c>
      <c r="Q62" s="337">
        <f t="shared" si="89"/>
        <v>0.11407907219044526</v>
      </c>
      <c r="R62" s="337">
        <f t="shared" si="89"/>
        <v>0.11589423245332112</v>
      </c>
      <c r="S62" s="337">
        <f t="shared" si="89"/>
        <v>0.11553927723407779</v>
      </c>
      <c r="T62" s="337">
        <f t="shared" si="89"/>
        <v>0.11694411332170128</v>
      </c>
      <c r="U62" s="337">
        <f t="shared" si="89"/>
        <v>0.11993592114506152</v>
      </c>
      <c r="V62" s="337">
        <f t="shared" si="89"/>
        <v>0.1195390361559326</v>
      </c>
      <c r="W62" s="337">
        <f t="shared" si="89"/>
        <v>0.12567455305110864</v>
      </c>
      <c r="X62" s="337">
        <f t="shared" si="89"/>
        <v>0.1282423898838152</v>
      </c>
      <c r="Y62" s="337">
        <f t="shared" si="89"/>
        <v>0.12923526661850626</v>
      </c>
      <c r="Z62" s="337">
        <f t="shared" si="89"/>
        <v>0.12993543355279533</v>
      </c>
      <c r="AA62" s="337">
        <f t="shared" si="89"/>
        <v>0.13062792197490097</v>
      </c>
      <c r="AB62" s="337">
        <f t="shared" si="89"/>
        <v>0.13133834077468926</v>
      </c>
      <c r="AC62" s="337">
        <f t="shared" si="89"/>
        <v>0.13203120238503674</v>
      </c>
      <c r="AD62" s="337">
        <f t="shared" si="89"/>
        <v>0.13272536088854797</v>
      </c>
      <c r="AE62" s="337">
        <f t="shared" ref="AE62:AL62" si="90">AE15/AE$49</f>
        <v>0.13341568145388713</v>
      </c>
      <c r="AF62" s="337">
        <f t="shared" si="90"/>
        <v>0.13412386745466109</v>
      </c>
      <c r="AG62" s="337">
        <f t="shared" si="90"/>
        <v>0.1348418207117667</v>
      </c>
      <c r="AH62" s="337">
        <f t="shared" si="90"/>
        <v>0.13558889248542666</v>
      </c>
      <c r="AI62" s="337">
        <f t="shared" si="90"/>
        <v>0.13638043006432016</v>
      </c>
      <c r="AJ62" s="337">
        <f t="shared" si="90"/>
        <v>0.13713632997925276</v>
      </c>
      <c r="AK62" s="337">
        <f t="shared" si="90"/>
        <v>0.13790314800760334</v>
      </c>
      <c r="AL62" s="337">
        <f t="shared" si="90"/>
        <v>0.13858990876853691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1.6320757353350888E-2</v>
      </c>
      <c r="N63" s="336">
        <f t="shared" si="91"/>
        <v>1.5811176994985923E-2</v>
      </c>
      <c r="O63" s="336">
        <f t="shared" si="91"/>
        <v>1.603669843019678E-2</v>
      </c>
      <c r="P63" s="336">
        <f t="shared" si="91"/>
        <v>1.6107281049235402E-2</v>
      </c>
      <c r="Q63" s="336">
        <f t="shared" si="91"/>
        <v>1.4393830219721905E-2</v>
      </c>
      <c r="R63" s="336">
        <f t="shared" si="91"/>
        <v>1.4934602810643028E-2</v>
      </c>
      <c r="S63" s="336">
        <f t="shared" si="91"/>
        <v>1.5232876604424607E-2</v>
      </c>
      <c r="T63" s="336">
        <f t="shared" si="91"/>
        <v>1.6932935118864775E-2</v>
      </c>
      <c r="U63" s="336">
        <f t="shared" si="91"/>
        <v>1.7106278640156736E-2</v>
      </c>
      <c r="V63" s="336">
        <f t="shared" si="91"/>
        <v>1.6762915996194422E-2</v>
      </c>
      <c r="W63" s="336">
        <f t="shared" si="91"/>
        <v>1.8646629089309572E-2</v>
      </c>
      <c r="X63" s="336">
        <f t="shared" si="91"/>
        <v>1.6769194316953277E-2</v>
      </c>
      <c r="Y63" s="336">
        <f t="shared" si="91"/>
        <v>1.680609168983847E-2</v>
      </c>
      <c r="Z63" s="336">
        <f t="shared" si="91"/>
        <v>1.6842738290681395E-2</v>
      </c>
      <c r="AA63" s="336">
        <f t="shared" si="91"/>
        <v>1.6891980356631517E-2</v>
      </c>
      <c r="AB63" s="336">
        <f t="shared" si="91"/>
        <v>1.6935265958575633E-2</v>
      </c>
      <c r="AC63" s="336">
        <f t="shared" si="91"/>
        <v>1.6979168568041499E-2</v>
      </c>
      <c r="AD63" s="336">
        <f t="shared" si="91"/>
        <v>1.7026911986722227E-2</v>
      </c>
      <c r="AE63" s="336">
        <f t="shared" ref="AE63:AL63" si="92">AE16/AE$49</f>
        <v>1.7062823408886915E-2</v>
      </c>
      <c r="AF63" s="336">
        <f t="shared" si="92"/>
        <v>1.7087364315983896E-2</v>
      </c>
      <c r="AG63" s="336">
        <f t="shared" si="92"/>
        <v>1.7115773882342897E-2</v>
      </c>
      <c r="AH63" s="336">
        <f t="shared" si="92"/>
        <v>1.7167597906569923E-2</v>
      </c>
      <c r="AI63" s="336">
        <f t="shared" si="92"/>
        <v>1.7230075060921505E-2</v>
      </c>
      <c r="AJ63" s="336">
        <f t="shared" si="92"/>
        <v>1.7291187182906974E-2</v>
      </c>
      <c r="AK63" s="336">
        <f t="shared" si="92"/>
        <v>1.7351480960623694E-2</v>
      </c>
      <c r="AL63" s="336">
        <f t="shared" si="92"/>
        <v>1.7409704282483039E-2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1.5879716149453136E-2</v>
      </c>
      <c r="N64" s="336">
        <f t="shared" si="93"/>
        <v>1.9905274373718813E-2</v>
      </c>
      <c r="O64" s="336">
        <f t="shared" si="93"/>
        <v>2.014389237649258E-2</v>
      </c>
      <c r="P64" s="336">
        <f t="shared" si="93"/>
        <v>2.0595751956394553E-2</v>
      </c>
      <c r="Q64" s="336">
        <f t="shared" si="93"/>
        <v>2.0262152875654176E-2</v>
      </c>
      <c r="R64" s="336">
        <f t="shared" si="93"/>
        <v>2.0596112469344657E-2</v>
      </c>
      <c r="S64" s="336">
        <f t="shared" si="93"/>
        <v>1.9606112480948411E-2</v>
      </c>
      <c r="T64" s="336">
        <f t="shared" si="93"/>
        <v>1.9069120005169977E-2</v>
      </c>
      <c r="U64" s="336">
        <f t="shared" si="93"/>
        <v>2.0833299533112217E-2</v>
      </c>
      <c r="V64" s="336">
        <f t="shared" si="93"/>
        <v>2.0731964766898116E-2</v>
      </c>
      <c r="W64" s="336">
        <f t="shared" si="93"/>
        <v>2.102143069994146E-2</v>
      </c>
      <c r="X64" s="336">
        <f t="shared" si="93"/>
        <v>3.0557779745165919E-2</v>
      </c>
      <c r="Y64" s="336">
        <f t="shared" si="93"/>
        <v>3.1004970870188039E-2</v>
      </c>
      <c r="Z64" s="336">
        <f t="shared" si="93"/>
        <v>3.1387645935105325E-2</v>
      </c>
      <c r="AA64" s="336">
        <f t="shared" si="93"/>
        <v>3.1830433029310191E-2</v>
      </c>
      <c r="AB64" s="336">
        <f t="shared" si="93"/>
        <v>3.2320601642201879E-2</v>
      </c>
      <c r="AC64" s="336">
        <f t="shared" si="93"/>
        <v>3.2800084054740469E-2</v>
      </c>
      <c r="AD64" s="336">
        <f t="shared" si="93"/>
        <v>3.3274272754335393E-2</v>
      </c>
      <c r="AE64" s="336">
        <f t="shared" ref="AE64:AL64" si="94">AE17/AE$49</f>
        <v>3.376573899706526E-2</v>
      </c>
      <c r="AF64" s="336">
        <f t="shared" si="94"/>
        <v>3.4270297683913105E-2</v>
      </c>
      <c r="AG64" s="336">
        <f t="shared" si="94"/>
        <v>3.4772744230319584E-2</v>
      </c>
      <c r="AH64" s="336">
        <f t="shared" si="94"/>
        <v>3.5276249497702417E-2</v>
      </c>
      <c r="AI64" s="336">
        <f t="shared" si="94"/>
        <v>3.5762313156526018E-2</v>
      </c>
      <c r="AJ64" s="336">
        <f t="shared" si="94"/>
        <v>3.6246595847789082E-2</v>
      </c>
      <c r="AK64" s="336">
        <f t="shared" si="94"/>
        <v>3.6733749585130877E-2</v>
      </c>
      <c r="AL64" s="336">
        <f t="shared" si="94"/>
        <v>3.7224398787514962E-2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7.8262264288004296E-3</v>
      </c>
      <c r="N65" s="336">
        <f t="shared" si="95"/>
        <v>9.4619411679517252E-3</v>
      </c>
      <c r="O65" s="336">
        <f t="shared" si="95"/>
        <v>9.1504222765922422E-3</v>
      </c>
      <c r="P65" s="336">
        <f t="shared" si="95"/>
        <v>7.8759423677909318E-3</v>
      </c>
      <c r="Q65" s="336">
        <f t="shared" si="95"/>
        <v>7.5811636065728919E-3</v>
      </c>
      <c r="R65" s="336">
        <f t="shared" si="95"/>
        <v>7.559075483126493E-3</v>
      </c>
      <c r="S65" s="336">
        <f t="shared" si="95"/>
        <v>8.4865458295648091E-3</v>
      </c>
      <c r="T65" s="336">
        <f t="shared" si="95"/>
        <v>8.0686922191440802E-3</v>
      </c>
      <c r="U65" s="336">
        <f t="shared" si="95"/>
        <v>7.8612470354069604E-3</v>
      </c>
      <c r="V65" s="336">
        <f t="shared" si="95"/>
        <v>7.4612923775531151E-3</v>
      </c>
      <c r="W65" s="336">
        <f t="shared" si="95"/>
        <v>8.0893795031247474E-3</v>
      </c>
      <c r="X65" s="336">
        <f t="shared" si="95"/>
        <v>6.4612200129804207E-3</v>
      </c>
      <c r="Y65" s="336">
        <f t="shared" si="95"/>
        <v>6.4986709974892871E-3</v>
      </c>
      <c r="Z65" s="336">
        <f t="shared" si="95"/>
        <v>6.5028973287005274E-3</v>
      </c>
      <c r="AA65" s="336">
        <f t="shared" si="95"/>
        <v>6.5142366458169256E-3</v>
      </c>
      <c r="AB65" s="336">
        <f t="shared" si="95"/>
        <v>6.5101686015521156E-3</v>
      </c>
      <c r="AC65" s="336">
        <f t="shared" si="95"/>
        <v>6.5131284486055086E-3</v>
      </c>
      <c r="AD65" s="336">
        <f t="shared" si="95"/>
        <v>6.5161403982053204E-3</v>
      </c>
      <c r="AE65" s="336">
        <f t="shared" ref="AE65:AL65" si="96">AE18/AE$49</f>
        <v>6.5246961779013984E-3</v>
      </c>
      <c r="AF65" s="336">
        <f t="shared" si="96"/>
        <v>6.5293562908154152E-3</v>
      </c>
      <c r="AG65" s="336">
        <f t="shared" si="96"/>
        <v>6.5434782403319385E-3</v>
      </c>
      <c r="AH65" s="336">
        <f t="shared" si="96"/>
        <v>6.5525469060097249E-3</v>
      </c>
      <c r="AI65" s="336">
        <f t="shared" si="96"/>
        <v>6.5685582055499082E-3</v>
      </c>
      <c r="AJ65" s="336">
        <f t="shared" si="96"/>
        <v>6.5565815636112268E-3</v>
      </c>
      <c r="AK65" s="336">
        <f t="shared" si="96"/>
        <v>6.5650257079850356E-3</v>
      </c>
      <c r="AL65" s="336">
        <f t="shared" si="96"/>
        <v>6.5501510009236446E-3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1.549174521779679E-2</v>
      </c>
      <c r="N66" s="336">
        <f t="shared" si="97"/>
        <v>1.8927381857443609E-2</v>
      </c>
      <c r="O66" s="336">
        <f t="shared" si="97"/>
        <v>1.8349475079536003E-2</v>
      </c>
      <c r="P66" s="336">
        <f t="shared" si="97"/>
        <v>1.7329059310455936E-2</v>
      </c>
      <c r="Q66" s="336">
        <f t="shared" si="97"/>
        <v>1.8774382010607181E-2</v>
      </c>
      <c r="R66" s="336">
        <f t="shared" si="97"/>
        <v>2.0111778089094045E-2</v>
      </c>
      <c r="S66" s="336">
        <f t="shared" si="97"/>
        <v>1.9595970624237034E-2</v>
      </c>
      <c r="T66" s="336">
        <f t="shared" si="97"/>
        <v>1.900720828995494E-2</v>
      </c>
      <c r="U66" s="336">
        <f t="shared" si="97"/>
        <v>2.0628375394255164E-2</v>
      </c>
      <c r="V66" s="336">
        <f t="shared" si="97"/>
        <v>2.0384742372963192E-2</v>
      </c>
      <c r="W66" s="336">
        <f t="shared" si="97"/>
        <v>2.0542848356395287E-2</v>
      </c>
      <c r="X66" s="336">
        <f t="shared" si="97"/>
        <v>1.8233323452755405E-2</v>
      </c>
      <c r="Y66" s="336">
        <f t="shared" si="97"/>
        <v>1.8666875430747298E-2</v>
      </c>
      <c r="Z66" s="336">
        <f t="shared" si="97"/>
        <v>1.8917794939850727E-2</v>
      </c>
      <c r="AA66" s="336">
        <f t="shared" si="97"/>
        <v>1.9048846561095671E-2</v>
      </c>
      <c r="AB66" s="336">
        <f t="shared" si="97"/>
        <v>1.9177077514759642E-2</v>
      </c>
      <c r="AC66" s="336">
        <f t="shared" si="97"/>
        <v>1.9301870078817188E-2</v>
      </c>
      <c r="AD66" s="336">
        <f t="shared" si="97"/>
        <v>1.9432642537026455E-2</v>
      </c>
      <c r="AE66" s="336">
        <f t="shared" ref="AE66:AL66" si="98">AE19/AE$49</f>
        <v>1.9558001251864365E-2</v>
      </c>
      <c r="AF66" s="336">
        <f t="shared" si="98"/>
        <v>1.9689098981984288E-2</v>
      </c>
      <c r="AG66" s="336">
        <f t="shared" si="98"/>
        <v>1.9818290224961219E-2</v>
      </c>
      <c r="AH66" s="336">
        <f t="shared" si="98"/>
        <v>1.9949017508448623E-2</v>
      </c>
      <c r="AI66" s="336">
        <f t="shared" si="98"/>
        <v>2.013890919632351E-2</v>
      </c>
      <c r="AJ66" s="336">
        <f t="shared" si="98"/>
        <v>2.0333321610051878E-2</v>
      </c>
      <c r="AK66" s="336">
        <f t="shared" si="98"/>
        <v>2.0516875010398346E-2</v>
      </c>
      <c r="AL66" s="336">
        <f t="shared" si="98"/>
        <v>2.0662015078947198E-2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5.4934636775194362E-2</v>
      </c>
      <c r="N67" s="336">
        <f t="shared" si="99"/>
        <v>5.0698249868178787E-2</v>
      </c>
      <c r="O67" s="336">
        <f t="shared" si="99"/>
        <v>5.1589166560105856E-2</v>
      </c>
      <c r="P67" s="336">
        <f t="shared" si="99"/>
        <v>5.1882837482042629E-2</v>
      </c>
      <c r="Q67" s="336">
        <f t="shared" si="99"/>
        <v>5.3067543477889098E-2</v>
      </c>
      <c r="R67" s="336">
        <f t="shared" si="99"/>
        <v>5.2692663601112889E-2</v>
      </c>
      <c r="S67" s="336">
        <f t="shared" si="99"/>
        <v>5.2617771694902941E-2</v>
      </c>
      <c r="T67" s="336">
        <f t="shared" si="99"/>
        <v>5.3866157688567499E-2</v>
      </c>
      <c r="U67" s="336">
        <f t="shared" si="99"/>
        <v>5.3506720542130445E-2</v>
      </c>
      <c r="V67" s="336">
        <f t="shared" si="99"/>
        <v>5.4198120642323759E-2</v>
      </c>
      <c r="W67" s="336">
        <f t="shared" si="99"/>
        <v>5.7374265402337581E-2</v>
      </c>
      <c r="X67" s="336">
        <f t="shared" si="99"/>
        <v>5.6220872355960183E-2</v>
      </c>
      <c r="Y67" s="336">
        <f t="shared" si="99"/>
        <v>5.6258657630243174E-2</v>
      </c>
      <c r="Z67" s="336">
        <f t="shared" si="99"/>
        <v>5.6284357058457357E-2</v>
      </c>
      <c r="AA67" s="336">
        <f t="shared" si="99"/>
        <v>5.6342425382046653E-2</v>
      </c>
      <c r="AB67" s="336">
        <f t="shared" si="99"/>
        <v>5.6395227057599986E-2</v>
      </c>
      <c r="AC67" s="336">
        <f t="shared" si="99"/>
        <v>5.6436951234832076E-2</v>
      </c>
      <c r="AD67" s="336">
        <f t="shared" si="99"/>
        <v>5.6475393212258557E-2</v>
      </c>
      <c r="AE67" s="336">
        <f t="shared" ref="AE67:AL67" si="100">AE20/AE$49</f>
        <v>5.6504421618169209E-2</v>
      </c>
      <c r="AF67" s="336">
        <f t="shared" si="100"/>
        <v>5.6547750181964382E-2</v>
      </c>
      <c r="AG67" s="336">
        <f t="shared" si="100"/>
        <v>5.6591534133811072E-2</v>
      </c>
      <c r="AH67" s="336">
        <f t="shared" si="100"/>
        <v>5.6643480666695958E-2</v>
      </c>
      <c r="AI67" s="336">
        <f t="shared" si="100"/>
        <v>5.6680574444999236E-2</v>
      </c>
      <c r="AJ67" s="336">
        <f t="shared" si="100"/>
        <v>5.6708643774893597E-2</v>
      </c>
      <c r="AK67" s="336">
        <f t="shared" si="100"/>
        <v>5.6736016743465394E-2</v>
      </c>
      <c r="AL67" s="336">
        <f t="shared" si="100"/>
        <v>5.6743639618668081E-2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0.11015323940512732</v>
      </c>
      <c r="N69" s="337">
        <f t="shared" si="101"/>
        <v>0.10403716562954271</v>
      </c>
      <c r="O69" s="337">
        <f t="shared" si="101"/>
        <v>0.10462730203842184</v>
      </c>
      <c r="P69" s="337">
        <f t="shared" si="101"/>
        <v>0.10399977669240144</v>
      </c>
      <c r="Q69" s="337">
        <f t="shared" si="101"/>
        <v>0.10289654225550465</v>
      </c>
      <c r="R69" s="337">
        <f t="shared" si="101"/>
        <v>0.10009944102678446</v>
      </c>
      <c r="S69" s="337">
        <f t="shared" si="101"/>
        <v>9.504444785296666E-2</v>
      </c>
      <c r="T69" s="337">
        <f t="shared" si="101"/>
        <v>9.775342424550193E-2</v>
      </c>
      <c r="U69" s="337">
        <f t="shared" si="101"/>
        <v>9.5688176152711149E-2</v>
      </c>
      <c r="V69" s="337">
        <f t="shared" si="101"/>
        <v>9.3283088136257672E-2</v>
      </c>
      <c r="W69" s="337">
        <f t="shared" si="101"/>
        <v>9.7669073086129904E-2</v>
      </c>
      <c r="X69" s="337">
        <f t="shared" si="101"/>
        <v>9.9057260842387404E-2</v>
      </c>
      <c r="Y69" s="337">
        <f t="shared" si="101"/>
        <v>9.8011901228460832E-2</v>
      </c>
      <c r="Z69" s="337">
        <f t="shared" si="101"/>
        <v>9.6852405440384162E-2</v>
      </c>
      <c r="AA69" s="337">
        <f t="shared" si="101"/>
        <v>9.5704606657990285E-2</v>
      </c>
      <c r="AB69" s="337">
        <f t="shared" si="101"/>
        <v>9.453697104716427E-2</v>
      </c>
      <c r="AC69" s="337">
        <f t="shared" si="101"/>
        <v>9.3450179730326696E-2</v>
      </c>
      <c r="AD69" s="337">
        <f t="shared" si="101"/>
        <v>9.2509775864151544E-2</v>
      </c>
      <c r="AE69" s="337">
        <f t="shared" ref="AE69:AL69" si="102">AE22/AE$49</f>
        <v>9.1510484622350396E-2</v>
      </c>
      <c r="AF69" s="337">
        <f t="shared" si="102"/>
        <v>9.0480483851253832E-2</v>
      </c>
      <c r="AG69" s="337">
        <f t="shared" si="102"/>
        <v>8.9402531711007246E-2</v>
      </c>
      <c r="AH69" s="337">
        <f t="shared" si="102"/>
        <v>8.8416623049080781E-2</v>
      </c>
      <c r="AI69" s="337">
        <f t="shared" si="102"/>
        <v>8.7542909567801946E-2</v>
      </c>
      <c r="AJ69" s="337">
        <f t="shared" si="102"/>
        <v>8.6599338331534784E-2</v>
      </c>
      <c r="AK69" s="337">
        <f t="shared" si="102"/>
        <v>8.5742527088010889E-2</v>
      </c>
      <c r="AL69" s="337">
        <f t="shared" si="102"/>
        <v>8.5716613498355534E-2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8.2960679024893624E-2</v>
      </c>
      <c r="N70" s="336">
        <f t="shared" si="103"/>
        <v>8.095337319455656E-2</v>
      </c>
      <c r="O70" s="336">
        <f t="shared" si="103"/>
        <v>8.1880578740130702E-2</v>
      </c>
      <c r="P70" s="336">
        <f t="shared" si="103"/>
        <v>7.9933751502701919E-2</v>
      </c>
      <c r="Q70" s="336">
        <f t="shared" si="103"/>
        <v>7.9571593409195243E-2</v>
      </c>
      <c r="R70" s="336">
        <f t="shared" si="103"/>
        <v>7.9075141117734296E-2</v>
      </c>
      <c r="S70" s="336">
        <f t="shared" si="103"/>
        <v>7.5980117509531042E-2</v>
      </c>
      <c r="T70" s="336">
        <f t="shared" si="103"/>
        <v>7.7916801140193018E-2</v>
      </c>
      <c r="U70" s="336">
        <f t="shared" si="103"/>
        <v>7.5803675391770478E-2</v>
      </c>
      <c r="V70" s="336">
        <f t="shared" si="103"/>
        <v>7.4904176660329974E-2</v>
      </c>
      <c r="W70" s="336">
        <f t="shared" si="103"/>
        <v>7.9553905663316493E-2</v>
      </c>
      <c r="X70" s="336">
        <f t="shared" si="103"/>
        <v>8.1054055094016822E-2</v>
      </c>
      <c r="Y70" s="336">
        <f t="shared" si="103"/>
        <v>8.0454562458685333E-2</v>
      </c>
      <c r="Z70" s="336">
        <f t="shared" si="103"/>
        <v>7.9777475383471519E-2</v>
      </c>
      <c r="AA70" s="336">
        <f t="shared" si="103"/>
        <v>7.9126323992862999E-2</v>
      </c>
      <c r="AB70" s="336">
        <f t="shared" si="103"/>
        <v>7.8454780554837136E-2</v>
      </c>
      <c r="AC70" s="336">
        <f t="shared" si="103"/>
        <v>7.7768373090827084E-2</v>
      </c>
      <c r="AD70" s="336">
        <f t="shared" si="103"/>
        <v>7.7104965893543737E-2</v>
      </c>
      <c r="AE70" s="336">
        <f t="shared" ref="AE70:AL70" si="104">AE23/AE$49</f>
        <v>7.6509710842270928E-2</v>
      </c>
      <c r="AF70" s="336">
        <f t="shared" si="104"/>
        <v>7.5897182663130294E-2</v>
      </c>
      <c r="AG70" s="336">
        <f t="shared" si="104"/>
        <v>7.5309181568931655E-2</v>
      </c>
      <c r="AH70" s="336">
        <f t="shared" si="104"/>
        <v>7.4785077191178037E-2</v>
      </c>
      <c r="AI70" s="336">
        <f t="shared" si="104"/>
        <v>7.4335590498815815E-2</v>
      </c>
      <c r="AJ70" s="336">
        <f t="shared" si="104"/>
        <v>7.389744961014065E-2</v>
      </c>
      <c r="AK70" s="336">
        <f t="shared" si="104"/>
        <v>7.3419692918587867E-2</v>
      </c>
      <c r="AL70" s="336">
        <f t="shared" si="104"/>
        <v>7.2873067861626742E-2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2.7192560380233682E-2</v>
      </c>
      <c r="N71" s="336">
        <f t="shared" si="105"/>
        <v>2.308379243498615E-2</v>
      </c>
      <c r="O71" s="336">
        <f t="shared" si="105"/>
        <v>2.2746723298291142E-2</v>
      </c>
      <c r="P71" s="336">
        <f t="shared" si="105"/>
        <v>2.4066025189699507E-2</v>
      </c>
      <c r="Q71" s="336">
        <f t="shared" si="105"/>
        <v>2.3324948846309399E-2</v>
      </c>
      <c r="R71" s="336">
        <f t="shared" si="105"/>
        <v>2.1024299909050179E-2</v>
      </c>
      <c r="S71" s="336">
        <f t="shared" si="105"/>
        <v>1.9064330343435614E-2</v>
      </c>
      <c r="T71" s="336">
        <f t="shared" si="105"/>
        <v>1.9836623105308919E-2</v>
      </c>
      <c r="U71" s="336">
        <f t="shared" si="105"/>
        <v>1.9884500760940668E-2</v>
      </c>
      <c r="V71" s="336">
        <f t="shared" si="105"/>
        <v>1.8378911475927694E-2</v>
      </c>
      <c r="W71" s="336">
        <f t="shared" si="105"/>
        <v>1.81151674228134E-2</v>
      </c>
      <c r="X71" s="336">
        <f t="shared" si="105"/>
        <v>1.8003205748370586E-2</v>
      </c>
      <c r="Y71" s="336">
        <f t="shared" si="105"/>
        <v>1.7557338769775513E-2</v>
      </c>
      <c r="Z71" s="336">
        <f t="shared" si="105"/>
        <v>1.7074930056912636E-2</v>
      </c>
      <c r="AA71" s="336">
        <f t="shared" si="105"/>
        <v>1.6578282665127293E-2</v>
      </c>
      <c r="AB71" s="336">
        <f t="shared" si="105"/>
        <v>1.6082190492327137E-2</v>
      </c>
      <c r="AC71" s="336">
        <f t="shared" si="105"/>
        <v>1.5681806639499599E-2</v>
      </c>
      <c r="AD71" s="336">
        <f t="shared" si="105"/>
        <v>1.5404809970607822E-2</v>
      </c>
      <c r="AE71" s="336">
        <f t="shared" ref="AE71:AL71" si="106">AE24/AE$49</f>
        <v>1.5000773780079463E-2</v>
      </c>
      <c r="AF71" s="336">
        <f t="shared" si="106"/>
        <v>1.4583301188123544E-2</v>
      </c>
      <c r="AG71" s="336">
        <f t="shared" si="106"/>
        <v>1.4093350142075587E-2</v>
      </c>
      <c r="AH71" s="336">
        <f t="shared" si="106"/>
        <v>1.3631545857902751E-2</v>
      </c>
      <c r="AI71" s="336">
        <f t="shared" si="106"/>
        <v>1.3207319068986126E-2</v>
      </c>
      <c r="AJ71" s="336">
        <f t="shared" si="106"/>
        <v>1.2701888721394139E-2</v>
      </c>
      <c r="AK71" s="336">
        <f t="shared" si="106"/>
        <v>1.232283416942302E-2</v>
      </c>
      <c r="AL71" s="336">
        <f t="shared" si="106"/>
        <v>1.2843545636728801E-2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0.12361622318916581</v>
      </c>
      <c r="N73" s="337">
        <f t="shared" si="107"/>
        <v>0.12261756642934718</v>
      </c>
      <c r="O73" s="337">
        <f t="shared" si="107"/>
        <v>0.11811155310147538</v>
      </c>
      <c r="P73" s="337">
        <f t="shared" si="107"/>
        <v>0.11726273336221589</v>
      </c>
      <c r="Q73" s="337">
        <f t="shared" si="107"/>
        <v>0.11996697493105113</v>
      </c>
      <c r="R73" s="337">
        <f t="shared" si="107"/>
        <v>0.12245915624787727</v>
      </c>
      <c r="S73" s="337">
        <f t="shared" si="107"/>
        <v>0.11868801216332445</v>
      </c>
      <c r="T73" s="337">
        <f t="shared" si="107"/>
        <v>0.11816424926329577</v>
      </c>
      <c r="U73" s="337">
        <f t="shared" si="107"/>
        <v>0.11491599810009621</v>
      </c>
      <c r="V73" s="337">
        <f t="shared" si="107"/>
        <v>0.11425678195862068</v>
      </c>
      <c r="W73" s="337">
        <f t="shared" si="107"/>
        <v>0.10454526299741269</v>
      </c>
      <c r="X73" s="337">
        <f t="shared" si="107"/>
        <v>0.10434896044140807</v>
      </c>
      <c r="Y73" s="337">
        <f t="shared" si="107"/>
        <v>0.10363802732935572</v>
      </c>
      <c r="Z73" s="337">
        <f t="shared" si="107"/>
        <v>0.10332561175367241</v>
      </c>
      <c r="AA73" s="337">
        <f t="shared" si="107"/>
        <v>0.10285843017519855</v>
      </c>
      <c r="AB73" s="337">
        <f t="shared" si="107"/>
        <v>0.10221473974649577</v>
      </c>
      <c r="AC73" s="337">
        <f t="shared" si="107"/>
        <v>0.1016360004302416</v>
      </c>
      <c r="AD73" s="337">
        <f t="shared" si="107"/>
        <v>0.10105570097206702</v>
      </c>
      <c r="AE73" s="337">
        <f t="shared" ref="AE73:AL73" si="108">AE26/AE$49</f>
        <v>0.10047098371666834</v>
      </c>
      <c r="AF73" s="337">
        <f t="shared" si="108"/>
        <v>9.9884733818018046E-2</v>
      </c>
      <c r="AG73" s="337">
        <f t="shared" si="108"/>
        <v>9.9300026574026382E-2</v>
      </c>
      <c r="AH73" s="337">
        <f t="shared" si="108"/>
        <v>9.8707460834043914E-2</v>
      </c>
      <c r="AI73" s="337">
        <f t="shared" si="108"/>
        <v>9.8114288919226661E-2</v>
      </c>
      <c r="AJ73" s="337">
        <f t="shared" si="108"/>
        <v>9.7508530209976546E-2</v>
      </c>
      <c r="AK73" s="337">
        <f t="shared" si="108"/>
        <v>9.6913258344487843E-2</v>
      </c>
      <c r="AL73" s="337">
        <f t="shared" si="108"/>
        <v>9.6141056995874677E-2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1.9759630521394005E-2</v>
      </c>
      <c r="N74" s="336">
        <f t="shared" si="109"/>
        <v>1.7595797459923866E-2</v>
      </c>
      <c r="O74" s="336">
        <f t="shared" si="109"/>
        <v>1.7151958650966945E-2</v>
      </c>
      <c r="P74" s="336">
        <f t="shared" si="109"/>
        <v>1.6131530525127943E-2</v>
      </c>
      <c r="Q74" s="336">
        <f t="shared" si="109"/>
        <v>1.710913472404002E-2</v>
      </c>
      <c r="R74" s="336">
        <f t="shared" si="109"/>
        <v>1.6602146490549762E-2</v>
      </c>
      <c r="S74" s="336">
        <f t="shared" si="109"/>
        <v>1.7174828927344642E-2</v>
      </c>
      <c r="T74" s="336">
        <f t="shared" si="109"/>
        <v>1.7566017217806824E-2</v>
      </c>
      <c r="U74" s="336">
        <f t="shared" si="109"/>
        <v>1.7513517945519835E-2</v>
      </c>
      <c r="V74" s="336">
        <f t="shared" si="109"/>
        <v>1.5145185271699842E-2</v>
      </c>
      <c r="W74" s="336">
        <f t="shared" si="109"/>
        <v>1.6613015830986108E-2</v>
      </c>
      <c r="X74" s="336">
        <f t="shared" si="109"/>
        <v>1.5303854199369077E-2</v>
      </c>
      <c r="Y74" s="336">
        <f t="shared" si="109"/>
        <v>1.531915992188888E-2</v>
      </c>
      <c r="Z74" s="336">
        <f t="shared" si="109"/>
        <v>1.5366344286750135E-2</v>
      </c>
      <c r="AA74" s="336">
        <f t="shared" si="109"/>
        <v>1.5388940995145329E-2</v>
      </c>
      <c r="AB74" s="336">
        <f t="shared" si="109"/>
        <v>1.5391793434024479E-2</v>
      </c>
      <c r="AC74" s="336">
        <f t="shared" si="109"/>
        <v>1.5395429540479743E-2</v>
      </c>
      <c r="AD74" s="336">
        <f t="shared" si="109"/>
        <v>1.5397351942318629E-2</v>
      </c>
      <c r="AE74" s="336">
        <f t="shared" ref="AE74:AL74" si="110">AE27/AE$49</f>
        <v>1.5403295035028356E-2</v>
      </c>
      <c r="AF74" s="336">
        <f t="shared" si="110"/>
        <v>1.540376196054466E-2</v>
      </c>
      <c r="AG74" s="336">
        <f t="shared" si="110"/>
        <v>1.5419589039014898E-2</v>
      </c>
      <c r="AH74" s="336">
        <f t="shared" si="110"/>
        <v>1.5442499484232054E-2</v>
      </c>
      <c r="AI74" s="336">
        <f t="shared" si="110"/>
        <v>1.54847994915697E-2</v>
      </c>
      <c r="AJ74" s="336">
        <f t="shared" si="110"/>
        <v>1.5525009495507331E-2</v>
      </c>
      <c r="AK74" s="336">
        <f t="shared" si="110"/>
        <v>1.5559882307037145E-2</v>
      </c>
      <c r="AL74" s="336">
        <f t="shared" si="110"/>
        <v>1.5589314484121068E-2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3.9702198640350676E-2</v>
      </c>
      <c r="N75" s="336">
        <f t="shared" si="111"/>
        <v>4.3280927722081725E-2</v>
      </c>
      <c r="O75" s="336">
        <f t="shared" si="111"/>
        <v>3.8772453088130432E-2</v>
      </c>
      <c r="P75" s="336">
        <f t="shared" si="111"/>
        <v>4.0103500996282515E-2</v>
      </c>
      <c r="Q75" s="336">
        <f t="shared" si="111"/>
        <v>4.0092797680034292E-2</v>
      </c>
      <c r="R75" s="336">
        <f t="shared" si="111"/>
        <v>4.2773180231879801E-2</v>
      </c>
      <c r="S75" s="336">
        <f t="shared" si="111"/>
        <v>4.0948082392461511E-2</v>
      </c>
      <c r="T75" s="336">
        <f t="shared" si="111"/>
        <v>3.8439978764516838E-2</v>
      </c>
      <c r="U75" s="336">
        <f t="shared" si="111"/>
        <v>3.9142051439861637E-2</v>
      </c>
      <c r="V75" s="336">
        <f t="shared" si="111"/>
        <v>4.0026759779178189E-2</v>
      </c>
      <c r="W75" s="336">
        <f t="shared" si="111"/>
        <v>3.6240676618409788E-2</v>
      </c>
      <c r="X75" s="336">
        <f t="shared" si="111"/>
        <v>3.5958270980392615E-2</v>
      </c>
      <c r="Y75" s="336">
        <f t="shared" si="111"/>
        <v>3.5485468715080487E-2</v>
      </c>
      <c r="Z75" s="336">
        <f t="shared" si="111"/>
        <v>3.5093859533161492E-2</v>
      </c>
      <c r="AA75" s="336">
        <f t="shared" si="111"/>
        <v>3.4701179655442671E-2</v>
      </c>
      <c r="AB75" s="336">
        <f t="shared" si="111"/>
        <v>3.4326569689041075E-2</v>
      </c>
      <c r="AC75" s="336">
        <f t="shared" si="111"/>
        <v>3.4006542309733372E-2</v>
      </c>
      <c r="AD75" s="336">
        <f t="shared" si="111"/>
        <v>3.3708543524838215E-2</v>
      </c>
      <c r="AE75" s="336">
        <f t="shared" ref="AE75:AL75" si="112">AE28/AE$49</f>
        <v>3.341280491668018E-2</v>
      </c>
      <c r="AF75" s="336">
        <f t="shared" si="112"/>
        <v>3.3127504336529889E-2</v>
      </c>
      <c r="AG75" s="336">
        <f t="shared" si="112"/>
        <v>3.2842305807248222E-2</v>
      </c>
      <c r="AH75" s="336">
        <f t="shared" si="112"/>
        <v>3.2555583981096925E-2</v>
      </c>
      <c r="AI75" s="336">
        <f t="shared" si="112"/>
        <v>3.2265956614466997E-2</v>
      </c>
      <c r="AJ75" s="336">
        <f t="shared" si="112"/>
        <v>3.1976557792281778E-2</v>
      </c>
      <c r="AK75" s="336">
        <f t="shared" si="112"/>
        <v>3.1682368186099943E-2</v>
      </c>
      <c r="AL75" s="336">
        <f t="shared" si="112"/>
        <v>3.1405220701399721E-2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4.1544004489704238E-2</v>
      </c>
      <c r="N76" s="336">
        <f t="shared" si="113"/>
        <v>3.9622003501062437E-2</v>
      </c>
      <c r="O76" s="336">
        <f t="shared" si="113"/>
        <v>3.9118618428300923E-2</v>
      </c>
      <c r="P76" s="336">
        <f t="shared" si="113"/>
        <v>3.9042994396472713E-2</v>
      </c>
      <c r="Q76" s="336">
        <f t="shared" si="113"/>
        <v>4.0138634916262454E-2</v>
      </c>
      <c r="R76" s="336">
        <f t="shared" si="113"/>
        <v>4.1443570548166213E-2</v>
      </c>
      <c r="S76" s="336">
        <f t="shared" si="113"/>
        <v>3.8535973523547762E-2</v>
      </c>
      <c r="T76" s="336">
        <f t="shared" si="113"/>
        <v>3.9431310909144694E-2</v>
      </c>
      <c r="U76" s="336">
        <f t="shared" si="113"/>
        <v>3.6483274085217308E-2</v>
      </c>
      <c r="V76" s="336">
        <f t="shared" si="113"/>
        <v>3.9119035875439155E-2</v>
      </c>
      <c r="W76" s="336">
        <f t="shared" si="113"/>
        <v>3.2082831745949968E-2</v>
      </c>
      <c r="X76" s="336">
        <f t="shared" si="113"/>
        <v>3.2597180373787935E-2</v>
      </c>
      <c r="Y76" s="336">
        <f t="shared" si="113"/>
        <v>3.2415221743657095E-2</v>
      </c>
      <c r="Z76" s="336">
        <f t="shared" si="113"/>
        <v>3.2510679837631444E-2</v>
      </c>
      <c r="AA76" s="336">
        <f t="shared" si="113"/>
        <v>3.2517254507166728E-2</v>
      </c>
      <c r="AB76" s="336">
        <f t="shared" si="113"/>
        <v>3.2351234619953456E-2</v>
      </c>
      <c r="AC76" s="336">
        <f t="shared" si="113"/>
        <v>3.2193702007255201E-2</v>
      </c>
      <c r="AD76" s="336">
        <f t="shared" si="113"/>
        <v>3.2016593285154528E-2</v>
      </c>
      <c r="AE76" s="336">
        <f t="shared" ref="AE76:AL76" si="114">AE29/AE$49</f>
        <v>3.1828472307566386E-2</v>
      </c>
      <c r="AF76" s="336">
        <f t="shared" si="114"/>
        <v>3.1643755543175986E-2</v>
      </c>
      <c r="AG76" s="336">
        <f t="shared" si="114"/>
        <v>3.1461813124429444E-2</v>
      </c>
      <c r="AH76" s="336">
        <f t="shared" si="114"/>
        <v>3.127025380725592E-2</v>
      </c>
      <c r="AI76" s="336">
        <f t="shared" si="114"/>
        <v>3.1069428940769948E-2</v>
      </c>
      <c r="AJ76" s="336">
        <f t="shared" si="114"/>
        <v>3.0863103380367379E-2</v>
      </c>
      <c r="AK76" s="336">
        <f t="shared" si="114"/>
        <v>3.0656299030057434E-2</v>
      </c>
      <c r="AL76" s="336">
        <f t="shared" si="114"/>
        <v>3.0455464018702125E-2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2.2610389537716883E-2</v>
      </c>
      <c r="N77" s="336">
        <f t="shared" si="115"/>
        <v>2.2118837746279152E-2</v>
      </c>
      <c r="O77" s="336">
        <f t="shared" si="115"/>
        <v>2.3068522934077074E-2</v>
      </c>
      <c r="P77" s="336">
        <f t="shared" si="115"/>
        <v>2.1984707444332716E-2</v>
      </c>
      <c r="Q77" s="336">
        <f t="shared" si="115"/>
        <v>2.2626407610714362E-2</v>
      </c>
      <c r="R77" s="336">
        <f t="shared" si="115"/>
        <v>2.1640258977281487E-2</v>
      </c>
      <c r="S77" s="336">
        <f t="shared" si="115"/>
        <v>2.2029127319970546E-2</v>
      </c>
      <c r="T77" s="336">
        <f t="shared" si="115"/>
        <v>2.2726942371827406E-2</v>
      </c>
      <c r="U77" s="336">
        <f t="shared" si="115"/>
        <v>2.1777154629497437E-2</v>
      </c>
      <c r="V77" s="336">
        <f t="shared" si="115"/>
        <v>1.9965801032303509E-2</v>
      </c>
      <c r="W77" s="336">
        <f t="shared" si="115"/>
        <v>1.960873880206683E-2</v>
      </c>
      <c r="X77" s="336">
        <f t="shared" si="115"/>
        <v>2.0489654887858432E-2</v>
      </c>
      <c r="Y77" s="336">
        <f t="shared" si="115"/>
        <v>2.0418176948729272E-2</v>
      </c>
      <c r="Z77" s="336">
        <f t="shared" si="115"/>
        <v>2.035472809612935E-2</v>
      </c>
      <c r="AA77" s="336">
        <f t="shared" si="115"/>
        <v>2.0251055017443814E-2</v>
      </c>
      <c r="AB77" s="336">
        <f t="shared" si="115"/>
        <v>2.0145142003476758E-2</v>
      </c>
      <c r="AC77" s="336">
        <f t="shared" si="115"/>
        <v>2.0040326572773291E-2</v>
      </c>
      <c r="AD77" s="336">
        <f t="shared" si="115"/>
        <v>1.9933212219755653E-2</v>
      </c>
      <c r="AE77" s="336">
        <f t="shared" ref="AE77:AL77" si="116">AE30/AE$49</f>
        <v>1.9826411457393417E-2</v>
      </c>
      <c r="AF77" s="336">
        <f t="shared" si="116"/>
        <v>1.9709711977767521E-2</v>
      </c>
      <c r="AG77" s="336">
        <f t="shared" si="116"/>
        <v>1.9576318603333812E-2</v>
      </c>
      <c r="AH77" s="336">
        <f t="shared" si="116"/>
        <v>1.9439123561459024E-2</v>
      </c>
      <c r="AI77" s="336">
        <f t="shared" si="116"/>
        <v>1.9294103872420025E-2</v>
      </c>
      <c r="AJ77" s="336">
        <f t="shared" si="116"/>
        <v>1.9143859541820046E-2</v>
      </c>
      <c r="AK77" s="336">
        <f t="shared" si="116"/>
        <v>1.9014708821293341E-2</v>
      </c>
      <c r="AL77" s="336">
        <f t="shared" si="116"/>
        <v>1.8691057791651759E-2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0.10574995622074776</v>
      </c>
      <c r="N79" s="337">
        <f t="shared" si="117"/>
        <v>0.10200385234024308</v>
      </c>
      <c r="O79" s="337">
        <f t="shared" si="117"/>
        <v>0.10359851966577971</v>
      </c>
      <c r="P79" s="337">
        <f t="shared" si="117"/>
        <v>0.10842692247649606</v>
      </c>
      <c r="Q79" s="337">
        <f t="shared" si="117"/>
        <v>0.10947822781907081</v>
      </c>
      <c r="R79" s="337">
        <f t="shared" si="117"/>
        <v>0.10744909785931349</v>
      </c>
      <c r="S79" s="337">
        <f t="shared" si="117"/>
        <v>0.10479736537737662</v>
      </c>
      <c r="T79" s="337">
        <f t="shared" si="117"/>
        <v>0.10288091664929101</v>
      </c>
      <c r="U79" s="337">
        <f t="shared" si="117"/>
        <v>0.10209306390466867</v>
      </c>
      <c r="V79" s="337">
        <f t="shared" si="117"/>
        <v>0.10348730388505571</v>
      </c>
      <c r="W79" s="337">
        <f t="shared" si="117"/>
        <v>9.825620190226822E-2</v>
      </c>
      <c r="X79" s="337">
        <f t="shared" si="117"/>
        <v>9.6558047839843841E-2</v>
      </c>
      <c r="Y79" s="337">
        <f t="shared" si="117"/>
        <v>9.6917666439252842E-2</v>
      </c>
      <c r="Z79" s="337">
        <f t="shared" si="117"/>
        <v>9.7031972048525331E-2</v>
      </c>
      <c r="AA79" s="337">
        <f t="shared" si="117"/>
        <v>9.7242698016090062E-2</v>
      </c>
      <c r="AB79" s="337">
        <f t="shared" si="117"/>
        <v>9.7583474640186574E-2</v>
      </c>
      <c r="AC79" s="337">
        <f t="shared" si="117"/>
        <v>9.7862362383294196E-2</v>
      </c>
      <c r="AD79" s="337">
        <f t="shared" si="117"/>
        <v>9.8106191093520104E-2</v>
      </c>
      <c r="AE79" s="337">
        <f t="shared" ref="AE79:AL79" si="118">AE32/AE$49</f>
        <v>9.8462544701405766E-2</v>
      </c>
      <c r="AF79" s="337">
        <f t="shared" si="118"/>
        <v>9.8808973434162825E-2</v>
      </c>
      <c r="AG79" s="337">
        <f t="shared" si="118"/>
        <v>9.9133855684786151E-2</v>
      </c>
      <c r="AH79" s="337">
        <f t="shared" si="118"/>
        <v>9.9448627818438412E-2</v>
      </c>
      <c r="AI79" s="337">
        <f t="shared" si="118"/>
        <v>9.965612570055514E-2</v>
      </c>
      <c r="AJ79" s="337">
        <f t="shared" si="118"/>
        <v>9.9873769697739118E-2</v>
      </c>
      <c r="AK79" s="337">
        <f t="shared" si="118"/>
        <v>0.10008216118738211</v>
      </c>
      <c r="AL79" s="337">
        <f t="shared" si="118"/>
        <v>0.10023967563934222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8.1338392405720897E-2</v>
      </c>
      <c r="N80" s="336">
        <f t="shared" si="119"/>
        <v>7.7572404611804924E-2</v>
      </c>
      <c r="O80" s="336">
        <f t="shared" si="119"/>
        <v>8.0814215672702444E-2</v>
      </c>
      <c r="P80" s="336">
        <f t="shared" si="119"/>
        <v>8.4047736665637918E-2</v>
      </c>
      <c r="Q80" s="336">
        <f t="shared" si="119"/>
        <v>8.442679287723022E-2</v>
      </c>
      <c r="R80" s="336">
        <f t="shared" si="119"/>
        <v>8.4568174396245102E-2</v>
      </c>
      <c r="S80" s="336">
        <f t="shared" si="119"/>
        <v>8.2367586838352172E-2</v>
      </c>
      <c r="T80" s="336">
        <f t="shared" si="119"/>
        <v>7.9576966051470785E-2</v>
      </c>
      <c r="U80" s="336">
        <f t="shared" si="119"/>
        <v>7.8190411050119354E-2</v>
      </c>
      <c r="V80" s="336">
        <f t="shared" si="119"/>
        <v>7.9029435793710773E-2</v>
      </c>
      <c r="W80" s="336">
        <f t="shared" si="119"/>
        <v>7.6048081180663557E-2</v>
      </c>
      <c r="X80" s="336">
        <f t="shared" si="119"/>
        <v>7.5762183120235152E-2</v>
      </c>
      <c r="Y80" s="336">
        <f t="shared" si="119"/>
        <v>7.5943370148170264E-2</v>
      </c>
      <c r="Z80" s="336">
        <f t="shared" si="119"/>
        <v>7.5965554436946886E-2</v>
      </c>
      <c r="AA80" s="336">
        <f t="shared" si="119"/>
        <v>7.6108161051103726E-2</v>
      </c>
      <c r="AB80" s="336">
        <f t="shared" si="119"/>
        <v>7.6398480258452556E-2</v>
      </c>
      <c r="AC80" s="336">
        <f t="shared" si="119"/>
        <v>7.6619238828448205E-2</v>
      </c>
      <c r="AD80" s="336">
        <f t="shared" si="119"/>
        <v>7.6808775974673074E-2</v>
      </c>
      <c r="AE80" s="336">
        <f t="shared" ref="AE80:AL80" si="120">AE33/AE$49</f>
        <v>7.711011872236273E-2</v>
      </c>
      <c r="AF80" s="336">
        <f t="shared" si="120"/>
        <v>7.7405419486601623E-2</v>
      </c>
      <c r="AG80" s="336">
        <f t="shared" si="120"/>
        <v>7.7680036948829551E-2</v>
      </c>
      <c r="AH80" s="336">
        <f t="shared" si="120"/>
        <v>7.7947272378486823E-2</v>
      </c>
      <c r="AI80" s="336">
        <f t="shared" si="120"/>
        <v>7.8107458189954404E-2</v>
      </c>
      <c r="AJ80" s="336">
        <f t="shared" si="120"/>
        <v>7.8280087550174848E-2</v>
      </c>
      <c r="AK80" s="336">
        <f t="shared" si="120"/>
        <v>7.8464377217331252E-2</v>
      </c>
      <c r="AL80" s="336">
        <f t="shared" si="120"/>
        <v>7.8665839376016275E-2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2.3018315033473572E-2</v>
      </c>
      <c r="N81" s="336">
        <f t="shared" si="121"/>
        <v>2.3415162399315695E-2</v>
      </c>
      <c r="O81" s="336">
        <f t="shared" si="121"/>
        <v>2.1814301095430404E-2</v>
      </c>
      <c r="P81" s="336">
        <f t="shared" si="121"/>
        <v>2.3589602054178045E-2</v>
      </c>
      <c r="Q81" s="336">
        <f t="shared" si="121"/>
        <v>2.4177792447949757E-2</v>
      </c>
      <c r="R81" s="336">
        <f t="shared" si="121"/>
        <v>2.2021610108916144E-2</v>
      </c>
      <c r="S81" s="336">
        <f t="shared" si="121"/>
        <v>2.1703033183297613E-2</v>
      </c>
      <c r="T81" s="336">
        <f t="shared" si="121"/>
        <v>2.2524970314175087E-2</v>
      </c>
      <c r="U81" s="336">
        <f t="shared" si="121"/>
        <v>2.3085453870512952E-2</v>
      </c>
      <c r="V81" s="336">
        <f t="shared" si="121"/>
        <v>2.3768961176021269E-2</v>
      </c>
      <c r="W81" s="336">
        <f t="shared" si="121"/>
        <v>2.1300048598171455E-2</v>
      </c>
      <c r="X81" s="336">
        <f t="shared" si="121"/>
        <v>2.0202383777267751E-2</v>
      </c>
      <c r="Y81" s="336">
        <f t="shared" si="121"/>
        <v>2.0378343549754048E-2</v>
      </c>
      <c r="Z81" s="336">
        <f t="shared" si="121"/>
        <v>2.0470093824014657E-2</v>
      </c>
      <c r="AA81" s="336">
        <f t="shared" si="121"/>
        <v>2.0538174868847452E-2</v>
      </c>
      <c r="AB81" s="336">
        <f t="shared" si="121"/>
        <v>2.0590246136148717E-2</v>
      </c>
      <c r="AC81" s="336">
        <f t="shared" si="121"/>
        <v>2.0649207750321152E-2</v>
      </c>
      <c r="AD81" s="336">
        <f t="shared" si="121"/>
        <v>2.0704300848363558E-2</v>
      </c>
      <c r="AE81" s="336">
        <f t="shared" ref="AE81:AL81" si="122">AE34/AE$49</f>
        <v>2.0759354779442907E-2</v>
      </c>
      <c r="AF81" s="336">
        <f t="shared" si="122"/>
        <v>2.081162339040853E-2</v>
      </c>
      <c r="AG81" s="336">
        <f t="shared" si="122"/>
        <v>2.0862172372124548E-2</v>
      </c>
      <c r="AH81" s="336">
        <f t="shared" si="122"/>
        <v>2.0910447086573219E-2</v>
      </c>
      <c r="AI81" s="336">
        <f t="shared" si="122"/>
        <v>2.0957794798950265E-2</v>
      </c>
      <c r="AJ81" s="336">
        <f t="shared" si="122"/>
        <v>2.1004927046781457E-2</v>
      </c>
      <c r="AK81" s="336">
        <f t="shared" si="122"/>
        <v>2.1029445049807766E-2</v>
      </c>
      <c r="AL81" s="336">
        <f t="shared" si="122"/>
        <v>2.0987647771437256E-2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1.3932487815532938E-3</v>
      </c>
      <c r="N82" s="336">
        <f t="shared" si="123"/>
        <v>1.016285329122445E-3</v>
      </c>
      <c r="O82" s="336">
        <f t="shared" si="123"/>
        <v>9.7000289764686263E-4</v>
      </c>
      <c r="P82" s="336">
        <f t="shared" si="123"/>
        <v>7.8958375668009765E-4</v>
      </c>
      <c r="Q82" s="336">
        <f t="shared" si="123"/>
        <v>8.7364249389084065E-4</v>
      </c>
      <c r="R82" s="336">
        <f t="shared" si="123"/>
        <v>8.5931335415225278E-4</v>
      </c>
      <c r="S82" s="336">
        <f t="shared" si="123"/>
        <v>7.267453557268476E-4</v>
      </c>
      <c r="T82" s="336">
        <f t="shared" si="123"/>
        <v>7.7898028364515107E-4</v>
      </c>
      <c r="U82" s="336">
        <f t="shared" si="123"/>
        <v>8.1719898403634979E-4</v>
      </c>
      <c r="V82" s="336">
        <f t="shared" si="123"/>
        <v>6.8890691532366331E-4</v>
      </c>
      <c r="W82" s="336">
        <f t="shared" si="123"/>
        <v>9.0807212343320236E-4</v>
      </c>
      <c r="X82" s="336">
        <f t="shared" si="123"/>
        <v>5.9348094234095284E-4</v>
      </c>
      <c r="Y82" s="336">
        <f t="shared" si="123"/>
        <v>5.9595274132852533E-4</v>
      </c>
      <c r="Z82" s="336">
        <f t="shared" si="123"/>
        <v>5.9632378756378692E-4</v>
      </c>
      <c r="AA82" s="336">
        <f t="shared" si="123"/>
        <v>5.9636209613888409E-4</v>
      </c>
      <c r="AB82" s="336">
        <f t="shared" si="123"/>
        <v>5.947482455853011E-4</v>
      </c>
      <c r="AC82" s="336">
        <f t="shared" si="123"/>
        <v>5.9391580452485449E-4</v>
      </c>
      <c r="AD82" s="336">
        <f t="shared" si="123"/>
        <v>5.9311427048346435E-4</v>
      </c>
      <c r="AE82" s="336">
        <f t="shared" ref="AE82:AL82" si="124">AE35/AE$49</f>
        <v>5.9307119960013224E-4</v>
      </c>
      <c r="AF82" s="336">
        <f t="shared" si="124"/>
        <v>5.9193055715267887E-4</v>
      </c>
      <c r="AG82" s="336">
        <f t="shared" si="124"/>
        <v>5.9164636383205414E-4</v>
      </c>
      <c r="AH82" s="336">
        <f t="shared" si="124"/>
        <v>5.9090835337836196E-4</v>
      </c>
      <c r="AI82" s="336">
        <f t="shared" si="124"/>
        <v>5.9087271165046533E-4</v>
      </c>
      <c r="AJ82" s="336">
        <f t="shared" si="124"/>
        <v>5.8875510078281173E-4</v>
      </c>
      <c r="AK82" s="336">
        <f t="shared" si="124"/>
        <v>5.8833892024308496E-4</v>
      </c>
      <c r="AL82" s="336">
        <f t="shared" si="124"/>
        <v>5.8618849188868426E-4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9.0981675632312423E-2</v>
      </c>
      <c r="N84" s="337">
        <f t="shared" si="125"/>
        <v>9.5050417214718713E-2</v>
      </c>
      <c r="O84" s="337">
        <f t="shared" si="125"/>
        <v>9.8536763955892337E-2</v>
      </c>
      <c r="P84" s="337">
        <f t="shared" si="125"/>
        <v>9.5146301833545582E-2</v>
      </c>
      <c r="Q84" s="337">
        <f t="shared" si="125"/>
        <v>9.0227950159777678E-2</v>
      </c>
      <c r="R84" s="337">
        <f t="shared" si="125"/>
        <v>9.0424794857336566E-2</v>
      </c>
      <c r="S84" s="337">
        <f t="shared" si="125"/>
        <v>9.8242745603441387E-2</v>
      </c>
      <c r="T84" s="337">
        <f t="shared" si="125"/>
        <v>9.2525369585352221E-2</v>
      </c>
      <c r="U84" s="337">
        <f t="shared" si="125"/>
        <v>8.785359505405764E-2</v>
      </c>
      <c r="V84" s="337">
        <f t="shared" si="125"/>
        <v>8.5852846283214046E-2</v>
      </c>
      <c r="W84" s="337">
        <f t="shared" si="125"/>
        <v>8.7639236772871693E-2</v>
      </c>
      <c r="X84" s="337">
        <f t="shared" si="125"/>
        <v>8.7110457485123763E-2</v>
      </c>
      <c r="Y84" s="337">
        <f t="shared" si="125"/>
        <v>8.6721187389725396E-2</v>
      </c>
      <c r="Z84" s="337">
        <f t="shared" si="125"/>
        <v>8.6275806326414753E-2</v>
      </c>
      <c r="AA84" s="337">
        <f t="shared" si="125"/>
        <v>8.593265292615794E-2</v>
      </c>
      <c r="AB84" s="337">
        <f t="shared" si="125"/>
        <v>8.5650096895048614E-2</v>
      </c>
      <c r="AC84" s="337">
        <f t="shared" si="125"/>
        <v>8.5289995343198421E-2</v>
      </c>
      <c r="AD84" s="337">
        <f t="shared" si="125"/>
        <v>8.4881574361672998E-2</v>
      </c>
      <c r="AE84" s="337">
        <f t="shared" ref="AE84:AL84" si="126">AE37/AE$49</f>
        <v>8.4452658858456348E-2</v>
      </c>
      <c r="AF84" s="337">
        <f t="shared" si="126"/>
        <v>8.4013791919031272E-2</v>
      </c>
      <c r="AG84" s="337">
        <f t="shared" si="126"/>
        <v>8.3532268539666304E-2</v>
      </c>
      <c r="AH84" s="337">
        <f t="shared" si="126"/>
        <v>8.3025107280544672E-2</v>
      </c>
      <c r="AI84" s="337">
        <f t="shared" si="126"/>
        <v>8.252684159774426E-2</v>
      </c>
      <c r="AJ84" s="337">
        <f t="shared" si="126"/>
        <v>8.1981971727278363E-2</v>
      </c>
      <c r="AK84" s="337">
        <f t="shared" si="126"/>
        <v>8.145037295465575E-2</v>
      </c>
      <c r="AL84" s="337">
        <f t="shared" si="126"/>
        <v>8.0890161131552785E-2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7.6538074550644167E-2</v>
      </c>
      <c r="N85" s="336">
        <f t="shared" si="127"/>
        <v>8.1094414194727266E-2</v>
      </c>
      <c r="O85" s="336">
        <f t="shared" si="127"/>
        <v>8.469135102208461E-2</v>
      </c>
      <c r="P85" s="336">
        <f t="shared" si="127"/>
        <v>8.1515223275349213E-2</v>
      </c>
      <c r="Q85" s="336">
        <f t="shared" si="127"/>
        <v>7.7436993098991422E-2</v>
      </c>
      <c r="R85" s="336">
        <f t="shared" si="127"/>
        <v>7.6676981812122E-2</v>
      </c>
      <c r="S85" s="336">
        <f t="shared" si="127"/>
        <v>8.4730652426356093E-2</v>
      </c>
      <c r="T85" s="336">
        <f t="shared" si="127"/>
        <v>7.7688683624718244E-2</v>
      </c>
      <c r="U85" s="336">
        <f t="shared" si="127"/>
        <v>7.2700149525254179E-2</v>
      </c>
      <c r="V85" s="336">
        <f t="shared" si="127"/>
        <v>7.1016901400577995E-2</v>
      </c>
      <c r="W85" s="336">
        <f t="shared" si="127"/>
        <v>7.1896031996612472E-2</v>
      </c>
      <c r="X85" s="336">
        <f t="shared" si="127"/>
        <v>7.0660599719049602E-2</v>
      </c>
      <c r="Y85" s="336">
        <f t="shared" si="127"/>
        <v>7.0182059035342123E-2</v>
      </c>
      <c r="Z85" s="336">
        <f t="shared" si="127"/>
        <v>6.9619534408271372E-2</v>
      </c>
      <c r="AA85" s="336">
        <f t="shared" si="127"/>
        <v>6.9161584881576088E-2</v>
      </c>
      <c r="AB85" s="336">
        <f t="shared" si="127"/>
        <v>6.8761136849779997E-2</v>
      </c>
      <c r="AC85" s="336">
        <f t="shared" si="127"/>
        <v>6.8295137863787464E-2</v>
      </c>
      <c r="AD85" s="336">
        <f t="shared" si="127"/>
        <v>6.7778262592004868E-2</v>
      </c>
      <c r="AE85" s="336">
        <f t="shared" ref="AE85:AL85" si="128">AE38/AE$49</f>
        <v>6.7249450922891016E-2</v>
      </c>
      <c r="AF85" s="336">
        <f t="shared" si="128"/>
        <v>6.6704752424000688E-2</v>
      </c>
      <c r="AG85" s="336">
        <f t="shared" si="128"/>
        <v>6.6112654421667638E-2</v>
      </c>
      <c r="AH85" s="336">
        <f t="shared" si="128"/>
        <v>6.5494692124803008E-2</v>
      </c>
      <c r="AI85" s="336">
        <f t="shared" si="128"/>
        <v>6.4895515736228912E-2</v>
      </c>
      <c r="AJ85" s="336">
        <f t="shared" si="128"/>
        <v>6.4248642213076801E-2</v>
      </c>
      <c r="AK85" s="336">
        <f t="shared" si="128"/>
        <v>6.3619033047090254E-2</v>
      </c>
      <c r="AL85" s="336">
        <f t="shared" si="128"/>
        <v>6.2966818079097805E-2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1.4443601081668249E-2</v>
      </c>
      <c r="N86" s="336">
        <f t="shared" si="129"/>
        <v>1.3956003019991454E-2</v>
      </c>
      <c r="O86" s="336">
        <f t="shared" si="129"/>
        <v>1.3845412933807727E-2</v>
      </c>
      <c r="P86" s="336">
        <f t="shared" si="129"/>
        <v>1.3631078558196365E-2</v>
      </c>
      <c r="Q86" s="336">
        <f t="shared" si="129"/>
        <v>1.2790957060786258E-2</v>
      </c>
      <c r="R86" s="336">
        <f t="shared" si="129"/>
        <v>1.3747813045214566E-2</v>
      </c>
      <c r="S86" s="336">
        <f t="shared" si="129"/>
        <v>1.3512093177085283E-2</v>
      </c>
      <c r="T86" s="336">
        <f t="shared" si="129"/>
        <v>1.4836685960633984E-2</v>
      </c>
      <c r="U86" s="336">
        <f t="shared" si="129"/>
        <v>1.5153445528803456E-2</v>
      </c>
      <c r="V86" s="336">
        <f t="shared" si="129"/>
        <v>1.4835944882636036E-2</v>
      </c>
      <c r="W86" s="336">
        <f t="shared" si="129"/>
        <v>1.5743204776259234E-2</v>
      </c>
      <c r="X86" s="336">
        <f t="shared" si="129"/>
        <v>1.6449857766074157E-2</v>
      </c>
      <c r="Y86" s="336">
        <f t="shared" si="129"/>
        <v>1.6539128354383273E-2</v>
      </c>
      <c r="Z86" s="336">
        <f t="shared" si="129"/>
        <v>1.6656271918143381E-2</v>
      </c>
      <c r="AA86" s="336">
        <f t="shared" si="129"/>
        <v>1.6771068044581849E-2</v>
      </c>
      <c r="AB86" s="336">
        <f t="shared" si="129"/>
        <v>1.6888960045268606E-2</v>
      </c>
      <c r="AC86" s="336">
        <f t="shared" si="129"/>
        <v>1.6994857479410954E-2</v>
      </c>
      <c r="AD86" s="336">
        <f t="shared" si="129"/>
        <v>1.7103311769668127E-2</v>
      </c>
      <c r="AE86" s="336">
        <f t="shared" ref="AE86:AL86" si="130">AE39/AE$49</f>
        <v>1.7203207935565325E-2</v>
      </c>
      <c r="AF86" s="336">
        <f t="shared" si="130"/>
        <v>1.7309039495030581E-2</v>
      </c>
      <c r="AG86" s="336">
        <f t="shared" si="130"/>
        <v>1.741961411799867E-2</v>
      </c>
      <c r="AH86" s="336">
        <f t="shared" si="130"/>
        <v>1.753041515574166E-2</v>
      </c>
      <c r="AI86" s="336">
        <f t="shared" si="130"/>
        <v>1.7631325861515352E-2</v>
      </c>
      <c r="AJ86" s="336">
        <f t="shared" si="130"/>
        <v>1.7733329514201583E-2</v>
      </c>
      <c r="AK86" s="336">
        <f t="shared" si="130"/>
        <v>1.7831339907565493E-2</v>
      </c>
      <c r="AL86" s="336">
        <f t="shared" si="130"/>
        <v>1.792334305245499E-2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6.1512408329007666E-2</v>
      </c>
      <c r="N88" s="337">
        <f t="shared" si="131"/>
        <v>5.9797630922185686E-2</v>
      </c>
      <c r="O88" s="337">
        <f t="shared" si="131"/>
        <v>5.8541160618997147E-2</v>
      </c>
      <c r="P88" s="337">
        <f t="shared" si="131"/>
        <v>5.8221071536561218E-2</v>
      </c>
      <c r="Q88" s="337">
        <f t="shared" si="131"/>
        <v>5.9322950931616054E-2</v>
      </c>
      <c r="R88" s="337">
        <f t="shared" si="131"/>
        <v>5.7956096043185537E-2</v>
      </c>
      <c r="S88" s="337">
        <f t="shared" si="131"/>
        <v>5.9635219817570771E-2</v>
      </c>
      <c r="T88" s="337">
        <f t="shared" si="131"/>
        <v>5.8178599318665404E-2</v>
      </c>
      <c r="U88" s="337">
        <f t="shared" si="131"/>
        <v>6.0916086106193881E-2</v>
      </c>
      <c r="V88" s="337">
        <f t="shared" si="131"/>
        <v>5.6860480211812885E-2</v>
      </c>
      <c r="W88" s="337">
        <f t="shared" si="131"/>
        <v>5.1396358539570502E-2</v>
      </c>
      <c r="X88" s="337">
        <f t="shared" si="131"/>
        <v>5.2768521423469841E-2</v>
      </c>
      <c r="Y88" s="337">
        <f t="shared" si="131"/>
        <v>5.2002245648620979E-2</v>
      </c>
      <c r="Z88" s="337">
        <f t="shared" si="131"/>
        <v>5.153115010927671E-2</v>
      </c>
      <c r="AA88" s="337">
        <f t="shared" si="131"/>
        <v>5.1106318095841624E-2</v>
      </c>
      <c r="AB88" s="337">
        <f t="shared" si="131"/>
        <v>5.0695473222017971E-2</v>
      </c>
      <c r="AC88" s="337">
        <f t="shared" si="131"/>
        <v>5.030468724601745E-2</v>
      </c>
      <c r="AD88" s="337">
        <f t="shared" si="131"/>
        <v>4.9908596956365944E-2</v>
      </c>
      <c r="AE88" s="337">
        <f t="shared" ref="AE88:AL88" si="132">AE41/AE$49</f>
        <v>4.9496963693731237E-2</v>
      </c>
      <c r="AF88" s="337">
        <f t="shared" si="132"/>
        <v>4.9091474844066188E-2</v>
      </c>
      <c r="AG88" s="337">
        <f t="shared" si="132"/>
        <v>4.8714169841116997E-2</v>
      </c>
      <c r="AH88" s="337">
        <f t="shared" si="132"/>
        <v>4.8343975863235418E-2</v>
      </c>
      <c r="AI88" s="337">
        <f t="shared" si="132"/>
        <v>4.7966069131324396E-2</v>
      </c>
      <c r="AJ88" s="337">
        <f t="shared" si="132"/>
        <v>4.7629623736229788E-2</v>
      </c>
      <c r="AK88" s="337">
        <f t="shared" si="132"/>
        <v>4.7304907169736378E-2</v>
      </c>
      <c r="AL88" s="337">
        <f t="shared" si="132"/>
        <v>4.7019689284972098E-2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2.8313805056013702E-2</v>
      </c>
      <c r="N89" s="336">
        <f t="shared" si="133"/>
        <v>2.6551758221109476E-2</v>
      </c>
      <c r="O89" s="336">
        <f t="shared" si="133"/>
        <v>2.7659080351203666E-2</v>
      </c>
      <c r="P89" s="336">
        <f t="shared" si="133"/>
        <v>2.7601081564281926E-2</v>
      </c>
      <c r="Q89" s="336">
        <f t="shared" si="133"/>
        <v>2.7742526755487378E-2</v>
      </c>
      <c r="R89" s="336">
        <f t="shared" si="133"/>
        <v>2.7390602375388002E-2</v>
      </c>
      <c r="S89" s="336">
        <f t="shared" si="133"/>
        <v>2.7236554574063453E-2</v>
      </c>
      <c r="T89" s="336">
        <f t="shared" si="133"/>
        <v>2.7518498964766113E-2</v>
      </c>
      <c r="U89" s="336">
        <f t="shared" si="133"/>
        <v>2.7403545091521677E-2</v>
      </c>
      <c r="V89" s="336">
        <f t="shared" si="133"/>
        <v>2.5303302705330901E-2</v>
      </c>
      <c r="W89" s="336">
        <f t="shared" si="133"/>
        <v>2.2713455043166225E-2</v>
      </c>
      <c r="X89" s="336">
        <f t="shared" si="133"/>
        <v>2.3912759839753338E-2</v>
      </c>
      <c r="Y89" s="336">
        <f t="shared" si="133"/>
        <v>2.3554195290554483E-2</v>
      </c>
      <c r="Z89" s="336">
        <f t="shared" si="133"/>
        <v>2.3297105586943097E-2</v>
      </c>
      <c r="AA89" s="336">
        <f t="shared" si="133"/>
        <v>2.3031214081825947E-2</v>
      </c>
      <c r="AB89" s="336">
        <f t="shared" si="133"/>
        <v>2.2780843557178021E-2</v>
      </c>
      <c r="AC89" s="336">
        <f t="shared" si="133"/>
        <v>2.2537461918370669E-2</v>
      </c>
      <c r="AD89" s="336">
        <f t="shared" si="133"/>
        <v>2.2296680442884433E-2</v>
      </c>
      <c r="AE89" s="336">
        <f t="shared" ref="AE89:AL89" si="134">AE42/AE$49</f>
        <v>2.2024956162420086E-2</v>
      </c>
      <c r="AF89" s="336">
        <f t="shared" si="134"/>
        <v>2.1752991731330919E-2</v>
      </c>
      <c r="AG89" s="336">
        <f t="shared" si="134"/>
        <v>2.1496545214492981E-2</v>
      </c>
      <c r="AH89" s="336">
        <f t="shared" si="134"/>
        <v>2.1245363273320692E-2</v>
      </c>
      <c r="AI89" s="336">
        <f t="shared" si="134"/>
        <v>2.0996956333828028E-2</v>
      </c>
      <c r="AJ89" s="336">
        <f t="shared" si="134"/>
        <v>2.0785920113175187E-2</v>
      </c>
      <c r="AK89" s="336">
        <f t="shared" si="134"/>
        <v>2.0589891263716738E-2</v>
      </c>
      <c r="AL89" s="336">
        <f t="shared" si="134"/>
        <v>2.043174924984344E-2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3.3198603272993968E-2</v>
      </c>
      <c r="N90" s="336">
        <f t="shared" si="135"/>
        <v>3.3245872701076207E-2</v>
      </c>
      <c r="O90" s="336">
        <f t="shared" si="135"/>
        <v>3.0882080267793485E-2</v>
      </c>
      <c r="P90" s="336">
        <f t="shared" si="135"/>
        <v>3.0619989972279289E-2</v>
      </c>
      <c r="Q90" s="336">
        <f t="shared" si="135"/>
        <v>3.158042417612867E-2</v>
      </c>
      <c r="R90" s="336">
        <f t="shared" si="135"/>
        <v>3.0565493667797528E-2</v>
      </c>
      <c r="S90" s="336">
        <f t="shared" si="135"/>
        <v>3.2398665243507312E-2</v>
      </c>
      <c r="T90" s="336">
        <f t="shared" si="135"/>
        <v>3.0660100353899291E-2</v>
      </c>
      <c r="U90" s="336">
        <f t="shared" si="135"/>
        <v>3.3512541014672201E-2</v>
      </c>
      <c r="V90" s="336">
        <f t="shared" si="135"/>
        <v>3.155717750648198E-2</v>
      </c>
      <c r="W90" s="336">
        <f t="shared" si="135"/>
        <v>2.8682903496404275E-2</v>
      </c>
      <c r="X90" s="336">
        <f t="shared" si="135"/>
        <v>2.8855761583716506E-2</v>
      </c>
      <c r="Y90" s="336">
        <f t="shared" si="135"/>
        <v>2.8448050358066496E-2</v>
      </c>
      <c r="Z90" s="336">
        <f t="shared" si="135"/>
        <v>2.8234044522333617E-2</v>
      </c>
      <c r="AA90" s="336">
        <f t="shared" si="135"/>
        <v>2.8075104014015681E-2</v>
      </c>
      <c r="AB90" s="336">
        <f t="shared" si="135"/>
        <v>2.7914629664839947E-2</v>
      </c>
      <c r="AC90" s="336">
        <f t="shared" si="135"/>
        <v>2.7767225327646781E-2</v>
      </c>
      <c r="AD90" s="336">
        <f t="shared" si="135"/>
        <v>2.7611916513481518E-2</v>
      </c>
      <c r="AE90" s="336">
        <f t="shared" ref="AE90:AL90" si="136">AE43/AE$49</f>
        <v>2.7472007531311158E-2</v>
      </c>
      <c r="AF90" s="336">
        <f t="shared" si="136"/>
        <v>2.7338483112735266E-2</v>
      </c>
      <c r="AG90" s="336">
        <f t="shared" si="136"/>
        <v>2.7217624626624016E-2</v>
      </c>
      <c r="AH90" s="336">
        <f t="shared" si="136"/>
        <v>2.7098612589914722E-2</v>
      </c>
      <c r="AI90" s="336">
        <f t="shared" si="136"/>
        <v>2.6969112797496368E-2</v>
      </c>
      <c r="AJ90" s="336">
        <f t="shared" si="136"/>
        <v>2.6843703623054598E-2</v>
      </c>
      <c r="AK90" s="336">
        <f t="shared" si="136"/>
        <v>2.6715015906019639E-2</v>
      </c>
      <c r="AL90" s="336">
        <f t="shared" si="136"/>
        <v>2.6587940035128654E-2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0.12602168417075854</v>
      </c>
      <c r="N92" s="337">
        <f t="shared" si="137"/>
        <v>0.11735237623260814</v>
      </c>
      <c r="O92" s="337">
        <f t="shared" si="137"/>
        <v>0.11895827414715757</v>
      </c>
      <c r="P92" s="337">
        <f t="shared" si="137"/>
        <v>0.11256319761386621</v>
      </c>
      <c r="Q92" s="337">
        <f t="shared" si="137"/>
        <v>0.11506642397383726</v>
      </c>
      <c r="R92" s="337">
        <f t="shared" si="137"/>
        <v>0.1131810417283062</v>
      </c>
      <c r="S92" s="337">
        <f t="shared" si="137"/>
        <v>0.11115377268440806</v>
      </c>
      <c r="T92" s="337">
        <f t="shared" si="137"/>
        <v>0.11284357387708958</v>
      </c>
      <c r="U92" s="337">
        <f t="shared" si="137"/>
        <v>0.11256045390704696</v>
      </c>
      <c r="V92" s="337">
        <f t="shared" si="137"/>
        <v>0.10877056583619941</v>
      </c>
      <c r="W92" s="337">
        <f t="shared" si="137"/>
        <v>0.10224342821705776</v>
      </c>
      <c r="X92" s="337">
        <f t="shared" si="137"/>
        <v>0.10609862978964912</v>
      </c>
      <c r="Y92" s="337">
        <f t="shared" si="137"/>
        <v>0.10563551709175407</v>
      </c>
      <c r="Z92" s="337">
        <f t="shared" si="137"/>
        <v>0.10543728886709176</v>
      </c>
      <c r="AA92" s="337">
        <f t="shared" si="137"/>
        <v>0.10492049384384453</v>
      </c>
      <c r="AB92" s="337">
        <f t="shared" si="137"/>
        <v>0.10428869141371608</v>
      </c>
      <c r="AC92" s="337">
        <f t="shared" si="137"/>
        <v>0.103667747579125</v>
      </c>
      <c r="AD92" s="337">
        <f t="shared" si="137"/>
        <v>0.10300338207401349</v>
      </c>
      <c r="AE92" s="337">
        <f t="shared" ref="AE92:AL92" si="138">AE45/AE$49</f>
        <v>0.10224705561622673</v>
      </c>
      <c r="AF92" s="337">
        <f t="shared" si="138"/>
        <v>0.10149486208551391</v>
      </c>
      <c r="AG92" s="337">
        <f t="shared" si="138"/>
        <v>0.100845347164085</v>
      </c>
      <c r="AH92" s="337">
        <f t="shared" si="138"/>
        <v>0.10013996432119776</v>
      </c>
      <c r="AI92" s="337">
        <f t="shared" si="138"/>
        <v>9.9363137121492515E-2</v>
      </c>
      <c r="AJ92" s="337">
        <f t="shared" si="138"/>
        <v>9.8587839205709057E-2</v>
      </c>
      <c r="AK92" s="337">
        <f t="shared" si="138"/>
        <v>9.7859795000066196E-2</v>
      </c>
      <c r="AL92" s="337">
        <f t="shared" si="138"/>
        <v>9.7103611941928306E-2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1.9456693022060701E-2</v>
      </c>
      <c r="N93" s="336">
        <f t="shared" si="139"/>
        <v>1.8408072174790756E-2</v>
      </c>
      <c r="O93" s="336">
        <f t="shared" si="139"/>
        <v>1.8804597649399974E-2</v>
      </c>
      <c r="P93" s="336">
        <f t="shared" si="139"/>
        <v>1.725347903524525E-2</v>
      </c>
      <c r="Q93" s="336">
        <f t="shared" si="139"/>
        <v>1.9084785221549241E-2</v>
      </c>
      <c r="R93" s="336">
        <f t="shared" si="139"/>
        <v>1.9154855699832173E-2</v>
      </c>
      <c r="S93" s="336">
        <f t="shared" si="139"/>
        <v>1.882769090731775E-2</v>
      </c>
      <c r="T93" s="336">
        <f t="shared" si="139"/>
        <v>1.8513191622144598E-2</v>
      </c>
      <c r="U93" s="336">
        <f t="shared" si="139"/>
        <v>1.7896107941957437E-2</v>
      </c>
      <c r="V93" s="336">
        <f t="shared" si="139"/>
        <v>1.62542696685475E-2</v>
      </c>
      <c r="W93" s="336">
        <f t="shared" si="139"/>
        <v>1.4666697640044987E-2</v>
      </c>
      <c r="X93" s="336">
        <f t="shared" si="139"/>
        <v>2.6247313232527623E-2</v>
      </c>
      <c r="Y93" s="336">
        <f t="shared" si="139"/>
        <v>2.650202604413987E-2</v>
      </c>
      <c r="Z93" s="336">
        <f t="shared" si="139"/>
        <v>2.6733774378645114E-2</v>
      </c>
      <c r="AA93" s="336">
        <f t="shared" si="139"/>
        <v>2.6928963028703103E-2</v>
      </c>
      <c r="AB93" s="336">
        <f t="shared" si="139"/>
        <v>2.7131225644561462E-2</v>
      </c>
      <c r="AC93" s="336">
        <f t="shared" si="139"/>
        <v>2.7420820794310651E-2</v>
      </c>
      <c r="AD93" s="336">
        <f t="shared" si="139"/>
        <v>2.7740160708880999E-2</v>
      </c>
      <c r="AE93" s="336">
        <f t="shared" ref="AE93:AL93" si="140">AE46/AE$49</f>
        <v>2.7988283696439367E-2</v>
      </c>
      <c r="AF93" s="336">
        <f t="shared" si="140"/>
        <v>2.8246098868548297E-2</v>
      </c>
      <c r="AG93" s="336">
        <f t="shared" si="140"/>
        <v>2.8521317272491426E-2</v>
      </c>
      <c r="AH93" s="336">
        <f t="shared" si="140"/>
        <v>2.8761736986436293E-2</v>
      </c>
      <c r="AI93" s="336">
        <f t="shared" si="140"/>
        <v>2.8951353611461055E-2</v>
      </c>
      <c r="AJ93" s="336">
        <f t="shared" si="140"/>
        <v>2.9141696448212677E-2</v>
      </c>
      <c r="AK93" s="336">
        <f t="shared" si="140"/>
        <v>2.9339957349480413E-2</v>
      </c>
      <c r="AL93" s="336">
        <f t="shared" si="140"/>
        <v>2.952431075845087E-2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0.10656499114869784</v>
      </c>
      <c r="N94" s="336">
        <f t="shared" si="141"/>
        <v>9.8944304057817373E-2</v>
      </c>
      <c r="O94" s="336">
        <f t="shared" si="141"/>
        <v>0.10015367649775758</v>
      </c>
      <c r="P94" s="336">
        <f t="shared" si="141"/>
        <v>9.5309718578620958E-2</v>
      </c>
      <c r="Q94" s="336">
        <f t="shared" si="141"/>
        <v>9.5981638752288032E-2</v>
      </c>
      <c r="R94" s="336">
        <f t="shared" si="141"/>
        <v>9.402618602847404E-2</v>
      </c>
      <c r="S94" s="336">
        <f t="shared" si="141"/>
        <v>9.2326081777090299E-2</v>
      </c>
      <c r="T94" s="336">
        <f t="shared" si="141"/>
        <v>9.4330382254944986E-2</v>
      </c>
      <c r="U94" s="336">
        <f t="shared" si="141"/>
        <v>9.4664345965089533E-2</v>
      </c>
      <c r="V94" s="336">
        <f t="shared" si="141"/>
        <v>9.2516296167651918E-2</v>
      </c>
      <c r="W94" s="336">
        <f t="shared" si="141"/>
        <v>8.7576730577012776E-2</v>
      </c>
      <c r="X94" s="336">
        <f t="shared" si="141"/>
        <v>7.9851316557121507E-2</v>
      </c>
      <c r="Y94" s="336">
        <f t="shared" si="141"/>
        <v>7.9133491047614204E-2</v>
      </c>
      <c r="Z94" s="336">
        <f t="shared" si="141"/>
        <v>7.870351448844666E-2</v>
      </c>
      <c r="AA94" s="336">
        <f t="shared" si="141"/>
        <v>7.799153081514143E-2</v>
      </c>
      <c r="AB94" s="336">
        <f t="shared" si="141"/>
        <v>7.7157465769154623E-2</v>
      </c>
      <c r="AC94" s="336">
        <f t="shared" si="141"/>
        <v>7.6246926784814359E-2</v>
      </c>
      <c r="AD94" s="336">
        <f t="shared" si="141"/>
        <v>7.5263221365132499E-2</v>
      </c>
      <c r="AE94" s="336">
        <f t="shared" ref="AE94:AL94" si="142">AE47/AE$49</f>
        <v>7.4258771919787345E-2</v>
      </c>
      <c r="AF94" s="336">
        <f t="shared" si="142"/>
        <v>7.3248763216965607E-2</v>
      </c>
      <c r="AG94" s="336">
        <f t="shared" si="142"/>
        <v>7.2324029891593561E-2</v>
      </c>
      <c r="AH94" s="336">
        <f t="shared" si="142"/>
        <v>7.1378227334761471E-2</v>
      </c>
      <c r="AI94" s="336">
        <f t="shared" si="142"/>
        <v>7.0411783510031453E-2</v>
      </c>
      <c r="AJ94" s="336">
        <f t="shared" si="142"/>
        <v>6.9446142757496387E-2</v>
      </c>
      <c r="AK94" s="336">
        <f t="shared" si="142"/>
        <v>6.8519837650585794E-2</v>
      </c>
      <c r="AL94" s="336">
        <f t="shared" si="142"/>
        <v>6.7579301183477436E-2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Heart of the South West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Heart of the South West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Heart of the South West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Heart of the South West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Heart of the South West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Heart of the South West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Heart of the South West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Heart of the South West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Heart of the South West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Heart of the South West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Heart of the South West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Heart of the South West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Heart of the South West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11.14428629586547</v>
      </c>
      <c r="Y4" s="11">
        <f>'Occ T1'!D8-'Occ T1'!C8</f>
        <v>3.1810941107054163</v>
      </c>
      <c r="Z4" s="11">
        <f>'Occ T1'!E8-'Occ T1'!D8</f>
        <v>-3.2632385721620807</v>
      </c>
      <c r="AA4" s="11">
        <f>'Occ T1'!F8-'Occ T1'!E8</f>
        <v>10.435247860223598</v>
      </c>
      <c r="AB4" s="11">
        <f>'Occ T1'!D8-'Occ T1'!B8</f>
        <v>14.325380406570886</v>
      </c>
      <c r="AC4" s="11">
        <f>'Occ T1'!F8-'Occ T1'!D8</f>
        <v>7.1720092880615169</v>
      </c>
    </row>
    <row r="5" spans="1:29" x14ac:dyDescent="0.2">
      <c r="W5" s="10" t="str">
        <f>name!E5</f>
        <v>Professional occupations</v>
      </c>
      <c r="X5" s="11">
        <f>'Occ T1'!C9-'Occ T1'!B9</f>
        <v>15.943289356166389</v>
      </c>
      <c r="Y5" s="11">
        <f>'Occ T1'!D9-'Occ T1'!C9</f>
        <v>7.2929149465052774</v>
      </c>
      <c r="Z5" s="11">
        <f>'Occ T1'!E9-'Occ T1'!D9</f>
        <v>16.194214937174507</v>
      </c>
      <c r="AA5" s="11">
        <f>'Occ T1'!F9-'Occ T1'!E9</f>
        <v>27.105673390079289</v>
      </c>
      <c r="AB5" s="11">
        <f>'Occ T1'!D9-'Occ T1'!B9</f>
        <v>23.236204302671666</v>
      </c>
      <c r="AC5" s="11">
        <f>'Occ T1'!F9-'Occ T1'!D9</f>
        <v>43.299888327253797</v>
      </c>
    </row>
    <row r="6" spans="1:29" x14ac:dyDescent="0.2">
      <c r="W6" s="10" t="str">
        <f>name!E6</f>
        <v>Associate professional occupations</v>
      </c>
      <c r="X6" s="11">
        <f>'Occ T1'!C10-'Occ T1'!B10</f>
        <v>5.0759456488919596</v>
      </c>
      <c r="Y6" s="11">
        <f>'Occ T1'!D10-'Occ T1'!C10</f>
        <v>4.4937872262231764</v>
      </c>
      <c r="Z6" s="11">
        <f>'Occ T1'!E10-'Occ T1'!D10</f>
        <v>9.6515118367017152</v>
      </c>
      <c r="AA6" s="11">
        <f>'Occ T1'!F10-'Occ T1'!E10</f>
        <v>13.949127511309925</v>
      </c>
      <c r="AB6" s="11">
        <f>'Occ T1'!D10-'Occ T1'!B10</f>
        <v>9.569732875115136</v>
      </c>
      <c r="AC6" s="11">
        <f>'Occ T1'!F10-'Occ T1'!D10</f>
        <v>23.60063934801164</v>
      </c>
    </row>
    <row r="7" spans="1:29" x14ac:dyDescent="0.2">
      <c r="W7" s="10" t="str">
        <f>name!E7</f>
        <v>Administrative and secretarial occupations</v>
      </c>
      <c r="X7" s="11">
        <f>'Occ T1'!C11-'Occ T1'!B11</f>
        <v>-4.3888401289646453</v>
      </c>
      <c r="Y7" s="11">
        <f>'Occ T1'!D11-'Occ T1'!C11</f>
        <v>3.1558091652504459</v>
      </c>
      <c r="Z7" s="11">
        <f>'Occ T1'!E11-'Occ T1'!D11</f>
        <v>0.65228624748080222</v>
      </c>
      <c r="AA7" s="11">
        <f>'Occ T1'!F11-'Occ T1'!E11</f>
        <v>-3.4676792209226903</v>
      </c>
      <c r="AB7" s="11">
        <f>'Occ T1'!D11-'Occ T1'!B11</f>
        <v>-1.2330309637141994</v>
      </c>
      <c r="AC7" s="11">
        <f>'Occ T1'!F11-'Occ T1'!D11</f>
        <v>-2.8153929734418881</v>
      </c>
    </row>
    <row r="8" spans="1:29" x14ac:dyDescent="0.2">
      <c r="W8" s="10" t="str">
        <f>name!E8</f>
        <v>Skilled trades occupations</v>
      </c>
      <c r="X8" s="11">
        <f>'Occ T1'!C12-'Occ T1'!B12</f>
        <v>-5.2489464546159184</v>
      </c>
      <c r="Y8" s="11">
        <f>'Occ T1'!D12-'Occ T1'!C12</f>
        <v>-9.3057858439925667</v>
      </c>
      <c r="Z8" s="11">
        <f>'Occ T1'!E12-'Occ T1'!D12</f>
        <v>1.6273249087534793</v>
      </c>
      <c r="AA8" s="11">
        <f>'Occ T1'!F12-'Occ T1'!E12</f>
        <v>-0.41745819489328539</v>
      </c>
      <c r="AB8" s="11">
        <f>'Occ T1'!D12-'Occ T1'!B12</f>
        <v>-14.554732298608485</v>
      </c>
      <c r="AC8" s="11">
        <f>'Occ T1'!F12-'Occ T1'!D12</f>
        <v>1.209866713860194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-1.7571966367219574</v>
      </c>
      <c r="Y9" s="11">
        <f>'Occ T1'!D13-'Occ T1'!C13</f>
        <v>-5.315634126957363</v>
      </c>
      <c r="Z9" s="11">
        <f>'Occ T1'!E13-'Occ T1'!D13</f>
        <v>2.9089857420173217</v>
      </c>
      <c r="AA9" s="11">
        <f>'Occ T1'!F13-'Occ T1'!E13</f>
        <v>7.7359084086596255</v>
      </c>
      <c r="AB9" s="11">
        <f>'Occ T1'!D13-'Occ T1'!B13</f>
        <v>-7.0728307636793204</v>
      </c>
      <c r="AC9" s="11">
        <f>'Occ T1'!F13-'Occ T1'!D13</f>
        <v>10.644894150676947</v>
      </c>
    </row>
    <row r="10" spans="1:29" x14ac:dyDescent="0.2">
      <c r="W10" s="10" t="str">
        <f>name!E10</f>
        <v>Sales and customer service occupations</v>
      </c>
      <c r="X10" s="11">
        <f>'Occ T1'!C14-'Occ T1'!B14</f>
        <v>-2.5686413786035303</v>
      </c>
      <c r="Y10" s="11">
        <f>'Occ T1'!D14-'Occ T1'!C14</f>
        <v>0.9395160130599578</v>
      </c>
      <c r="Z10" s="11">
        <f>'Occ T1'!E14-'Occ T1'!D14</f>
        <v>1.3319121064552917</v>
      </c>
      <c r="AA10" s="11">
        <f>'Occ T1'!F14-'Occ T1'!E14</f>
        <v>-3.2822632811289054E-2</v>
      </c>
      <c r="AB10" s="11">
        <f>'Occ T1'!D14-'Occ T1'!B14</f>
        <v>-1.6291253655435725</v>
      </c>
      <c r="AC10" s="11">
        <f>'Occ T1'!F14-'Occ T1'!D14</f>
        <v>1.2990894736440026</v>
      </c>
    </row>
    <row r="11" spans="1:29" x14ac:dyDescent="0.2">
      <c r="W11" s="10" t="str">
        <f>name!E11</f>
        <v>Process, plant and machine operatives</v>
      </c>
      <c r="X11" s="11">
        <f>'Occ T1'!C15-'Occ T1'!B15</f>
        <v>-3.1001582103208136E-2</v>
      </c>
      <c r="Y11" s="11">
        <f>'Occ T1'!D15-'Occ T1'!C15</f>
        <v>-5.182183123064334</v>
      </c>
      <c r="Z11" s="11">
        <f>'Occ T1'!E15-'Occ T1'!D15</f>
        <v>1.2044008400607922</v>
      </c>
      <c r="AA11" s="11">
        <f>'Occ T1'!F15-'Occ T1'!E15</f>
        <v>-0.84533637739831136</v>
      </c>
      <c r="AB11" s="11">
        <f>'Occ T1'!D15-'Occ T1'!B15</f>
        <v>-5.2131847051675422</v>
      </c>
      <c r="AC11" s="11">
        <f>'Occ T1'!F15-'Occ T1'!D15</f>
        <v>0.35906446266248082</v>
      </c>
    </row>
    <row r="12" spans="1:29" x14ac:dyDescent="0.2">
      <c r="W12" s="10" t="str">
        <f>name!E12</f>
        <v>Elementary occupations</v>
      </c>
      <c r="X12" s="11">
        <f>'Occ T1'!C16-'Occ T1'!B16</f>
        <v>-2.0598951199139037</v>
      </c>
      <c r="Y12" s="11">
        <f>'Occ T1'!D16-'Occ T1'!C16</f>
        <v>-6.4855183677302506</v>
      </c>
      <c r="Z12" s="11">
        <f>'Occ T1'!E16-'Occ T1'!D16</f>
        <v>5.5226019535178352</v>
      </c>
      <c r="AA12" s="11">
        <f>'Occ T1'!F16-'Occ T1'!E16</f>
        <v>-1.3766607442462799</v>
      </c>
      <c r="AB12" s="11">
        <f>'Occ T1'!D16-'Occ T1'!B16</f>
        <v>-8.5454134876441543</v>
      </c>
      <c r="AC12" s="11">
        <f>'Occ T1'!F16-'Occ T1'!D16</f>
        <v>4.1459412092715553</v>
      </c>
    </row>
    <row r="14" spans="1:29" x14ac:dyDescent="0.2">
      <c r="W14" s="10" t="str">
        <f>name!E3</f>
        <v>All occupations</v>
      </c>
      <c r="X14" s="11">
        <f>'Occ T1'!C18-'Occ T1'!B18</f>
        <v>16.109000000000606</v>
      </c>
      <c r="Y14" s="11">
        <f>'Occ T1'!D18-'Occ T1'!C18</f>
        <v>-7.2260000000003402</v>
      </c>
      <c r="Z14" s="11">
        <f>'Occ T1'!E18-'Occ T1'!D18</f>
        <v>35.829999999999586</v>
      </c>
      <c r="AA14" s="11">
        <f>'Occ T1'!F18-'Occ T1'!E18</f>
        <v>53.086000000000581</v>
      </c>
      <c r="AB14" s="11">
        <f>'Occ T1'!D18-'Occ T1'!B18</f>
        <v>8.8830000000002656</v>
      </c>
      <c r="AC14" s="11">
        <f>'Occ T1'!F18-'Occ T1'!D18</f>
        <v>88.916000000000167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30</v>
      </c>
      <c r="Y18">
        <f>MAX(X18,(X19*-1))</f>
        <v>30</v>
      </c>
      <c r="Z18">
        <f>IF(Y18&gt;1000,1000,IF(Y18&gt;500,500,IF(Y18&gt;100,100,IF(Y18&gt;40,20,10))))</f>
        <v>10</v>
      </c>
    </row>
    <row r="19" spans="23:26" x14ac:dyDescent="0.2">
      <c r="W19" s="83" t="s">
        <v>439</v>
      </c>
      <c r="X19">
        <f>FLOOR(MIN(X4:AA12),IF(MIN(X4:AA12)&gt;-100,10,IF(MIN(X4:AA12)&gt;-1000,100,1000)))</f>
        <v>-10</v>
      </c>
      <c r="Y19">
        <f>Y18*-1</f>
        <v>-30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Heart of the South West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7.1720092880615169</v>
      </c>
      <c r="O3" s="11">
        <f>'Occ T1'!AB64</f>
        <v>4.0297512618131819</v>
      </c>
      <c r="P3" s="11">
        <f>'Occ T1'!Q64</f>
        <v>3.1422580262483351</v>
      </c>
    </row>
    <row r="4" spans="1:16" x14ac:dyDescent="0.2">
      <c r="M4" s="10" t="str">
        <f>name!E5</f>
        <v>Professional occupations</v>
      </c>
      <c r="N4" s="11">
        <f>'Occ T1'!F65</f>
        <v>43.299888327253797</v>
      </c>
      <c r="O4" s="11">
        <f>'Occ T1'!AB65</f>
        <v>19.334560250780115</v>
      </c>
      <c r="P4" s="11">
        <f>'Occ T1'!Q65</f>
        <v>23.965328076473554</v>
      </c>
    </row>
    <row r="5" spans="1:16" x14ac:dyDescent="0.2">
      <c r="M5" s="10" t="str">
        <f>name!E6</f>
        <v>Associate professional occupations</v>
      </c>
      <c r="N5" s="11">
        <f>'Occ T1'!F66</f>
        <v>23.60063934801164</v>
      </c>
      <c r="O5" s="11">
        <f>'Occ T1'!AB66</f>
        <v>21.239075859099984</v>
      </c>
      <c r="P5" s="11">
        <f>'Occ T1'!Q66</f>
        <v>2.3615634889116421</v>
      </c>
    </row>
    <row r="6" spans="1:16" x14ac:dyDescent="0.2">
      <c r="M6" s="10" t="str">
        <f>name!E7</f>
        <v>Administrative and secretarial occupations</v>
      </c>
      <c r="N6" s="11">
        <f>'Occ T1'!F67</f>
        <v>-2.8153929734418881</v>
      </c>
      <c r="O6" s="11">
        <f>'Occ T1'!AB67</f>
        <v>-5.9581725964305861</v>
      </c>
      <c r="P6" s="11">
        <f>'Occ T1'!Q67</f>
        <v>3.1427796229888081</v>
      </c>
    </row>
    <row r="7" spans="1:16" x14ac:dyDescent="0.2">
      <c r="M7" s="10" t="str">
        <f>name!E8</f>
        <v>Skilled trades occupations</v>
      </c>
      <c r="N7" s="11">
        <f>'Occ T1'!F68</f>
        <v>1.209866713860194</v>
      </c>
      <c r="O7" s="11">
        <f>'Occ T1'!AB68</f>
        <v>1.6524226930113191</v>
      </c>
      <c r="P7" s="11">
        <f>'Occ T1'!Q68</f>
        <v>-0.44255597915108069</v>
      </c>
    </row>
    <row r="8" spans="1:16" x14ac:dyDescent="0.2">
      <c r="M8" s="10" t="str">
        <f>name!E9</f>
        <v>Caring, leisure and other service occupations</v>
      </c>
      <c r="N8" s="11">
        <f>'Occ T1'!F69</f>
        <v>10.644894150676947</v>
      </c>
      <c r="O8" s="11">
        <f>'Occ T1'!AB69</f>
        <v>6.9663808565212832</v>
      </c>
      <c r="P8" s="11">
        <f>'Occ T1'!Q69</f>
        <v>3.6785132941556533</v>
      </c>
    </row>
    <row r="9" spans="1:16" x14ac:dyDescent="0.2">
      <c r="M9" s="10" t="str">
        <f>name!E10</f>
        <v>Sales and customer service occupations</v>
      </c>
      <c r="N9" s="11">
        <f>'Occ T1'!F70</f>
        <v>1.2990894736440026</v>
      </c>
      <c r="O9" s="11">
        <f>'Occ T1'!AB70</f>
        <v>-1.2579675710265406</v>
      </c>
      <c r="P9" s="11">
        <f>'Occ T1'!Q70</f>
        <v>2.5570570446705183</v>
      </c>
    </row>
    <row r="10" spans="1:16" x14ac:dyDescent="0.2">
      <c r="M10" s="10" t="str">
        <f>name!E11</f>
        <v>Process, plant and machine operatives</v>
      </c>
      <c r="N10" s="11">
        <f>'Occ T1'!F71</f>
        <v>0.35906446266248082</v>
      </c>
      <c r="O10" s="11">
        <f>'Occ T1'!AB71</f>
        <v>2.0570789714511477</v>
      </c>
      <c r="P10" s="11">
        <f>'Occ T1'!Q71</f>
        <v>-1.6980145087887166</v>
      </c>
    </row>
    <row r="11" spans="1:16" x14ac:dyDescent="0.2">
      <c r="M11" s="10" t="str">
        <f>name!E12</f>
        <v>Elementary occupations</v>
      </c>
      <c r="N11" s="11">
        <f>'Occ T1'!F72</f>
        <v>4.1459412092715553</v>
      </c>
      <c r="O11" s="11">
        <f>'Occ T1'!AB72</f>
        <v>3.0058713655056266</v>
      </c>
      <c r="P11" s="11">
        <f>'Occ T1'!Q72</f>
        <v>1.1400698437660921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88.916000000000167</v>
      </c>
      <c r="O13" s="11">
        <f>'Occ T1'!AB74</f>
        <v>51.069001090725521</v>
      </c>
      <c r="P13" s="11">
        <f>'Occ T1'!Q74</f>
        <v>37.84699890927476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Heart of the South West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3.1899018618055628</v>
      </c>
      <c r="O3" s="11">
        <f>'Occ T5'!H44</f>
        <v>2.8639348909172071</v>
      </c>
      <c r="P3" s="11">
        <f>'Occ T5'!G44</f>
        <v>1.1181725353387648</v>
      </c>
    </row>
    <row r="4" spans="1:16" x14ac:dyDescent="0.2">
      <c r="M4" s="10" t="str">
        <f>name!E5</f>
        <v>Professional occupations</v>
      </c>
      <c r="N4" s="11">
        <f>'Occ T5'!I45</f>
        <v>1.4143509452778105</v>
      </c>
      <c r="O4" s="11">
        <f>'Occ T5'!H45</f>
        <v>11.224567428217846</v>
      </c>
      <c r="P4" s="11">
        <f>'Occ T5'!G45</f>
        <v>30.660969953758112</v>
      </c>
    </row>
    <row r="5" spans="1:16" x14ac:dyDescent="0.2">
      <c r="M5" s="10" t="str">
        <f>name!E6</f>
        <v>Associate professional occupations</v>
      </c>
      <c r="N5" s="11">
        <f>'Occ T5'!I46</f>
        <v>3.0735004226505929</v>
      </c>
      <c r="O5" s="11">
        <f>'Occ T5'!H46</f>
        <v>8.8113623910163952</v>
      </c>
      <c r="P5" s="11">
        <f>'Occ T5'!G46</f>
        <v>11.715776534344585</v>
      </c>
    </row>
    <row r="6" spans="1:16" x14ac:dyDescent="0.2">
      <c r="M6" s="10" t="str">
        <f>name!E7</f>
        <v>Administrative and secretarial occupations</v>
      </c>
      <c r="N6" s="11">
        <f>'Occ T5'!I47</f>
        <v>0.56412345444122902</v>
      </c>
      <c r="O6" s="11">
        <f>'Occ T5'!H47</f>
        <v>-3.3887259747481302</v>
      </c>
      <c r="P6" s="11">
        <f>'Occ T5'!G47</f>
        <v>9.2095468651010037E-3</v>
      </c>
    </row>
    <row r="7" spans="1:16" x14ac:dyDescent="0.2">
      <c r="M7" s="10" t="str">
        <f>name!E8</f>
        <v>Skilled trades occupations</v>
      </c>
      <c r="N7" s="11">
        <f>'Occ T5'!I48</f>
        <v>4.7372432692140407</v>
      </c>
      <c r="O7" s="11">
        <f>'Occ T5'!H48</f>
        <v>1.9816728468962452</v>
      </c>
      <c r="P7" s="11">
        <f>'Occ T5'!G48</f>
        <v>-5.5090494022500422</v>
      </c>
    </row>
    <row r="8" spans="1:16" x14ac:dyDescent="0.2">
      <c r="M8" s="10" t="str">
        <f>name!E9</f>
        <v>Caring, leisure and other service occupations</v>
      </c>
      <c r="N8" s="11">
        <f>'Occ T5'!I49</f>
        <v>3.1184416467101777</v>
      </c>
      <c r="O8" s="11">
        <f>'Occ T5'!H49</f>
        <v>1.1895698938315888</v>
      </c>
      <c r="P8" s="11">
        <f>'Occ T5'!G49</f>
        <v>6.3368826101352269</v>
      </c>
    </row>
    <row r="9" spans="1:16" x14ac:dyDescent="0.2">
      <c r="M9" s="10" t="str">
        <f>name!E10</f>
        <v>Sales and customer service occupations</v>
      </c>
      <c r="N9" s="11">
        <f>'Occ T5'!I50</f>
        <v>-0.8945538153379804</v>
      </c>
      <c r="O9" s="11">
        <f>'Occ T5'!H50</f>
        <v>2.6633116048933729</v>
      </c>
      <c r="P9" s="11">
        <f>'Occ T5'!G50</f>
        <v>-0.46966831591133484</v>
      </c>
    </row>
    <row r="10" spans="1:16" x14ac:dyDescent="0.2">
      <c r="M10" s="10" t="str">
        <f>name!E11</f>
        <v>Process, plant and machine operatives</v>
      </c>
      <c r="N10" s="11">
        <f>'Occ T5'!I51</f>
        <v>1.4318987331962401</v>
      </c>
      <c r="O10" s="11">
        <f>'Occ T5'!H51</f>
        <v>2.8468514557892464</v>
      </c>
      <c r="P10" s="11">
        <f>'Occ T5'!G51</f>
        <v>-3.9196857263230775</v>
      </c>
    </row>
    <row r="11" spans="1:16" x14ac:dyDescent="0.2">
      <c r="M11" s="10" t="str">
        <f>name!E12</f>
        <v>Elementary occupations</v>
      </c>
      <c r="N11" s="11">
        <f>'Occ T5'!I52</f>
        <v>4.4479254288594472</v>
      </c>
      <c r="O11" s="11">
        <f>'Occ T5'!H52</f>
        <v>-4.2042245280664403</v>
      </c>
      <c r="P11" s="11">
        <f>'Occ T5'!G52</f>
        <v>3.902240308478639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21.082831946817123</v>
      </c>
      <c r="O13" s="11">
        <f>'Occ T5'!H54</f>
        <v>23.98832000874728</v>
      </c>
      <c r="P13" s="11">
        <f>'Occ T5'!G54</f>
        <v>43.844848044435992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0.83509439450696732</v>
      </c>
      <c r="O18" s="11">
        <f>'Occ T5'!AN44</f>
        <v>2.1403894526474918</v>
      </c>
      <c r="P18" s="11">
        <f>'Occ T5'!AM44</f>
        <v>1.0542674146587245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2.1540491291991781</v>
      </c>
      <c r="O19" s="11">
        <f>'Occ T5'!AN45</f>
        <v>7.0293711507482826</v>
      </c>
      <c r="P19" s="11">
        <f>'Occ T5'!AM45</f>
        <v>10.151139970832645</v>
      </c>
    </row>
    <row r="20" spans="13:16" x14ac:dyDescent="0.2">
      <c r="M20" s="10" t="str">
        <f t="shared" si="0"/>
        <v>Associate professional occupations</v>
      </c>
      <c r="N20" s="11">
        <f>'Occ T5'!AO46</f>
        <v>1.6850507217835791</v>
      </c>
      <c r="O20" s="11">
        <f>'Occ T5'!AN46</f>
        <v>7.8765179271789059</v>
      </c>
      <c r="P20" s="11">
        <f>'Occ T5'!AM46</f>
        <v>11.677507210137506</v>
      </c>
    </row>
    <row r="21" spans="13:16" x14ac:dyDescent="0.2">
      <c r="M21" s="10" t="str">
        <f t="shared" si="0"/>
        <v>Administrative and secretarial occupations</v>
      </c>
      <c r="N21" s="11">
        <f>'Occ T5'!AO47</f>
        <v>0.23538731776481292</v>
      </c>
      <c r="O21" s="11">
        <f>'Occ T5'!AN47</f>
        <v>-2.7901391760357335</v>
      </c>
      <c r="P21" s="11">
        <f>'Occ T5'!AM47</f>
        <v>-3.4034207381596957</v>
      </c>
    </row>
    <row r="22" spans="13:16" x14ac:dyDescent="0.2">
      <c r="M22" s="10" t="str">
        <f t="shared" si="0"/>
        <v>Skilled trades occupations</v>
      </c>
      <c r="N22" s="11">
        <f>'Occ T5'!AO48</f>
        <v>0.32110126823236307</v>
      </c>
      <c r="O22" s="11">
        <f>'Occ T5'!AN48</f>
        <v>0.47395404730756985</v>
      </c>
      <c r="P22" s="11">
        <f>'Occ T5'!AM48</f>
        <v>0.85736737747139635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2.1211566697391167</v>
      </c>
      <c r="O23" s="11">
        <f>'Occ T5'!AN49</f>
        <v>-0.57687509629987943</v>
      </c>
      <c r="P23" s="11">
        <f>'Occ T5'!AM49</f>
        <v>5.4220992830820904</v>
      </c>
    </row>
    <row r="24" spans="13:16" x14ac:dyDescent="0.2">
      <c r="M24" s="10" t="str">
        <f t="shared" si="0"/>
        <v>Sales and customer service occupations</v>
      </c>
      <c r="N24" s="11">
        <f>'Occ T5'!AO50</f>
        <v>-0.59688827026454772</v>
      </c>
      <c r="O24" s="11">
        <f>'Occ T5'!AN50</f>
        <v>0.66111174942547279</v>
      </c>
      <c r="P24" s="11">
        <f>'Occ T5'!AM50</f>
        <v>-1.3221910501874401</v>
      </c>
    </row>
    <row r="25" spans="13:16" x14ac:dyDescent="0.2">
      <c r="M25" s="10" t="str">
        <f t="shared" si="0"/>
        <v>Process, plant and machine operatives</v>
      </c>
      <c r="N25" s="11">
        <f>'Occ T5'!AO51</f>
        <v>0.32575337769228097</v>
      </c>
      <c r="O25" s="11">
        <f>'Occ T5'!AN51</f>
        <v>1.4245230906870907</v>
      </c>
      <c r="P25" s="11">
        <f>'Occ T5'!AM51</f>
        <v>0.30680250307177248</v>
      </c>
    </row>
    <row r="26" spans="13:16" x14ac:dyDescent="0.2">
      <c r="M26" s="10" t="str">
        <f t="shared" si="0"/>
        <v>Elementary occupations</v>
      </c>
      <c r="N26" s="11">
        <f>'Occ T5'!AO52</f>
        <v>2.9760473191919052</v>
      </c>
      <c r="O26" s="11">
        <f>'Occ T5'!AN52</f>
        <v>-2.9094958284442605</v>
      </c>
      <c r="P26" s="11">
        <f>'Occ T5'!AM52</f>
        <v>2.939319874757917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10.056751927845667</v>
      </c>
      <c r="O28" s="11">
        <f>'Occ T5'!AN54</f>
        <v>13.329357317214914</v>
      </c>
      <c r="P28" s="11">
        <f>'Occ T5'!AM54</f>
        <v>27.682891845664898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2.3548074672985653</v>
      </c>
      <c r="O33" s="11">
        <f>'Occ T5'!X44</f>
        <v>0.72354543826970108</v>
      </c>
      <c r="P33" s="11">
        <f>'Occ T5'!W44</f>
        <v>6.3905120680075811E-2</v>
      </c>
    </row>
    <row r="34" spans="1:16" x14ac:dyDescent="0.2">
      <c r="M34" s="10" t="str">
        <f t="shared" ref="M34:M43" si="1">M4</f>
        <v>Professional occupations</v>
      </c>
      <c r="N34" s="11">
        <f>'Occ T5'!Y45</f>
        <v>-0.73969818392136233</v>
      </c>
      <c r="O34" s="11">
        <f>'Occ T5'!X45</f>
        <v>4.1951962774695666</v>
      </c>
      <c r="P34" s="11">
        <f>'Occ T5'!W45</f>
        <v>20.509829982925481</v>
      </c>
    </row>
    <row r="35" spans="1:16" x14ac:dyDescent="0.2">
      <c r="M35" s="10" t="str">
        <f t="shared" si="1"/>
        <v>Associate professional occupations</v>
      </c>
      <c r="N35" s="11">
        <f>'Occ T5'!Y46</f>
        <v>1.3884497008670103</v>
      </c>
      <c r="O35" s="11">
        <f>'Occ T5'!X46</f>
        <v>0.93484446383748931</v>
      </c>
      <c r="P35" s="11">
        <f>'Occ T5'!W46</f>
        <v>3.8269324207121258E-2</v>
      </c>
    </row>
    <row r="36" spans="1:16" x14ac:dyDescent="0.2">
      <c r="M36" s="10" t="str">
        <f t="shared" si="1"/>
        <v>Administrative and secretarial occupations</v>
      </c>
      <c r="N36" s="11">
        <f>'Occ T5'!Y47</f>
        <v>0.32873613667641421</v>
      </c>
      <c r="O36" s="11">
        <f>'Occ T5'!X47</f>
        <v>-0.59858679871240295</v>
      </c>
      <c r="P36" s="11">
        <f>'Occ T5'!W47</f>
        <v>3.4126302850247967</v>
      </c>
    </row>
    <row r="37" spans="1:16" x14ac:dyDescent="0.2">
      <c r="M37" s="10" t="str">
        <f t="shared" si="1"/>
        <v>Skilled trades occupations</v>
      </c>
      <c r="N37" s="11">
        <f>'Occ T5'!Y48</f>
        <v>4.4161420009817043</v>
      </c>
      <c r="O37" s="11">
        <f>'Occ T5'!X48</f>
        <v>1.5077187995886794</v>
      </c>
      <c r="P37" s="11">
        <f>'Occ T5'!W48</f>
        <v>-6.3664167797214546</v>
      </c>
    </row>
    <row r="38" spans="1:16" x14ac:dyDescent="0.2">
      <c r="M38" s="10" t="str">
        <f t="shared" si="1"/>
        <v>Caring, leisure and other service occupations</v>
      </c>
      <c r="N38" s="11">
        <f>'Occ T5'!Y49</f>
        <v>0.99728497697106322</v>
      </c>
      <c r="O38" s="11">
        <f>'Occ T5'!X49</f>
        <v>1.7664449901314851</v>
      </c>
      <c r="P38" s="11">
        <f>'Occ T5'!W49</f>
        <v>0.91478332705310894</v>
      </c>
    </row>
    <row r="39" spans="1:16" x14ac:dyDescent="0.2">
      <c r="M39" s="10" t="str">
        <f t="shared" si="1"/>
        <v>Sales and customer service occupations</v>
      </c>
      <c r="N39" s="11">
        <f>'Occ T5'!Y50</f>
        <v>-0.2976655450734258</v>
      </c>
      <c r="O39" s="11">
        <f>'Occ T5'!X50</f>
        <v>2.0021998554678362</v>
      </c>
      <c r="P39" s="11">
        <f>'Occ T5'!W50</f>
        <v>0.85252273427611946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Heart of the South West</v>
      </c>
      <c r="M40" s="10" t="str">
        <f t="shared" si="1"/>
        <v>Process, plant and machine operatives</v>
      </c>
      <c r="N40" s="11">
        <f>'Occ T5'!Y51</f>
        <v>1.1061453555039558</v>
      </c>
      <c r="O40" s="11">
        <f>'Occ T5'!X51</f>
        <v>1.4223283651021612</v>
      </c>
      <c r="P40" s="11">
        <f>'Occ T5'!W51</f>
        <v>-4.2264882293948602</v>
      </c>
    </row>
    <row r="41" spans="1:16" x14ac:dyDescent="0.2">
      <c r="M41" s="10" t="str">
        <f t="shared" si="1"/>
        <v>Elementary occupations</v>
      </c>
      <c r="N41" s="11">
        <f>'Occ T5'!Y52</f>
        <v>1.4718781096675375</v>
      </c>
      <c r="O41" s="11">
        <f>'Occ T5'!X52</f>
        <v>-1.2947286996222367</v>
      </c>
      <c r="P41" s="11">
        <f>'Occ T5'!W52</f>
        <v>0.96292043372073621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11.026080018971456</v>
      </c>
      <c r="O43" s="11">
        <f>'Occ T5'!X54</f>
        <v>10.658962691532295</v>
      </c>
      <c r="P43" s="11">
        <f>'Occ T5'!W54</f>
        <v>16.161956198771122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Heart of the South West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Heart of the South West, Heart of the South West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11.267938501907533</v>
      </c>
      <c r="C5" s="11">
        <f>HLOOKUP(C$3,'Qual F1'!$M$4:$BW$14,11,FALSE)</f>
        <v>14.135450019679318</v>
      </c>
      <c r="D5" s="11">
        <f>HLOOKUP(D$3,'Qual F1'!$M$4:$BW$14,11,FALSE)</f>
        <v>13.964596135413348</v>
      </c>
      <c r="E5" s="11">
        <f>HLOOKUP(E$3,'Qual F1'!$M$4:$BW$14,11,FALSE)</f>
        <v>18.309906994265841</v>
      </c>
      <c r="F5" s="11">
        <f>HLOOKUP(F$3,'Qual F1'!$M$4:$BW$14,11,FALSE)</f>
        <v>27.067071680519085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74.142245933286688</v>
      </c>
      <c r="C6" s="11">
        <f>HLOOKUP(C$3,'Qual F1'!$M$4:$BW$14,10,FALSE)</f>
        <v>93.74375498312935</v>
      </c>
      <c r="D6" s="11">
        <f>HLOOKUP(D$3,'Qual F1'!$M$4:$BW$14,10,FALSE)</f>
        <v>95.788006780389125</v>
      </c>
      <c r="E6" s="11">
        <f>HLOOKUP(E$3,'Qual F1'!$M$4:$BW$14,10,FALSE)</f>
        <v>124.49224534087421</v>
      </c>
      <c r="F6" s="11">
        <f>HLOOKUP(F$3,'Qual F1'!$M$4:$BW$14,10,FALSE)</f>
        <v>184.45376777167476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156.89892844113314</v>
      </c>
      <c r="C7" s="11">
        <f>HLOOKUP(C$3,'Qual F1'!$M$4:$BW$14,9,FALSE)</f>
        <v>157.16366360739937</v>
      </c>
      <c r="D7" s="11">
        <f>HLOOKUP(D$3,'Qual F1'!$M$4:$BW$14,9,FALSE)</f>
        <v>165.85668666509767</v>
      </c>
      <c r="E7" s="11">
        <f>HLOOKUP(E$3,'Qual F1'!$M$4:$BW$14,9,FALSE)</f>
        <v>186.34739556802558</v>
      </c>
      <c r="F7" s="11">
        <f>HLOOKUP(F$3,'Qual F1'!$M$4:$BW$14,9,FALSE)</f>
        <v>213.13654891608957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52.260653553329639</v>
      </c>
      <c r="C8" s="11">
        <f>HLOOKUP(C$3,'Qual F1'!$M$4:$BW$14,8,FALSE)</f>
        <v>46.003108623231952</v>
      </c>
      <c r="D8" s="11">
        <f>HLOOKUP(D$3,'Qual F1'!$M$4:$BW$14,8,FALSE)</f>
        <v>48.575164890490335</v>
      </c>
      <c r="E8" s="11">
        <f>HLOOKUP(E$3,'Qual F1'!$M$4:$BW$14,8,FALSE)</f>
        <v>50.838506116017541</v>
      </c>
      <c r="F8" s="11">
        <f>HLOOKUP(F$3,'Qual F1'!$M$4:$BW$14,8,FALSE)</f>
        <v>56.248175501640034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46.466599473637054</v>
      </c>
      <c r="C9" s="11">
        <f>HLOOKUP(C$3,'Qual F1'!$M$4:$BW$14,7,FALSE)</f>
        <v>45.069536590438638</v>
      </c>
      <c r="D9" s="11">
        <f>HLOOKUP(D$3,'Qual F1'!$M$4:$BW$14,7,FALSE)</f>
        <v>47.592580871906826</v>
      </c>
      <c r="E9" s="11">
        <f>HLOOKUP(E$3,'Qual F1'!$M$4:$BW$14,7,FALSE)</f>
        <v>52.449718884968789</v>
      </c>
      <c r="F9" s="11">
        <f>HLOOKUP(F$3,'Qual F1'!$M$4:$BW$14,7,FALSE)</f>
        <v>59.853741664808155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196.51046086414021</v>
      </c>
      <c r="C10" s="11">
        <f>HLOOKUP(C$3,'Qual F1'!$M$4:$BW$14,6,FALSE)</f>
        <v>202.32160337384431</v>
      </c>
      <c r="D10" s="11">
        <f>HLOOKUP(D$3,'Qual F1'!$M$4:$BW$14,6,FALSE)</f>
        <v>193.57252146064789</v>
      </c>
      <c r="E10" s="11">
        <f>HLOOKUP(E$3,'Qual F1'!$M$4:$BW$14,6,FALSE)</f>
        <v>200.77006358014577</v>
      </c>
      <c r="F10" s="11">
        <f>HLOOKUP(F$3,'Qual F1'!$M$4:$BW$14,6,FALSE)</f>
        <v>210.66654241497514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190.45219182034302</v>
      </c>
      <c r="C11" s="11">
        <f>HLOOKUP(C$3,'Qual F1'!$M$4:$BW$14,5,FALSE)</f>
        <v>175.55567998683574</v>
      </c>
      <c r="D11" s="11">
        <f>HLOOKUP(D$3,'Qual F1'!$M$4:$BW$14,5,FALSE)</f>
        <v>166.68938794274072</v>
      </c>
      <c r="E11" s="11">
        <f>HLOOKUP(E$3,'Qual F1'!$M$4:$BW$14,5,FALSE)</f>
        <v>152.95255052179539</v>
      </c>
      <c r="F11" s="11">
        <f>HLOOKUP(F$3,'Qual F1'!$M$4:$BW$14,5,FALSE)</f>
        <v>121.62153562195209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107.48445766592587</v>
      </c>
      <c r="C12" s="11">
        <f>HLOOKUP(C$3,'Qual F1'!$M$4:$BW$14,4,FALSE)</f>
        <v>120.77777692789788</v>
      </c>
      <c r="D12" s="11">
        <f>HLOOKUP(D$3,'Qual F1'!$M$4:$BW$14,4,FALSE)</f>
        <v>109.8470122649626</v>
      </c>
      <c r="E12" s="11">
        <f>HLOOKUP(E$3,'Qual F1'!$M$4:$BW$14,4,FALSE)</f>
        <v>99.562374567495553</v>
      </c>
      <c r="F12" s="11">
        <f>HLOOKUP(F$3,'Qual F1'!$M$4:$BW$14,4,FALSE)</f>
        <v>71.431715491222178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28.840523746296736</v>
      </c>
      <c r="C13" s="11">
        <f>HLOOKUP(C$3,'Qual F1'!$M$4:$BW$14,3,FALSE)</f>
        <v>25.662425887542561</v>
      </c>
      <c r="D13" s="11">
        <f>HLOOKUP(D$3,'Qual F1'!$M$4:$BW$14,3,FALSE)</f>
        <v>31.321042988351707</v>
      </c>
      <c r="E13" s="11">
        <f>HLOOKUP(E$3,'Qual F1'!$M$4:$BW$14,3,FALSE)</f>
        <v>23.314238426411187</v>
      </c>
      <c r="F13" s="11">
        <f>HLOOKUP(F$3,'Qual F1'!$M$4:$BW$14,3,FALSE)</f>
        <v>17.643900937119493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864.32400000000007</v>
      </c>
      <c r="C15" s="11">
        <f t="shared" ref="C15:F15" si="0">SUM(C5:C13)</f>
        <v>880.43299999999908</v>
      </c>
      <c r="D15" s="11">
        <f t="shared" si="0"/>
        <v>873.20700000000022</v>
      </c>
      <c r="E15" s="11">
        <f t="shared" si="0"/>
        <v>909.03699999999981</v>
      </c>
      <c r="F15" s="11">
        <f t="shared" si="0"/>
        <v>962.1230000000005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1.3036706723297666</v>
      </c>
      <c r="C19" s="18">
        <f t="shared" si="1"/>
        <v>1.6055111541343103</v>
      </c>
      <c r="D19" s="18">
        <f t="shared" si="1"/>
        <v>1.5992308966159621</v>
      </c>
      <c r="E19" s="18">
        <f t="shared" si="1"/>
        <v>2.0142092119755128</v>
      </c>
      <c r="F19" s="18">
        <f t="shared" si="1"/>
        <v>2.813265214584733</v>
      </c>
      <c r="G19" s="11"/>
    </row>
    <row r="20" spans="1:7" x14ac:dyDescent="0.2">
      <c r="A20" t="str">
        <f>$A6</f>
        <v>RQF7 Other higher degree</v>
      </c>
      <c r="B20" s="18">
        <f t="shared" si="1"/>
        <v>8.5780616913665106</v>
      </c>
      <c r="C20" s="18">
        <f t="shared" si="1"/>
        <v>10.647460395411059</v>
      </c>
      <c r="D20" s="18">
        <f t="shared" si="1"/>
        <v>10.969679214709583</v>
      </c>
      <c r="E20" s="18">
        <f t="shared" si="1"/>
        <v>13.694959098570711</v>
      </c>
      <c r="F20" s="18">
        <f t="shared" si="1"/>
        <v>19.171537087427975</v>
      </c>
      <c r="G20" s="11"/>
    </row>
    <row r="21" spans="1:7" x14ac:dyDescent="0.2">
      <c r="A21" t="str">
        <f>$A7</f>
        <v>RQF6 First degree</v>
      </c>
      <c r="B21" s="18">
        <f t="shared" si="1"/>
        <v>18.15279090261674</v>
      </c>
      <c r="C21" s="18">
        <f t="shared" si="1"/>
        <v>17.850723860577641</v>
      </c>
      <c r="D21" s="18">
        <f t="shared" si="1"/>
        <v>18.993971265129304</v>
      </c>
      <c r="E21" s="18">
        <f t="shared" si="1"/>
        <v>20.499429128630144</v>
      </c>
      <c r="F21" s="18">
        <f t="shared" si="1"/>
        <v>22.152733997221713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6.0464193466026206</v>
      </c>
      <c r="C22" s="18">
        <f t="shared" si="3"/>
        <v>5.2250550153426776</v>
      </c>
      <c r="D22" s="18">
        <f t="shared" si="3"/>
        <v>5.5628464831924536</v>
      </c>
      <c r="E22" s="18">
        <f t="shared" si="3"/>
        <v>5.5925673120035322</v>
      </c>
      <c r="F22" s="18">
        <f t="shared" si="3"/>
        <v>5.8462561961038251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5.3760626192998284</v>
      </c>
      <c r="C23" s="18">
        <f t="shared" si="4"/>
        <v>5.1190194586571254</v>
      </c>
      <c r="D23" s="18">
        <f t="shared" si="4"/>
        <v>5.450320585142677</v>
      </c>
      <c r="E23" s="18">
        <f t="shared" si="4"/>
        <v>5.7698112271523385</v>
      </c>
      <c r="F23" s="18">
        <f t="shared" si="4"/>
        <v>6.2210072584075142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22.735740401069528</v>
      </c>
      <c r="C24" s="18">
        <f t="shared" si="5"/>
        <v>22.97978419412318</v>
      </c>
      <c r="D24" s="18">
        <f t="shared" si="5"/>
        <v>22.167999278595779</v>
      </c>
      <c r="E24" s="18">
        <f t="shared" si="5"/>
        <v>22.08601669460603</v>
      </c>
      <c r="F24" s="18">
        <f t="shared" si="5"/>
        <v>21.896009389129564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22.034814701471092</v>
      </c>
      <c r="C25" s="18">
        <f t="shared" si="6"/>
        <v>19.939697851720226</v>
      </c>
      <c r="D25" s="18">
        <f t="shared" si="6"/>
        <v>19.089332534294925</v>
      </c>
      <c r="E25" s="18">
        <f t="shared" si="6"/>
        <v>16.82577832605223</v>
      </c>
      <c r="F25" s="18">
        <f t="shared" si="6"/>
        <v>12.640955015310103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12.435667373106133</v>
      </c>
      <c r="C26" s="18">
        <f>C12/C$15*100</f>
        <v>13.717997499854958</v>
      </c>
      <c r="D26" s="18">
        <f t="shared" si="7"/>
        <v>12.57972190614168</v>
      </c>
      <c r="E26" s="18">
        <f t="shared" si="7"/>
        <v>10.952510686308212</v>
      </c>
      <c r="F26" s="18">
        <f t="shared" si="7"/>
        <v>7.4243849789706866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3.3367722921377552</v>
      </c>
      <c r="C27" s="18">
        <f>C13/C$15*100</f>
        <v>2.914750570178831</v>
      </c>
      <c r="D27" s="18">
        <f t="shared" si="8"/>
        <v>3.5868978361776418</v>
      </c>
      <c r="E27" s="18">
        <f t="shared" si="8"/>
        <v>2.5647183147012931</v>
      </c>
      <c r="F27" s="18">
        <f t="shared" si="8"/>
        <v>1.8338508628438863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5.8318268319208277</v>
      </c>
      <c r="C33" s="18">
        <f t="shared" si="9"/>
        <v>-1.2086908024018128</v>
      </c>
      <c r="D33" s="18">
        <f t="shared" si="9"/>
        <v>5.5678195774577111</v>
      </c>
      <c r="E33" s="18">
        <f t="shared" si="9"/>
        <v>3.9861534388691444</v>
      </c>
      <c r="F33" s="18">
        <f>IF(F$3-D$3 &lt;&gt; 0,(EXP(LN(F5/D5)/(F$3-D$3))-1)*100,0)</f>
        <v>4.5107247687008245</v>
      </c>
    </row>
    <row r="34" spans="1:6" x14ac:dyDescent="0.2">
      <c r="A34" t="str">
        <f>$A20</f>
        <v>RQF7 Other higher degree</v>
      </c>
      <c r="B34" s="18">
        <f t="shared" si="9"/>
        <v>6.0398615379703147</v>
      </c>
      <c r="C34" s="18">
        <f t="shared" si="9"/>
        <v>2.1806805132007723</v>
      </c>
      <c r="D34" s="18">
        <f t="shared" si="9"/>
        <v>5.3819505307182602</v>
      </c>
      <c r="E34" s="18">
        <f t="shared" si="9"/>
        <v>4.0098627025308531</v>
      </c>
      <c r="F34" s="18">
        <f t="shared" ref="F34:F43" si="10">IF(F$3-D$3 &lt;&gt; 0,(EXP(LN(F6/D6)/(F$3-D$3))-1)*100,0)</f>
        <v>4.4652287622249265</v>
      </c>
    </row>
    <row r="35" spans="1:6" x14ac:dyDescent="0.2">
      <c r="A35" t="str">
        <f>$A21</f>
        <v>RQF6 First degree</v>
      </c>
      <c r="B35" s="18">
        <f t="shared" si="9"/>
        <v>4.2155772820984261E-2</v>
      </c>
      <c r="C35" s="18">
        <f t="shared" si="9"/>
        <v>5.5311914078395308</v>
      </c>
      <c r="D35" s="18">
        <f t="shared" si="9"/>
        <v>2.3571225198681045</v>
      </c>
      <c r="E35" s="18">
        <f t="shared" si="9"/>
        <v>1.3522653612838109</v>
      </c>
      <c r="F35" s="18">
        <f t="shared" si="10"/>
        <v>1.6861168427302786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-3.1380772323022055</v>
      </c>
      <c r="C36" s="18">
        <f t="shared" ref="C36:E36" si="12">IF(D$3-C$3 &lt;&gt; 0,(EXP(LN(D8/C8)/(D$3-C$3))-1)*100,0)</f>
        <v>5.5910488317727935</v>
      </c>
      <c r="D36" s="18">
        <f t="shared" si="12"/>
        <v>0.91499415155702479</v>
      </c>
      <c r="E36" s="18">
        <f t="shared" si="12"/>
        <v>1.0163252890917462</v>
      </c>
      <c r="F36" s="18">
        <f t="shared" si="10"/>
        <v>0.98253694284513582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-0.76027539800282984</v>
      </c>
      <c r="C37" s="18">
        <f t="shared" si="13"/>
        <v>5.5981145410832545</v>
      </c>
      <c r="D37" s="18">
        <f t="shared" si="13"/>
        <v>1.9625719224291904</v>
      </c>
      <c r="E37" s="18">
        <f t="shared" si="13"/>
        <v>1.3292466907604661</v>
      </c>
      <c r="F37" s="18">
        <f t="shared" si="10"/>
        <v>1.5399168008815689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0.73123207550198632</v>
      </c>
      <c r="C38" s="18">
        <f t="shared" si="14"/>
        <v>-4.3243438996626082</v>
      </c>
      <c r="D38" s="18">
        <f t="shared" si="14"/>
        <v>0.73283339242224965</v>
      </c>
      <c r="E38" s="18">
        <f t="shared" si="14"/>
        <v>0.48232169169111216</v>
      </c>
      <c r="F38" s="18">
        <f t="shared" si="10"/>
        <v>0.56575629358028845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-2.0155345801814106</v>
      </c>
      <c r="C39" s="18">
        <f t="shared" si="15"/>
        <v>-5.0504159391253296</v>
      </c>
      <c r="D39" s="18">
        <f t="shared" si="15"/>
        <v>-1.7053785921289255</v>
      </c>
      <c r="E39" s="18">
        <f t="shared" si="15"/>
        <v>-2.266067007709871</v>
      </c>
      <c r="F39" s="18">
        <f t="shared" si="10"/>
        <v>-2.0795271350318445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2.9580575823233035</v>
      </c>
      <c r="C40" s="18">
        <f t="shared" si="16"/>
        <v>-9.0503111921498061</v>
      </c>
      <c r="D40" s="18">
        <f t="shared" si="16"/>
        <v>-1.946884030975593</v>
      </c>
      <c r="E40" s="18">
        <f t="shared" si="16"/>
        <v>-3.2659026685832204</v>
      </c>
      <c r="F40" s="18">
        <f t="shared" si="10"/>
        <v>-2.8282131750870909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-2.876652788517009</v>
      </c>
      <c r="C41" s="18">
        <f t="shared" si="17"/>
        <v>22.050203381419365</v>
      </c>
      <c r="D41" s="18">
        <f t="shared" si="17"/>
        <v>-5.7335822580603431</v>
      </c>
      <c r="E41" s="18">
        <f t="shared" si="17"/>
        <v>-2.7482695434655535</v>
      </c>
      <c r="F41" s="18">
        <f t="shared" si="10"/>
        <v>-3.7537332187472572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0.4627205958001035</v>
      </c>
      <c r="C43" s="18">
        <f t="shared" ref="C43" si="18">IF(D$3-C$3 &lt;&gt; 0,(EXP(LN(D15/C15)/(D$3-C$3))-1)*100,0)</f>
        <v>-0.82073252592745893</v>
      </c>
      <c r="D43" s="18">
        <f>IF(E$3-D$3 &lt;&gt; 0,(EXP(LN(E15/D15)/(E$3-D$3))-1)*100,0)</f>
        <v>0.80750600951529083</v>
      </c>
      <c r="E43" s="18">
        <f>IF(F$3-E$3 &lt;&gt; 0,(EXP(LN(F15/E15)/(F$3-E$3))-1)*100,0)</f>
        <v>0.56917873885600212</v>
      </c>
      <c r="F43" s="18">
        <f t="shared" si="10"/>
        <v>0.64855849109184405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2.8675115177717849</v>
      </c>
      <c r="C47" s="27">
        <f>D5-C5</f>
        <v>-0.17085388426596992</v>
      </c>
      <c r="D47" s="27">
        <f>E5-D5</f>
        <v>4.3453108588524927</v>
      </c>
      <c r="E47" s="27">
        <f>F5-E5</f>
        <v>8.757164686253244</v>
      </c>
      <c r="F47" s="27">
        <f>F5-D5</f>
        <v>13.102475545105737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19.601509049842662</v>
      </c>
      <c r="C48" s="27">
        <f t="shared" si="20"/>
        <v>2.0442517972597756</v>
      </c>
      <c r="D48" s="27">
        <f t="shared" si="20"/>
        <v>28.704238560485081</v>
      </c>
      <c r="E48" s="27">
        <f t="shared" si="20"/>
        <v>59.961522430800557</v>
      </c>
      <c r="F48" s="27">
        <f t="shared" ref="F48:F57" si="21">F6-D6</f>
        <v>88.665760991285637</v>
      </c>
    </row>
    <row r="49" spans="1:6" x14ac:dyDescent="0.2">
      <c r="A49" t="str">
        <f t="shared" si="19"/>
        <v>RQF6 First degree</v>
      </c>
      <c r="B49" s="27">
        <f t="shared" ref="B49:E49" si="22">C7-B7</f>
        <v>0.2647351662662345</v>
      </c>
      <c r="C49" s="27">
        <f t="shared" si="22"/>
        <v>8.6930230576982979</v>
      </c>
      <c r="D49" s="27">
        <f t="shared" si="22"/>
        <v>20.490708902927906</v>
      </c>
      <c r="E49" s="27">
        <f t="shared" si="22"/>
        <v>26.789153348063991</v>
      </c>
      <c r="F49" s="27">
        <f t="shared" si="21"/>
        <v>47.279862250991897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-6.2575449300976871</v>
      </c>
      <c r="C50" s="27">
        <f t="shared" si="23"/>
        <v>2.5720562672583824</v>
      </c>
      <c r="D50" s="27">
        <f t="shared" si="23"/>
        <v>2.2633412255272063</v>
      </c>
      <c r="E50" s="27">
        <f t="shared" si="23"/>
        <v>5.4096693856224931</v>
      </c>
      <c r="F50" s="27">
        <f t="shared" si="21"/>
        <v>7.6730106111496994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-1.3970628831984158</v>
      </c>
      <c r="C51" s="27">
        <f t="shared" si="24"/>
        <v>2.5230442814681879</v>
      </c>
      <c r="D51" s="27">
        <f t="shared" si="24"/>
        <v>4.857138013061963</v>
      </c>
      <c r="E51" s="27">
        <f t="shared" si="24"/>
        <v>7.4040227798393659</v>
      </c>
      <c r="F51" s="27">
        <f t="shared" si="21"/>
        <v>12.261160792901329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5.8111425097040978</v>
      </c>
      <c r="C52" s="27">
        <f t="shared" si="25"/>
        <v>-8.7490819131964201</v>
      </c>
      <c r="D52" s="27">
        <f t="shared" si="25"/>
        <v>7.1975421194978821</v>
      </c>
      <c r="E52" s="27">
        <f t="shared" si="25"/>
        <v>9.8964788348293666</v>
      </c>
      <c r="F52" s="27">
        <f t="shared" si="21"/>
        <v>17.094020954327249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-14.896511833507276</v>
      </c>
      <c r="C53" s="27">
        <f>D11-C11</f>
        <v>-8.8662920440950188</v>
      </c>
      <c r="D53" s="27">
        <f t="shared" si="26"/>
        <v>-13.736837420945335</v>
      </c>
      <c r="E53" s="27">
        <f t="shared" si="26"/>
        <v>-31.331014899843296</v>
      </c>
      <c r="F53" s="27">
        <f t="shared" si="21"/>
        <v>-45.067852320788631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13.293319261972002</v>
      </c>
      <c r="C54" s="27">
        <f t="shared" si="27"/>
        <v>-10.930764662935275</v>
      </c>
      <c r="D54" s="27">
        <f t="shared" si="27"/>
        <v>-10.284637697467048</v>
      </c>
      <c r="E54" s="27">
        <f t="shared" si="27"/>
        <v>-28.130659076273375</v>
      </c>
      <c r="F54" s="27">
        <f t="shared" si="21"/>
        <v>-38.415296773740423</v>
      </c>
    </row>
    <row r="55" spans="1:6" x14ac:dyDescent="0.2">
      <c r="A55" t="str">
        <f t="shared" si="19"/>
        <v>No Qualification</v>
      </c>
      <c r="B55" s="27">
        <f t="shared" ref="B55:E55" si="28">C13-B13</f>
        <v>-3.1780978587541746</v>
      </c>
      <c r="C55" s="27">
        <f t="shared" si="28"/>
        <v>5.6586171008091455</v>
      </c>
      <c r="D55" s="27">
        <f t="shared" si="28"/>
        <v>-8.0068045619405197</v>
      </c>
      <c r="E55" s="27">
        <f t="shared" si="28"/>
        <v>-5.6703374892916933</v>
      </c>
      <c r="F55" s="27">
        <f t="shared" si="21"/>
        <v>-13.677142051232213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16.108999999999014</v>
      </c>
      <c r="C57" s="29">
        <f t="shared" ref="C57" si="29">D15-C15</f>
        <v>-7.2259999999988622</v>
      </c>
      <c r="D57" s="29">
        <f>E15-D15</f>
        <v>35.829999999999586</v>
      </c>
      <c r="E57" s="29">
        <f>F15-E15</f>
        <v>53.086000000000695</v>
      </c>
      <c r="F57" s="29">
        <f t="shared" si="21"/>
        <v>88.916000000000281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Heart of the South West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39.074346369979907</v>
      </c>
      <c r="N6" s="11">
        <v>47.380559412036007</v>
      </c>
      <c r="O6" s="11">
        <v>35.862043754846773</v>
      </c>
      <c r="P6" s="11">
        <v>36.754414343045298</v>
      </c>
      <c r="Q6" s="11">
        <v>35.045144018684773</v>
      </c>
      <c r="R6" s="11">
        <v>28.840523746296736</v>
      </c>
      <c r="S6" s="11">
        <v>28.156904996897779</v>
      </c>
      <c r="T6" s="11">
        <v>26.915497475522326</v>
      </c>
      <c r="U6" s="11">
        <v>29.316149120717551</v>
      </c>
      <c r="V6" s="11">
        <v>25.662425887542561</v>
      </c>
      <c r="W6" s="11">
        <v>31.321042988351707</v>
      </c>
      <c r="X6" s="11">
        <v>29.1507515334308</v>
      </c>
      <c r="Y6" s="11">
        <v>25.548793663341865</v>
      </c>
      <c r="Z6" s="11">
        <v>24.707263936154391</v>
      </c>
      <c r="AA6" s="11">
        <v>23.816674060964043</v>
      </c>
      <c r="AB6" s="11">
        <v>23.314238426411187</v>
      </c>
      <c r="AC6" s="11">
        <v>22.837886912418174</v>
      </c>
      <c r="AD6" s="11">
        <v>22.314924925688281</v>
      </c>
      <c r="AE6" s="11">
        <v>21.743055288087856</v>
      </c>
      <c r="AF6" s="11">
        <v>21.127949633505285</v>
      </c>
      <c r="AG6" s="11">
        <v>20.475421817583825</v>
      </c>
      <c r="AH6" s="11">
        <v>19.776887796900862</v>
      </c>
      <c r="AI6" s="11">
        <v>19.048656535441367</v>
      </c>
      <c r="AJ6" s="11">
        <v>18.277433935025787</v>
      </c>
      <c r="AK6" s="11">
        <v>17.523843222944169</v>
      </c>
      <c r="AL6" s="11">
        <v>17.643900937119493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129.60255124090807</v>
      </c>
      <c r="N7" s="11">
        <v>120.15658798719201</v>
      </c>
      <c r="O7" s="11">
        <v>117.40891907531319</v>
      </c>
      <c r="P7" s="11">
        <v>112.1751614222817</v>
      </c>
      <c r="Q7" s="11">
        <v>120.28595999512888</v>
      </c>
      <c r="R7" s="11">
        <v>107.48445766592587</v>
      </c>
      <c r="S7" s="11">
        <v>117.76698384195279</v>
      </c>
      <c r="T7" s="11">
        <v>107.37936185619719</v>
      </c>
      <c r="U7" s="11">
        <v>113.77607625738932</v>
      </c>
      <c r="V7" s="11">
        <v>120.77777692789788</v>
      </c>
      <c r="W7" s="11">
        <v>109.8470122649626</v>
      </c>
      <c r="X7" s="11">
        <v>99.457906718624727</v>
      </c>
      <c r="Y7" s="11">
        <v>104.3172797807691</v>
      </c>
      <c r="Z7" s="11">
        <v>103.06778805960157</v>
      </c>
      <c r="AA7" s="11">
        <v>101.56546435644667</v>
      </c>
      <c r="AB7" s="11">
        <v>99.562374567495553</v>
      </c>
      <c r="AC7" s="11">
        <v>97.416762057879538</v>
      </c>
      <c r="AD7" s="11">
        <v>95.079833879705674</v>
      </c>
      <c r="AE7" s="11">
        <v>92.573673520148404</v>
      </c>
      <c r="AF7" s="11">
        <v>89.933263411692366</v>
      </c>
      <c r="AG7" s="11">
        <v>87.213457686458938</v>
      </c>
      <c r="AH7" s="11">
        <v>84.343020678513767</v>
      </c>
      <c r="AI7" s="11">
        <v>81.337655358407886</v>
      </c>
      <c r="AJ7" s="11">
        <v>78.199096892866734</v>
      </c>
      <c r="AK7" s="11">
        <v>74.932066451237034</v>
      </c>
      <c r="AL7" s="11">
        <v>71.431715491222178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179.51691826064641</v>
      </c>
      <c r="N8" s="11">
        <v>184.7956338668198</v>
      </c>
      <c r="O8" s="11">
        <v>187.7316348821181</v>
      </c>
      <c r="P8" s="11">
        <v>184.41567820088923</v>
      </c>
      <c r="Q8" s="11">
        <v>179.89606890485365</v>
      </c>
      <c r="R8" s="11">
        <v>190.45219182034302</v>
      </c>
      <c r="S8" s="11">
        <v>171.78938183593172</v>
      </c>
      <c r="T8" s="11">
        <v>179.35960505123072</v>
      </c>
      <c r="U8" s="11">
        <v>179.72613564325513</v>
      </c>
      <c r="V8" s="11">
        <v>175.55567998683574</v>
      </c>
      <c r="W8" s="11">
        <v>166.68938794274072</v>
      </c>
      <c r="X8" s="11">
        <v>159.31385989978901</v>
      </c>
      <c r="Y8" s="11">
        <v>160.46826061566426</v>
      </c>
      <c r="Z8" s="11">
        <v>158.35366113482365</v>
      </c>
      <c r="AA8" s="11">
        <v>155.9701739531661</v>
      </c>
      <c r="AB8" s="11">
        <v>152.95255052179539</v>
      </c>
      <c r="AC8" s="11">
        <v>149.85567403431179</v>
      </c>
      <c r="AD8" s="11">
        <v>146.69331302543125</v>
      </c>
      <c r="AE8" s="11">
        <v>143.55094397361182</v>
      </c>
      <c r="AF8" s="11">
        <v>140.40340481520602</v>
      </c>
      <c r="AG8" s="11">
        <v>137.32169285303922</v>
      </c>
      <c r="AH8" s="11">
        <v>134.22860111941623</v>
      </c>
      <c r="AI8" s="11">
        <v>131.13228573223739</v>
      </c>
      <c r="AJ8" s="11">
        <v>128.03223188885224</v>
      </c>
      <c r="AK8" s="11">
        <v>124.8965729407205</v>
      </c>
      <c r="AL8" s="11">
        <v>121.62153562195209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183.76393036477981</v>
      </c>
      <c r="N9" s="11">
        <v>171.13413398720189</v>
      </c>
      <c r="O9" s="11">
        <v>174.7094822145668</v>
      </c>
      <c r="P9" s="11">
        <v>190.64531302500964</v>
      </c>
      <c r="Q9" s="11">
        <v>183.46590675058789</v>
      </c>
      <c r="R9" s="11">
        <v>196.51046086414021</v>
      </c>
      <c r="S9" s="11">
        <v>189.10178811093158</v>
      </c>
      <c r="T9" s="11">
        <v>197.79974622880192</v>
      </c>
      <c r="U9" s="11">
        <v>199.85479728559704</v>
      </c>
      <c r="V9" s="11">
        <v>202.32160337384431</v>
      </c>
      <c r="W9" s="11">
        <v>193.57252146064789</v>
      </c>
      <c r="X9" s="11">
        <v>183.62516795330563</v>
      </c>
      <c r="Y9" s="11">
        <v>195.62324595024603</v>
      </c>
      <c r="Z9" s="11">
        <v>197.77869702450224</v>
      </c>
      <c r="AA9" s="11">
        <v>199.65598143475688</v>
      </c>
      <c r="AB9" s="11">
        <v>200.77006358014577</v>
      </c>
      <c r="AC9" s="11">
        <v>201.79838994396167</v>
      </c>
      <c r="AD9" s="11">
        <v>202.75733439294203</v>
      </c>
      <c r="AE9" s="11">
        <v>203.7060668244402</v>
      </c>
      <c r="AF9" s="11">
        <v>204.65396444031177</v>
      </c>
      <c r="AG9" s="11">
        <v>205.695210822142</v>
      </c>
      <c r="AH9" s="11">
        <v>206.7138826195791</v>
      </c>
      <c r="AI9" s="11">
        <v>207.7393691020184</v>
      </c>
      <c r="AJ9" s="11">
        <v>208.7861872350276</v>
      </c>
      <c r="AK9" s="11">
        <v>209.8223240255727</v>
      </c>
      <c r="AL9" s="11">
        <v>210.66654241497514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43.167808101490657</v>
      </c>
      <c r="N10" s="11">
        <v>42.053527045386062</v>
      </c>
      <c r="O10" s="11">
        <v>44.421734075438593</v>
      </c>
      <c r="P10" s="11">
        <v>44.054449903313078</v>
      </c>
      <c r="Q10" s="11">
        <v>46.370873583513777</v>
      </c>
      <c r="R10" s="11">
        <v>46.466599473637054</v>
      </c>
      <c r="S10" s="11">
        <v>47.878342821203425</v>
      </c>
      <c r="T10" s="11">
        <v>47.918909586577726</v>
      </c>
      <c r="U10" s="11">
        <v>46.577299626217908</v>
      </c>
      <c r="V10" s="11">
        <v>45.069536590438638</v>
      </c>
      <c r="W10" s="11">
        <v>47.592580871906826</v>
      </c>
      <c r="X10" s="11">
        <v>53.897097661283745</v>
      </c>
      <c r="Y10" s="11">
        <v>49.948264030465602</v>
      </c>
      <c r="Z10" s="11">
        <v>50.898569002805573</v>
      </c>
      <c r="AA10" s="11">
        <v>51.771990656879922</v>
      </c>
      <c r="AB10" s="11">
        <v>52.449718884968789</v>
      </c>
      <c r="AC10" s="11">
        <v>53.13834591644239</v>
      </c>
      <c r="AD10" s="11">
        <v>53.823860038054171</v>
      </c>
      <c r="AE10">
        <v>54.513753261368016</v>
      </c>
      <c r="AF10">
        <v>55.205181577348696</v>
      </c>
      <c r="AG10">
        <v>55.939958059194879</v>
      </c>
      <c r="AH10">
        <v>56.680491111060959</v>
      </c>
      <c r="AI10" s="11">
        <v>57.433182423276207</v>
      </c>
      <c r="AJ10" s="11">
        <v>58.258645893078707</v>
      </c>
      <c r="AK10" s="11">
        <v>59.09255893692827</v>
      </c>
      <c r="AL10" s="11">
        <v>59.853741664808155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51.481600648156103</v>
      </c>
      <c r="N11" s="11">
        <v>51.053495941845604</v>
      </c>
      <c r="O11" s="11">
        <v>51.362800772468361</v>
      </c>
      <c r="P11" s="11">
        <v>54.720933491510074</v>
      </c>
      <c r="Q11" s="11">
        <v>54.148576292111215</v>
      </c>
      <c r="R11" s="11">
        <v>52.260653553329639</v>
      </c>
      <c r="S11" s="11">
        <v>51.826336713827892</v>
      </c>
      <c r="T11" s="11">
        <v>51.484304550107453</v>
      </c>
      <c r="U11" s="11">
        <v>50.007545038236927</v>
      </c>
      <c r="V11" s="11">
        <v>46.003108623231952</v>
      </c>
      <c r="W11" s="11">
        <v>48.575164890490335</v>
      </c>
      <c r="X11" s="11">
        <v>53.262068004923826</v>
      </c>
      <c r="Y11" s="11">
        <v>49.451660632568185</v>
      </c>
      <c r="Z11" s="11">
        <v>49.97627869661774</v>
      </c>
      <c r="AA11" s="11">
        <v>50.497547717636657</v>
      </c>
      <c r="AB11" s="11">
        <v>50.838506116017541</v>
      </c>
      <c r="AC11" s="11">
        <v>51.186799124188404</v>
      </c>
      <c r="AD11" s="11">
        <v>51.575404427437384</v>
      </c>
      <c r="AE11">
        <v>52.034452331772059</v>
      </c>
      <c r="AF11">
        <v>52.552981716656646</v>
      </c>
      <c r="AG11">
        <v>53.119834232905511</v>
      </c>
      <c r="AH11">
        <v>53.72200550294987</v>
      </c>
      <c r="AI11" s="11">
        <v>54.384861024700768</v>
      </c>
      <c r="AJ11" s="11">
        <v>55.042201730058331</v>
      </c>
      <c r="AK11" s="11">
        <v>55.642202451658783</v>
      </c>
      <c r="AL11" s="11">
        <v>56.248175501640034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126.32194547693014</v>
      </c>
      <c r="N12" s="11">
        <v>131.32624193750158</v>
      </c>
      <c r="O12" s="11">
        <v>138.27442299654166</v>
      </c>
      <c r="P12" s="11">
        <v>147.14836666132496</v>
      </c>
      <c r="Q12" s="11">
        <v>152.62180715520012</v>
      </c>
      <c r="R12" s="11">
        <v>156.89892844113314</v>
      </c>
      <c r="S12" s="11">
        <v>159.34562795820625</v>
      </c>
      <c r="T12" s="11">
        <v>162.60851141700198</v>
      </c>
      <c r="U12" s="11">
        <v>162.11479759092188</v>
      </c>
      <c r="V12" s="11">
        <v>157.16366360739937</v>
      </c>
      <c r="W12" s="11">
        <v>165.85668666509767</v>
      </c>
      <c r="X12" s="11">
        <v>186.0112242199107</v>
      </c>
      <c r="Y12" s="11">
        <v>176.13079059364173</v>
      </c>
      <c r="Z12" s="11">
        <v>179.91898593584023</v>
      </c>
      <c r="AA12" s="11">
        <v>183.47864540296717</v>
      </c>
      <c r="AB12" s="11">
        <v>186.34739556802558</v>
      </c>
      <c r="AC12" s="11">
        <v>189.0953686335765</v>
      </c>
      <c r="AD12" s="11">
        <v>191.74910413673743</v>
      </c>
      <c r="AE12">
        <v>194.40931835661135</v>
      </c>
      <c r="AF12">
        <v>197.04493704804162</v>
      </c>
      <c r="AG12">
        <v>199.75665976781502</v>
      </c>
      <c r="AH12">
        <v>202.4501566142313</v>
      </c>
      <c r="AI12">
        <v>205.12300643836303</v>
      </c>
      <c r="AJ12">
        <v>207.79558379327719</v>
      </c>
      <c r="AK12">
        <v>210.54276782423554</v>
      </c>
      <c r="AL12">
        <v>213.13654891608957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59.49137633587403</v>
      </c>
      <c r="N13" s="11">
        <v>52.114418970177049</v>
      </c>
      <c r="O13" s="11">
        <v>56.026279879817103</v>
      </c>
      <c r="P13" s="11">
        <v>53.817640476820195</v>
      </c>
      <c r="Q13" s="11">
        <v>68.334385967508098</v>
      </c>
      <c r="R13" s="11">
        <v>74.142245933286688</v>
      </c>
      <c r="S13" s="11">
        <v>75.118865467050171</v>
      </c>
      <c r="T13" s="11">
        <v>88.613111318038861</v>
      </c>
      <c r="U13" s="11">
        <v>85.445068920484758</v>
      </c>
      <c r="V13" s="11">
        <v>93.74375498312935</v>
      </c>
      <c r="W13" s="11">
        <v>95.788006780389125</v>
      </c>
      <c r="X13" s="11">
        <v>97.096988115534572</v>
      </c>
      <c r="Y13" s="11">
        <v>106.83442990624604</v>
      </c>
      <c r="Z13" s="11">
        <v>112.86723919814936</v>
      </c>
      <c r="AA13" s="11">
        <v>118.8634036362771</v>
      </c>
      <c r="AB13" s="11">
        <v>124.49224534087421</v>
      </c>
      <c r="AC13" s="11">
        <v>130.14582204340419</v>
      </c>
      <c r="AD13" s="11">
        <v>135.83133159706364</v>
      </c>
      <c r="AE13">
        <v>141.5925841662133</v>
      </c>
      <c r="AF13">
        <v>147.42858975466592</v>
      </c>
      <c r="AG13">
        <v>153.40384668722675</v>
      </c>
      <c r="AH13">
        <v>159.45409710718178</v>
      </c>
      <c r="AI13">
        <v>165.60023028844108</v>
      </c>
      <c r="AJ13">
        <v>171.85077018665194</v>
      </c>
      <c r="AK13">
        <v>178.18243420773672</v>
      </c>
      <c r="AL13">
        <v>184.45376777167476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8.4885232012350791</v>
      </c>
      <c r="N14" s="11">
        <v>7.780400851839631</v>
      </c>
      <c r="O14" s="11">
        <v>8.1876823488892168</v>
      </c>
      <c r="P14" s="11">
        <v>8.335042475805718</v>
      </c>
      <c r="Q14" s="11">
        <v>10.278277332412934</v>
      </c>
      <c r="R14" s="11">
        <v>11.267938501907533</v>
      </c>
      <c r="S14" s="11">
        <v>11.153768253997875</v>
      </c>
      <c r="T14" s="11">
        <v>13.354952516521221</v>
      </c>
      <c r="U14" s="11">
        <v>12.850130517180336</v>
      </c>
      <c r="V14" s="11">
        <v>14.135450019679318</v>
      </c>
      <c r="W14" s="11">
        <v>13.964596135413348</v>
      </c>
      <c r="X14" s="11">
        <v>14.232935893197755</v>
      </c>
      <c r="Y14" s="11">
        <v>15.759274827056901</v>
      </c>
      <c r="Z14" s="11">
        <v>16.6235170115052</v>
      </c>
      <c r="AA14" s="11">
        <v>17.492118780905535</v>
      </c>
      <c r="AB14" s="11">
        <v>18.309906994265841</v>
      </c>
      <c r="AC14" s="11">
        <v>19.127951333816764</v>
      </c>
      <c r="AD14" s="11">
        <v>19.949893576940752</v>
      </c>
      <c r="AE14">
        <v>20.797152277745699</v>
      </c>
      <c r="AF14">
        <v>21.654727602571931</v>
      </c>
      <c r="AG14">
        <v>22.532918073633549</v>
      </c>
      <c r="AH14">
        <v>23.422857450165964</v>
      </c>
      <c r="AI14">
        <v>24.321753097113959</v>
      </c>
      <c r="AJ14">
        <v>25.230848445162042</v>
      </c>
      <c r="AK14">
        <v>26.151229938967436</v>
      </c>
      <c r="AL14">
        <v>27.067071680519085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Heart of the South West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Heart of the South West</v>
      </c>
      <c r="W1" s="203" t="str">
        <f>CONCATENATE("Shift-share Figure 1: Levels of Employment, ",C4," - ",F40,", ",Info!B5)</f>
        <v>Shift-share Figure 1: Levels of Employment, 2015 - 2035, Heart of the South West</v>
      </c>
      <c r="AK1" s="203" t="str">
        <f>CONCATENATE("Shift-share Figure 1.1: Net Changes, ",C4,"-",F40,", ",Info!B5)</f>
        <v>Shift-share Figure 1.1: Net Changes, 2015-2035, Heart of the South West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52.207387708499226</v>
      </c>
      <c r="C8" s="141">
        <f t="shared" ref="C8:C33" si="0">B8/B$35*100</f>
        <v>6.0402566292847659</v>
      </c>
      <c r="E8" s="151">
        <v>63.324699634033713</v>
      </c>
      <c r="F8" s="141">
        <f t="shared" ref="F8:F33" si="1">E8/E$35*100</f>
        <v>7.2519688497725889</v>
      </c>
      <c r="H8" s="151">
        <f>E8-B8</f>
        <v>11.117311925534487</v>
      </c>
      <c r="I8" s="141">
        <f>IF(B8&lt;&gt;0,((E8/B8)-1)*100,0)</f>
        <v>21.294518675418452</v>
      </c>
      <c r="K8" s="207">
        <f t="shared" ref="K8:K33" si="2">(($E$35/$B$35)-1)*B8</f>
        <v>0.53655599637938733</v>
      </c>
      <c r="L8" s="141">
        <f>IF(B8&lt;&gt;0,K8/B8*100,0)</f>
        <v>1.0277395976509229</v>
      </c>
      <c r="N8" s="151">
        <f>H8-(K8+Q8)</f>
        <v>10.787400987632616</v>
      </c>
      <c r="O8" s="141">
        <f>IF(B8&lt;&gt;0,N8/B8*100,0)</f>
        <v>20.662594818695467</v>
      </c>
      <c r="Q8" s="151">
        <v>-0.20664505847751624</v>
      </c>
      <c r="R8" s="141">
        <f>IF(B8&lt;&gt;0,Q8/B8*100,0)</f>
        <v>-0.3958157409279357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31.661915175279312</v>
      </c>
      <c r="C9" s="141">
        <f t="shared" si="0"/>
        <v>3.6631998157264332</v>
      </c>
      <c r="E9" s="151">
        <v>34.869983656315718</v>
      </c>
      <c r="F9" s="141">
        <f t="shared" si="1"/>
        <v>3.9933238803990037</v>
      </c>
      <c r="H9" s="151">
        <f t="shared" ref="H9:H32" si="3">E9-B9</f>
        <v>3.2080684810364062</v>
      </c>
      <c r="I9" s="141">
        <f t="shared" ref="I9:I32" si="4">IF(B9&lt;&gt;0,((E9/B9)-1)*100,0)</f>
        <v>10.132262888320698</v>
      </c>
      <c r="K9" s="207">
        <f t="shared" si="2"/>
        <v>0.32540203963099212</v>
      </c>
      <c r="L9" s="141">
        <f t="shared" ref="L9:L32" si="5">IF(B9&lt;&gt;0,K9/B9*100,0)</f>
        <v>1.0277395976509229</v>
      </c>
      <c r="N9" s="151">
        <f t="shared" ref="N9:N31" si="6">H9-(K9+Q9)</f>
        <v>1.555980080922875</v>
      </c>
      <c r="O9" s="141">
        <f>IF(B9&lt;&gt;0,N9/B9*100,0)</f>
        <v>4.9143586934303274</v>
      </c>
      <c r="Q9" s="151">
        <v>1.326686360482539</v>
      </c>
      <c r="R9" s="141">
        <f>IF(B9&lt;&gt;0,Q9/B9*100,0)</f>
        <v>4.190164597239451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41.951991369247146</v>
      </c>
      <c r="C10" s="141">
        <f t="shared" si="0"/>
        <v>4.8537344062234968</v>
      </c>
      <c r="E10" s="151">
        <v>48.331010956342304</v>
      </c>
      <c r="F10" s="141">
        <f t="shared" si="1"/>
        <v>5.5348858811647546</v>
      </c>
      <c r="H10" s="151">
        <f t="shared" si="3"/>
        <v>6.3790195870951578</v>
      </c>
      <c r="I10" s="141">
        <f t="shared" si="4"/>
        <v>15.205522738954635</v>
      </c>
      <c r="K10" s="207">
        <f t="shared" si="2"/>
        <v>0.43115722730485051</v>
      </c>
      <c r="L10" s="141">
        <f t="shared" si="5"/>
        <v>1.0277395976509229</v>
      </c>
      <c r="N10" s="151">
        <f t="shared" si="6"/>
        <v>6.5411252736468484</v>
      </c>
      <c r="O10" s="141">
        <f t="shared" ref="O10:O32" si="7">IF(B10&lt;&gt;0,N10/B10*100,0)</f>
        <v>15.591930347415669</v>
      </c>
      <c r="Q10" s="151">
        <v>-0.59326291385654062</v>
      </c>
      <c r="R10" s="141">
        <f t="shared" ref="R10:R32" si="8">IF(B10&lt;&gt;0,Q10/B10*100,0)</f>
        <v>-1.4141472061119635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40.142816676859688</v>
      </c>
      <c r="C11" s="141">
        <f t="shared" si="0"/>
        <v>4.6444176809691404</v>
      </c>
      <c r="E11" s="151">
        <v>42.644637939543635</v>
      </c>
      <c r="F11" s="141">
        <f t="shared" si="1"/>
        <v>4.8836802659098755</v>
      </c>
      <c r="H11" s="151">
        <f>E11-B11</f>
        <v>2.5018212626839471</v>
      </c>
      <c r="I11" s="141">
        <f>IF(B11&lt;&gt;0,((E11/B11)-1)*100,0)</f>
        <v>6.2323012428924018</v>
      </c>
      <c r="K11" s="207">
        <f t="shared" si="2"/>
        <v>0.41256362260050533</v>
      </c>
      <c r="L11" s="141">
        <f t="shared" si="5"/>
        <v>1.0277395976509229</v>
      </c>
      <c r="N11" s="151">
        <f t="shared" si="6"/>
        <v>4.933793101049929</v>
      </c>
      <c r="O11" s="141">
        <f t="shared" si="7"/>
        <v>12.290600185746339</v>
      </c>
      <c r="Q11" s="151">
        <v>-2.8445354609664877</v>
      </c>
      <c r="R11" s="141">
        <f>IF(B11&lt;&gt;0,Q11/B11*100,0)</f>
        <v>-7.0860385405048545</v>
      </c>
      <c r="T11" s="136"/>
    </row>
    <row r="12" spans="1:97" x14ac:dyDescent="0.2">
      <c r="A12" s="10" t="str">
        <f>name!$D8</f>
        <v>23 Teaching and other educational professionals</v>
      </c>
      <c r="B12" s="151">
        <v>41.818900314741207</v>
      </c>
      <c r="C12" s="141">
        <f t="shared" si="0"/>
        <v>4.8383361233450923</v>
      </c>
      <c r="E12" s="151">
        <v>45.806749225159891</v>
      </c>
      <c r="F12" s="141">
        <f t="shared" si="1"/>
        <v>5.2458064611437951</v>
      </c>
      <c r="H12" s="151">
        <f t="shared" si="3"/>
        <v>3.9878489104186841</v>
      </c>
      <c r="I12" s="141">
        <f t="shared" si="4"/>
        <v>9.5359965958094826</v>
      </c>
      <c r="K12" s="207">
        <f t="shared" si="2"/>
        <v>0.42978939783676184</v>
      </c>
      <c r="L12" s="141">
        <f t="shared" si="5"/>
        <v>1.0277395976509229</v>
      </c>
      <c r="N12" s="151">
        <f t="shared" si="6"/>
        <v>4.3376523468979951</v>
      </c>
      <c r="O12" s="141">
        <f t="shared" si="7"/>
        <v>10.372468702552103</v>
      </c>
      <c r="Q12" s="151">
        <v>-0.77959283431607318</v>
      </c>
      <c r="R12" s="141">
        <f t="shared" si="8"/>
        <v>-1.8642117043935418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45.06299523793141</v>
      </c>
      <c r="C13" s="141">
        <f t="shared" si="0"/>
        <v>5.2136693228385935</v>
      </c>
      <c r="E13" s="151">
        <v>55.430509780405259</v>
      </c>
      <c r="F13" s="141">
        <f t="shared" si="1"/>
        <v>6.3479232049680396</v>
      </c>
      <c r="H13" s="151">
        <f t="shared" si="3"/>
        <v>10.367514542473849</v>
      </c>
      <c r="I13" s="141">
        <f t="shared" si="4"/>
        <v>23.006714240217828</v>
      </c>
      <c r="K13" s="207">
        <f t="shared" si="2"/>
        <v>0.46313024594777086</v>
      </c>
      <c r="L13" s="141">
        <f t="shared" si="5"/>
        <v>1.0277395976509229</v>
      </c>
      <c r="N13" s="151">
        <f>H13-(K13+Q13)</f>
        <v>10.203054752476262</v>
      </c>
      <c r="O13" s="141">
        <f>IF(B13&lt;&gt;0,N13/B13*100,0)</f>
        <v>22.64175893902393</v>
      </c>
      <c r="Q13" s="151">
        <v>-0.2986704559501836</v>
      </c>
      <c r="R13" s="141">
        <f t="shared" si="8"/>
        <v>-0.66278429645701886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12.908335639706218</v>
      </c>
      <c r="C14" s="141">
        <f t="shared" si="0"/>
        <v>1.493460281064303</v>
      </c>
      <c r="E14" s="151">
        <v>16.282367047188739</v>
      </c>
      <c r="F14" s="141">
        <f t="shared" si="1"/>
        <v>1.8646629089309572</v>
      </c>
      <c r="H14" s="151">
        <f t="shared" si="3"/>
        <v>3.3740314074825211</v>
      </c>
      <c r="I14" s="141">
        <f t="shared" si="4"/>
        <v>26.138392288963686</v>
      </c>
      <c r="K14" s="207">
        <f t="shared" si="2"/>
        <v>0.13266407676694736</v>
      </c>
      <c r="L14" s="141">
        <f>IF(B14&lt;&gt;0,K14/B14*100,0)</f>
        <v>1.0277395976509227</v>
      </c>
      <c r="N14" s="151">
        <f t="shared" si="6"/>
        <v>3.1405275711707303</v>
      </c>
      <c r="O14" s="141">
        <f t="shared" si="7"/>
        <v>24.329453918988783</v>
      </c>
      <c r="Q14" s="151">
        <v>0.10083975954484356</v>
      </c>
      <c r="R14" s="141">
        <f t="shared" si="8"/>
        <v>0.78119877232397861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17.801714313953841</v>
      </c>
      <c r="C15" s="141">
        <f t="shared" si="0"/>
        <v>2.0596112469344661</v>
      </c>
      <c r="E15" s="151">
        <v>18.356060437203777</v>
      </c>
      <c r="F15" s="141">
        <f t="shared" si="1"/>
        <v>2.1021430699941459</v>
      </c>
      <c r="H15" s="151">
        <f t="shared" si="3"/>
        <v>0.55434612324993537</v>
      </c>
      <c r="I15" s="141">
        <f t="shared" si="4"/>
        <v>3.1140041541696473</v>
      </c>
      <c r="K15" s="207">
        <f t="shared" si="2"/>
        <v>0.18295526706519596</v>
      </c>
      <c r="L15" s="141">
        <f t="shared" si="5"/>
        <v>1.0277395976509229</v>
      </c>
      <c r="N15" s="151">
        <f t="shared" si="6"/>
        <v>1.5584519550767471</v>
      </c>
      <c r="O15" s="141">
        <f t="shared" si="7"/>
        <v>8.7545049178502854</v>
      </c>
      <c r="Q15" s="151">
        <v>-1.1870610988920076</v>
      </c>
      <c r="R15" s="141">
        <f t="shared" si="8"/>
        <v>-6.6682403613315593</v>
      </c>
      <c r="T15" s="11"/>
    </row>
    <row r="16" spans="1:97" x14ac:dyDescent="0.2">
      <c r="A16" s="10" t="str">
        <f>name!$D12</f>
        <v>33 Protective service occupations</v>
      </c>
      <c r="B16" s="151">
        <v>6.5334903578778194</v>
      </c>
      <c r="C16" s="141">
        <f t="shared" si="0"/>
        <v>0.75590754831264939</v>
      </c>
      <c r="E16" s="151">
        <v>7.0637028077850488</v>
      </c>
      <c r="F16" s="141">
        <f t="shared" si="1"/>
        <v>0.80893795031247473</v>
      </c>
      <c r="H16" s="151">
        <f t="shared" si="3"/>
        <v>0.53021244990722938</v>
      </c>
      <c r="I16" s="141">
        <f t="shared" si="4"/>
        <v>8.1153016360990158</v>
      </c>
      <c r="K16" s="207">
        <f t="shared" si="2"/>
        <v>6.7147267516615344E-2</v>
      </c>
      <c r="L16" s="141">
        <f t="shared" si="5"/>
        <v>1.0277395976509229</v>
      </c>
      <c r="N16" s="151">
        <f t="shared" si="6"/>
        <v>0.39611705845890427</v>
      </c>
      <c r="O16" s="141">
        <f t="shared" si="7"/>
        <v>6.0628704836348657</v>
      </c>
      <c r="Q16" s="151">
        <v>6.6948123931709763E-2</v>
      </c>
      <c r="R16" s="141">
        <f t="shared" si="8"/>
        <v>1.0246915548132158</v>
      </c>
      <c r="T16" s="11"/>
    </row>
    <row r="17" spans="1:20" x14ac:dyDescent="0.2">
      <c r="A17" s="10" t="str">
        <f>name!$D13</f>
        <v>34 Culture, media and sports occupations</v>
      </c>
      <c r="B17" s="151">
        <v>17.383092485078112</v>
      </c>
      <c r="C17" s="141">
        <f t="shared" si="0"/>
        <v>2.0111778089094048</v>
      </c>
      <c r="E17" s="151">
        <v>17.938158984742856</v>
      </c>
      <c r="F17" s="141">
        <f t="shared" si="1"/>
        <v>2.0542848356395287</v>
      </c>
      <c r="H17" s="151">
        <f t="shared" si="3"/>
        <v>0.55506649966474342</v>
      </c>
      <c r="I17" s="141">
        <f t="shared" si="4"/>
        <v>3.1931401167037521</v>
      </c>
      <c r="K17" s="207">
        <f t="shared" si="2"/>
        <v>0.1786529247654296</v>
      </c>
      <c r="L17" s="141">
        <f t="shared" si="5"/>
        <v>1.0277395976509229</v>
      </c>
      <c r="N17" s="151">
        <f t="shared" si="6"/>
        <v>1.0303094983264309</v>
      </c>
      <c r="O17" s="141">
        <f t="shared" si="7"/>
        <v>5.9270782756915255</v>
      </c>
      <c r="Q17" s="151">
        <v>-0.65389592342711711</v>
      </c>
      <c r="R17" s="141">
        <f t="shared" si="8"/>
        <v>-3.7616777566387016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45.543533774368271</v>
      </c>
      <c r="C18" s="141">
        <f t="shared" si="0"/>
        <v>5.2692663601112892</v>
      </c>
      <c r="E18" s="151">
        <v>50.09961016917898</v>
      </c>
      <c r="F18" s="141">
        <f t="shared" si="1"/>
        <v>5.7374265402337583</v>
      </c>
      <c r="H18" s="151">
        <f t="shared" si="3"/>
        <v>4.5560763948107095</v>
      </c>
      <c r="I18" s="141">
        <f t="shared" si="4"/>
        <v>10.00378323162716</v>
      </c>
      <c r="K18" s="207">
        <f t="shared" si="2"/>
        <v>0.46806893076870465</v>
      </c>
      <c r="L18" s="141">
        <f t="shared" si="5"/>
        <v>1.0277395976509229</v>
      </c>
      <c r="N18" s="151">
        <f t="shared" si="6"/>
        <v>3.9615521666369609</v>
      </c>
      <c r="O18" s="141">
        <f t="shared" si="7"/>
        <v>8.6983855628403326</v>
      </c>
      <c r="Q18" s="151">
        <v>0.12645529740504402</v>
      </c>
      <c r="R18" s="141">
        <f t="shared" si="8"/>
        <v>0.27765807113591301</v>
      </c>
      <c r="T18" s="11"/>
    </row>
    <row r="19" spans="1:20" x14ac:dyDescent="0.2">
      <c r="A19" s="10" t="str">
        <f>name!$D15</f>
        <v>41 Administrative occupations</v>
      </c>
      <c r="B19" s="151">
        <v>68.346542271444534</v>
      </c>
      <c r="C19" s="141">
        <f t="shared" si="0"/>
        <v>7.9075141117734296</v>
      </c>
      <c r="E19" s="151">
        <v>69.467027302547592</v>
      </c>
      <c r="F19" s="141">
        <f t="shared" si="1"/>
        <v>7.9553905663316495</v>
      </c>
      <c r="H19" s="151">
        <f t="shared" si="3"/>
        <v>1.1204850311030583</v>
      </c>
      <c r="I19" s="141">
        <f t="shared" si="4"/>
        <v>1.6394172899822035</v>
      </c>
      <c r="K19" s="207">
        <f t="shared" si="2"/>
        <v>0.70242447854886203</v>
      </c>
      <c r="L19" s="141">
        <f t="shared" si="5"/>
        <v>1.0277395976509229</v>
      </c>
      <c r="N19" s="151">
        <f t="shared" si="6"/>
        <v>-0.14243882560569254</v>
      </c>
      <c r="O19" s="141">
        <f t="shared" si="7"/>
        <v>-0.20840677651253187</v>
      </c>
      <c r="Q19" s="151">
        <v>0.56049937815988871</v>
      </c>
      <c r="R19" s="141">
        <f t="shared" si="8"/>
        <v>0.82008446884381403</v>
      </c>
      <c r="T19" s="11"/>
    </row>
    <row r="20" spans="1:20" x14ac:dyDescent="0.2">
      <c r="A20" s="10" t="str">
        <f>name!$D16</f>
        <v>42 Secretarial and related occupations</v>
      </c>
      <c r="B20" s="151">
        <v>18.171806994589875</v>
      </c>
      <c r="C20" s="141">
        <f t="shared" si="0"/>
        <v>2.1024299909050184</v>
      </c>
      <c r="E20" s="151">
        <v>15.818290999772618</v>
      </c>
      <c r="F20" s="141">
        <f t="shared" si="1"/>
        <v>1.8115167422813401</v>
      </c>
      <c r="H20" s="151">
        <f t="shared" si="3"/>
        <v>-2.3535159948172577</v>
      </c>
      <c r="I20" s="141">
        <f t="shared" si="4"/>
        <v>-12.951469248589031</v>
      </c>
      <c r="K20" s="207">
        <f t="shared" si="2"/>
        <v>0.18675885609210024</v>
      </c>
      <c r="L20" s="141">
        <f t="shared" si="5"/>
        <v>1.0277395976509229</v>
      </c>
      <c r="N20" s="151">
        <f t="shared" si="6"/>
        <v>-2.4772647514085713</v>
      </c>
      <c r="O20" s="141">
        <f t="shared" si="7"/>
        <v>-13.632462375074224</v>
      </c>
      <c r="Q20" s="151">
        <v>-6.3010099500786815E-2</v>
      </c>
      <c r="R20" s="141">
        <f t="shared" si="8"/>
        <v>-0.34674647116572516</v>
      </c>
      <c r="T20" s="11"/>
    </row>
    <row r="21" spans="1:20" x14ac:dyDescent="0.2">
      <c r="A21" s="10" t="str">
        <f>name!$D17</f>
        <v>51 Skilled agricultural and related trades</v>
      </c>
      <c r="B21" s="151">
        <v>14.349633663297924</v>
      </c>
      <c r="C21" s="141">
        <f t="shared" si="0"/>
        <v>1.6602146490549765</v>
      </c>
      <c r="E21" s="151">
        <v>14.506601714727884</v>
      </c>
      <c r="F21" s="141">
        <f t="shared" si="1"/>
        <v>1.6613015830986109</v>
      </c>
      <c r="H21" s="151">
        <f t="shared" si="3"/>
        <v>0.15696805142995984</v>
      </c>
      <c r="I21" s="141">
        <f t="shared" si="4"/>
        <v>1.0938819423065738</v>
      </c>
      <c r="K21" s="207">
        <f t="shared" si="2"/>
        <v>0.14747686727555948</v>
      </c>
      <c r="L21" s="141">
        <f t="shared" si="5"/>
        <v>1.0277395976509229</v>
      </c>
      <c r="N21" s="151">
        <f t="shared" si="6"/>
        <v>-0.96830177945414242</v>
      </c>
      <c r="O21" s="141">
        <f t="shared" si="7"/>
        <v>-6.7479198575693902</v>
      </c>
      <c r="Q21" s="151">
        <v>0.97779296360854284</v>
      </c>
      <c r="R21" s="141">
        <f t="shared" si="8"/>
        <v>6.8140622022250312</v>
      </c>
      <c r="T21" s="11"/>
    </row>
    <row r="22" spans="1:20" x14ac:dyDescent="0.2">
      <c r="A22" s="10" t="str">
        <f>name!$D18</f>
        <v>52 Skilled metal, electrical and electronic trades</v>
      </c>
      <c r="B22" s="151">
        <v>36.969886230739256</v>
      </c>
      <c r="C22" s="141">
        <f t="shared" si="0"/>
        <v>4.2773180231879806</v>
      </c>
      <c r="E22" s="151">
        <v>31.645612507931745</v>
      </c>
      <c r="F22" s="141">
        <f t="shared" si="1"/>
        <v>3.6240676618409786</v>
      </c>
      <c r="H22" s="151">
        <f t="shared" si="3"/>
        <v>-5.3242737228075114</v>
      </c>
      <c r="I22" s="141">
        <f t="shared" si="4"/>
        <v>-14.401650277139755</v>
      </c>
      <c r="K22" s="207">
        <f t="shared" si="2"/>
        <v>0.37995415999980359</v>
      </c>
      <c r="L22" s="141">
        <f t="shared" si="5"/>
        <v>1.0277395976509229</v>
      </c>
      <c r="N22" s="151">
        <f t="shared" si="6"/>
        <v>-6.2983256733694466</v>
      </c>
      <c r="O22" s="141">
        <f t="shared" si="7"/>
        <v>-17.036367475030513</v>
      </c>
      <c r="Q22" s="151">
        <v>0.59409779056213163</v>
      </c>
      <c r="R22" s="141">
        <f t="shared" si="8"/>
        <v>1.606977600239837</v>
      </c>
      <c r="T22" s="11"/>
    </row>
    <row r="23" spans="1:20" x14ac:dyDescent="0.2">
      <c r="A23" s="10" t="str">
        <f>name!$D19</f>
        <v>53 Skilled construction and building trades</v>
      </c>
      <c r="B23" s="151">
        <v>35.820672670473193</v>
      </c>
      <c r="C23" s="141">
        <f t="shared" si="0"/>
        <v>4.1443570548166218</v>
      </c>
      <c r="E23" s="151">
        <v>28.014953260385727</v>
      </c>
      <c r="F23" s="141">
        <f t="shared" si="1"/>
        <v>3.2082831745949969</v>
      </c>
      <c r="H23" s="151">
        <f t="shared" si="3"/>
        <v>-7.8057194100874661</v>
      </c>
      <c r="I23" s="141">
        <f t="shared" si="4"/>
        <v>-21.791102255099982</v>
      </c>
      <c r="K23" s="207">
        <f t="shared" si="2"/>
        <v>0.3681432371793753</v>
      </c>
      <c r="L23" s="141">
        <f t="shared" si="5"/>
        <v>1.0277395976509229</v>
      </c>
      <c r="N23" s="151">
        <f t="shared" si="6"/>
        <v>-9.158239321297426</v>
      </c>
      <c r="O23" s="141">
        <f t="shared" si="7"/>
        <v>-25.566910497597995</v>
      </c>
      <c r="Q23" s="151">
        <v>0.98437667403058449</v>
      </c>
      <c r="R23" s="141">
        <f t="shared" si="8"/>
        <v>2.7480686448470895</v>
      </c>
      <c r="T23" s="11"/>
    </row>
    <row r="24" spans="1:20" x14ac:dyDescent="0.2">
      <c r="A24" s="10" t="str">
        <f>name!$D20</f>
        <v>54 Textiles, printing and other skilled trades</v>
      </c>
      <c r="B24" s="151">
        <v>18.704195200279834</v>
      </c>
      <c r="C24" s="141">
        <f t="shared" si="0"/>
        <v>2.1640258977281492</v>
      </c>
      <c r="E24" s="151">
        <v>17.122487983136367</v>
      </c>
      <c r="F24" s="141">
        <f t="shared" si="1"/>
        <v>1.960873880206683</v>
      </c>
      <c r="H24" s="151">
        <f t="shared" si="3"/>
        <v>-1.5817072171434674</v>
      </c>
      <c r="I24" s="141">
        <f t="shared" si="4"/>
        <v>-8.4564302297262302</v>
      </c>
      <c r="K24" s="207">
        <f t="shared" si="2"/>
        <v>0.1922304204951992</v>
      </c>
      <c r="L24" s="141">
        <f t="shared" si="5"/>
        <v>1.0277395976509229</v>
      </c>
      <c r="N24" s="151">
        <f t="shared" si="6"/>
        <v>-2.849826406253408</v>
      </c>
      <c r="O24" s="141">
        <f t="shared" si="7"/>
        <v>-15.236295257498018</v>
      </c>
      <c r="Q24" s="151">
        <v>1.0758887686147416</v>
      </c>
      <c r="R24" s="141">
        <f t="shared" si="8"/>
        <v>5.7521254301208593</v>
      </c>
      <c r="T24" s="11"/>
    </row>
    <row r="25" spans="1:20" x14ac:dyDescent="0.2">
      <c r="A25" s="10" t="str">
        <f>name!$D21</f>
        <v>61 Caring personal service occupations</v>
      </c>
      <c r="B25" s="151">
        <v>73.09430276686011</v>
      </c>
      <c r="C25" s="141">
        <f t="shared" si="0"/>
        <v>8.4568174396245119</v>
      </c>
      <c r="E25" s="151">
        <v>66.405716823523662</v>
      </c>
      <c r="F25" s="141">
        <f t="shared" si="1"/>
        <v>7.604808118066356</v>
      </c>
      <c r="H25" s="151">
        <f t="shared" si="3"/>
        <v>-6.6885859433364487</v>
      </c>
      <c r="I25" s="141">
        <f t="shared" si="4"/>
        <v>-9.150625548300539</v>
      </c>
      <c r="K25" s="207">
        <f t="shared" si="2"/>
        <v>0.75121909316187552</v>
      </c>
      <c r="L25" s="141">
        <f t="shared" si="5"/>
        <v>1.0277395976509229</v>
      </c>
      <c r="N25" s="151">
        <f t="shared" si="6"/>
        <v>-2.9439197759555951</v>
      </c>
      <c r="O25" s="141">
        <f t="shared" si="7"/>
        <v>-4.027563933875193</v>
      </c>
      <c r="Q25" s="151">
        <v>-4.4958852605427291</v>
      </c>
      <c r="R25" s="141">
        <f t="shared" si="8"/>
        <v>-6.150801212076269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19.033806135778825</v>
      </c>
      <c r="C26" s="141">
        <f t="shared" si="0"/>
        <v>2.2021610108916145</v>
      </c>
      <c r="E26" s="151">
        <v>18.599351536263498</v>
      </c>
      <c r="F26" s="141">
        <f t="shared" si="1"/>
        <v>2.1300048598171455</v>
      </c>
      <c r="H26" s="151">
        <f t="shared" si="3"/>
        <v>-0.43445459951532683</v>
      </c>
      <c r="I26" s="141">
        <f t="shared" si="4"/>
        <v>-2.282541896329715</v>
      </c>
      <c r="K26" s="207">
        <f t="shared" si="2"/>
        <v>0.19561796259750996</v>
      </c>
      <c r="L26" s="141">
        <f t="shared" si="5"/>
        <v>1.0277395976509229</v>
      </c>
      <c r="N26" s="151">
        <f t="shared" si="6"/>
        <v>-0.93918250813814663</v>
      </c>
      <c r="O26" s="141">
        <f t="shared" si="7"/>
        <v>-4.9342864030369462</v>
      </c>
      <c r="Q26" s="151">
        <v>0.30910994602530978</v>
      </c>
      <c r="R26" s="141">
        <f t="shared" si="8"/>
        <v>1.6240049090563127</v>
      </c>
      <c r="T26" s="11"/>
    </row>
    <row r="27" spans="1:20" x14ac:dyDescent="0.2">
      <c r="A27" s="10" t="str">
        <f>name!$D23</f>
        <v>63 Community and civil enforcement occupations</v>
      </c>
      <c r="B27" s="151">
        <v>0.7427251555142913</v>
      </c>
      <c r="C27" s="141">
        <f t="shared" si="0"/>
        <v>8.5931335415225282E-2</v>
      </c>
      <c r="E27" s="151">
        <v>0.79293493468673615</v>
      </c>
      <c r="F27" s="141">
        <f t="shared" si="1"/>
        <v>9.0807212343320232E-2</v>
      </c>
      <c r="H27" s="151">
        <f t="shared" si="3"/>
        <v>5.0209779172444846E-2</v>
      </c>
      <c r="I27" s="141">
        <f t="shared" si="4"/>
        <v>6.7602098568585234</v>
      </c>
      <c r="K27" s="207">
        <f t="shared" si="2"/>
        <v>7.6332805249347694E-3</v>
      </c>
      <c r="L27" s="141">
        <f t="shared" si="5"/>
        <v>1.0277395976509229</v>
      </c>
      <c r="N27" s="151">
        <f t="shared" si="6"/>
        <v>2.9093858115628497E-2</v>
      </c>
      <c r="O27" s="141">
        <f t="shared" si="7"/>
        <v>3.9171768856385096</v>
      </c>
      <c r="Q27" s="151">
        <v>1.3482640531881579E-2</v>
      </c>
      <c r="R27" s="141">
        <f t="shared" si="8"/>
        <v>1.8152933735690806</v>
      </c>
      <c r="T27" s="172"/>
    </row>
    <row r="28" spans="1:20" x14ac:dyDescent="0.2">
      <c r="A28" s="10" t="str">
        <f>name!$D24</f>
        <v>71 Sales occupations</v>
      </c>
      <c r="B28" s="151">
        <v>66.273755627780503</v>
      </c>
      <c r="C28" s="141">
        <f t="shared" si="0"/>
        <v>7.6676981812122014</v>
      </c>
      <c r="E28" s="151">
        <v>62.780118411665967</v>
      </c>
      <c r="F28" s="141">
        <f t="shared" si="1"/>
        <v>7.1896031996612475</v>
      </c>
      <c r="H28" s="151">
        <f t="shared" si="3"/>
        <v>-3.4936372161145357</v>
      </c>
      <c r="I28" s="141">
        <f t="shared" si="4"/>
        <v>-5.2715244262543042</v>
      </c>
      <c r="K28" s="207">
        <f t="shared" si="2"/>
        <v>0.68112162943710719</v>
      </c>
      <c r="L28" s="141">
        <f t="shared" si="5"/>
        <v>1.0277395976509229</v>
      </c>
      <c r="N28" s="151">
        <f>H28-(K28+Q28)</f>
        <v>-5.1137766010115904</v>
      </c>
      <c r="O28" s="141">
        <f t="shared" si="7"/>
        <v>-7.7161412576836188</v>
      </c>
      <c r="Q28" s="151">
        <v>0.93901775545994715</v>
      </c>
      <c r="R28" s="141">
        <f t="shared" si="8"/>
        <v>1.416877233778391</v>
      </c>
      <c r="T28" s="11"/>
    </row>
    <row r="29" spans="1:20" x14ac:dyDescent="0.2">
      <c r="A29" s="10" t="str">
        <f>name!$D25</f>
        <v>72 Customer service occupations</v>
      </c>
      <c r="B29" s="151">
        <v>11.882564762492027</v>
      </c>
      <c r="C29" s="141">
        <f t="shared" si="0"/>
        <v>1.3747813045214567</v>
      </c>
      <c r="E29" s="151">
        <v>13.747076613062992</v>
      </c>
      <c r="F29" s="141">
        <f t="shared" si="1"/>
        <v>1.5743204776259234</v>
      </c>
      <c r="H29" s="151">
        <f t="shared" si="3"/>
        <v>1.864511850570965</v>
      </c>
      <c r="I29" s="141">
        <f t="shared" si="4"/>
        <v>15.69115664705989</v>
      </c>
      <c r="K29" s="207">
        <f t="shared" si="2"/>
        <v>0.1221218232806459</v>
      </c>
      <c r="L29" s="141">
        <f t="shared" si="5"/>
        <v>1.0277395976509229</v>
      </c>
      <c r="N29" s="151">
        <f t="shared" si="6"/>
        <v>1.2431309104547899</v>
      </c>
      <c r="O29" s="141">
        <f t="shared" si="7"/>
        <v>10.461806312882899</v>
      </c>
      <c r="Q29" s="151">
        <v>0.49925911683552932</v>
      </c>
      <c r="R29" s="141">
        <f t="shared" si="8"/>
        <v>4.2016107365260771</v>
      </c>
      <c r="T29" s="11"/>
    </row>
    <row r="30" spans="1:20" x14ac:dyDescent="0.2">
      <c r="A30" s="10" t="str">
        <f>name!$D26</f>
        <v>81 Process, plant and machine operatives</v>
      </c>
      <c r="B30" s="151">
        <v>23.674355007504847</v>
      </c>
      <c r="C30" s="141">
        <f t="shared" si="0"/>
        <v>2.7390602375388005</v>
      </c>
      <c r="E30" s="151">
        <v>19.833547937878045</v>
      </c>
      <c r="F30" s="141">
        <f t="shared" si="1"/>
        <v>2.2713455043166224</v>
      </c>
      <c r="H30" s="151">
        <f t="shared" si="3"/>
        <v>-3.840807069626802</v>
      </c>
      <c r="I30" s="141">
        <f t="shared" si="4"/>
        <v>-16.223491911011955</v>
      </c>
      <c r="K30" s="207">
        <f t="shared" si="2"/>
        <v>0.24331072090058145</v>
      </c>
      <c r="L30" s="141">
        <f t="shared" si="5"/>
        <v>1.0277395976509229</v>
      </c>
      <c r="N30" s="151">
        <f t="shared" si="6"/>
        <v>-4.84988372156102</v>
      </c>
      <c r="O30" s="141">
        <f t="shared" si="7"/>
        <v>-20.485811419249188</v>
      </c>
      <c r="Q30" s="151">
        <v>0.76576593103363666</v>
      </c>
      <c r="R30" s="141">
        <f t="shared" si="8"/>
        <v>3.2345799105863131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26.418489748925417</v>
      </c>
      <c r="C31" s="141">
        <f t="shared" si="0"/>
        <v>3.0565493667797536</v>
      </c>
      <c r="E31" s="151">
        <v>25.04611211338468</v>
      </c>
      <c r="F31" s="141">
        <f t="shared" si="1"/>
        <v>2.8682903496404273</v>
      </c>
      <c r="H31" s="151">
        <f t="shared" si="3"/>
        <v>-1.3723776355407367</v>
      </c>
      <c r="I31" s="141">
        <f t="shared" si="4"/>
        <v>-5.1947618829973337</v>
      </c>
      <c r="K31" s="207">
        <f t="shared" si="2"/>
        <v>0.27151328025105642</v>
      </c>
      <c r="L31" s="141">
        <f t="shared" si="5"/>
        <v>1.0277395976509229</v>
      </c>
      <c r="N31" s="151">
        <f t="shared" si="6"/>
        <v>-1.3920311205880773</v>
      </c>
      <c r="O31" s="141">
        <f t="shared" si="7"/>
        <v>-5.2691547996028003</v>
      </c>
      <c r="Q31" s="151">
        <v>-0.25185979520371576</v>
      </c>
      <c r="R31" s="141">
        <f t="shared" si="8"/>
        <v>-0.95334668104546083</v>
      </c>
      <c r="T31" s="11"/>
    </row>
    <row r="32" spans="1:20" x14ac:dyDescent="0.2">
      <c r="A32" s="10" t="str">
        <f>name!$D28</f>
        <v>91 Elementary trades and related occupations</v>
      </c>
      <c r="B32" s="151">
        <v>16.556001497901732</v>
      </c>
      <c r="C32" s="141">
        <f t="shared" si="0"/>
        <v>1.9154855699832174</v>
      </c>
      <c r="E32" s="151">
        <v>12.807063046170759</v>
      </c>
      <c r="F32" s="141">
        <f t="shared" si="1"/>
        <v>1.4666697640044988</v>
      </c>
      <c r="H32" s="151">
        <f t="shared" si="3"/>
        <v>-3.7489384517309734</v>
      </c>
      <c r="I32" s="141">
        <f t="shared" si="4"/>
        <v>-22.643984733911172</v>
      </c>
      <c r="K32" s="207">
        <f t="shared" si="2"/>
        <v>0.17015258318161605</v>
      </c>
      <c r="L32" s="141">
        <f t="shared" si="5"/>
        <v>1.0277395976509229</v>
      </c>
      <c r="N32" s="151">
        <f>H32-(K32+Q32)</f>
        <v>-4.3864448947233337</v>
      </c>
      <c r="O32" s="141">
        <f t="shared" si="7"/>
        <v>-26.494591071879654</v>
      </c>
      <c r="Q32" s="151">
        <v>0.46735385981074429</v>
      </c>
      <c r="R32" s="141">
        <f t="shared" si="8"/>
        <v>2.8228667403175556</v>
      </c>
      <c r="T32" s="11"/>
    </row>
    <row r="33" spans="1:20" x14ac:dyDescent="0.2">
      <c r="A33" s="10" t="str">
        <f>name!$D29</f>
        <v>92 Elementary administration and service occupations</v>
      </c>
      <c r="B33" s="151">
        <v>81.269089212874746</v>
      </c>
      <c r="C33" s="141">
        <f t="shared" si="0"/>
        <v>9.4026186028474061</v>
      </c>
      <c r="E33" s="151">
        <v>76.472614176961571</v>
      </c>
      <c r="F33" s="141">
        <f t="shared" si="1"/>
        <v>8.7576730577012771</v>
      </c>
      <c r="H33" s="151">
        <f t="shared" ref="H33" si="9">E33-B33</f>
        <v>-4.7964750359131756</v>
      </c>
      <c r="I33" s="141">
        <f>IF(B33&lt;&gt;0,((E33/B33)-1)*100,0)</f>
        <v>-5.9019672576240856</v>
      </c>
      <c r="K33" s="207">
        <f t="shared" si="2"/>
        <v>0.83523461049096848</v>
      </c>
      <c r="L33" s="141">
        <f t="shared" ref="L33" si="10">IF(B33&lt;&gt;0,K33/B33*100,0)</f>
        <v>1.0277395976509229</v>
      </c>
      <c r="N33" s="151">
        <f>H33-(K33+Q33)</f>
        <v>-8.1985541815079337</v>
      </c>
      <c r="O33" s="141">
        <f t="shared" ref="O33" si="11">IF(B33&lt;&gt;0,N33/B33*100,0)</f>
        <v>-10.088158069586326</v>
      </c>
      <c r="Q33" s="151">
        <v>2.5668445351037903</v>
      </c>
      <c r="R33" s="141">
        <f t="shared" ref="R33" si="12">IF(B33&lt;&gt;0,Q33/B33*100,0)</f>
        <v>3.1584512143113175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864.32399999999939</v>
      </c>
      <c r="C35" s="147">
        <f>B35/B$35*100</f>
        <v>100</v>
      </c>
      <c r="D35" s="145"/>
      <c r="E35" s="152">
        <f>SUM(E8:E33)</f>
        <v>873.20699999999977</v>
      </c>
      <c r="F35" s="147">
        <f t="shared" ref="F35" si="13">E35/E$35*100</f>
        <v>100</v>
      </c>
      <c r="G35" s="145"/>
      <c r="H35" s="152">
        <f>E35-B35</f>
        <v>8.8830000000003793</v>
      </c>
      <c r="I35" s="147">
        <f>IF(B35&lt;&gt;0,((E35/B35)-1)*100,0)</f>
        <v>1.0277395976509229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Heart of the South West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63.324699634033713</v>
      </c>
      <c r="C44" s="141">
        <f t="shared" ref="C44:C68" si="15">B44/B$71*100</f>
        <v>7.2519688497725889</v>
      </c>
      <c r="E44" s="151">
        <v>63.742203214879289</v>
      </c>
      <c r="F44" s="141">
        <f t="shared" ref="F44:F68" si="16">E44/E$71*100</f>
        <v>6.6251615661281651</v>
      </c>
      <c r="H44" s="151">
        <f>E44-B44</f>
        <v>0.41750358084557604</v>
      </c>
      <c r="I44" s="141">
        <f>IF(B44&gt;0,((E44/B44)-1)*100,0)</f>
        <v>0.65930605791801877</v>
      </c>
      <c r="K44" s="151">
        <f>(($E$71/$B$71)-1)*B44</f>
        <v>6.4481606224638197</v>
      </c>
      <c r="L44" s="141">
        <f>IF(B44&gt;0,K44/B44*100,0)</f>
        <v>10.182694366856925</v>
      </c>
      <c r="N44" s="151">
        <f>H44-(K44+Q44)</f>
        <v>-4.3383402703475813</v>
      </c>
      <c r="O44" s="141">
        <f>IF(B44&gt;0,N44/B44*100,0)</f>
        <v>-6.8509448847285963</v>
      </c>
      <c r="Q44" s="151">
        <v>-1.6923167712706619</v>
      </c>
      <c r="R44" s="141">
        <f>IF(B44&gt;0,Q44/B44*100,0)</f>
        <v>-2.6724434242103063</v>
      </c>
      <c r="T44" s="151"/>
    </row>
    <row r="45" spans="1:20" x14ac:dyDescent="0.2">
      <c r="A45" s="135" t="str">
        <f t="shared" si="14"/>
        <v>12 Other managers and proprietors</v>
      </c>
      <c r="B45" s="151">
        <v>34.869983656315718</v>
      </c>
      <c r="C45" s="141">
        <f t="shared" si="15"/>
        <v>3.9933238803990037</v>
      </c>
      <c r="E45" s="151">
        <v>41.624489363531659</v>
      </c>
      <c r="F45" s="141">
        <f t="shared" si="16"/>
        <v>4.3263168392743605</v>
      </c>
      <c r="H45" s="151">
        <f t="shared" ref="H45:H71" si="17">E45-B45</f>
        <v>6.7545057072159409</v>
      </c>
      <c r="I45" s="141">
        <f t="shared" ref="I45:I71" si="18">IF(B45&gt;0,((E45/B45)-1)*100,0)</f>
        <v>19.370544516996226</v>
      </c>
      <c r="K45" s="151">
        <f t="shared" ref="K45:K68" si="19">(($E$71/$B$71)-1)*B45</f>
        <v>3.5507038614955913</v>
      </c>
      <c r="L45" s="141">
        <f t="shared" ref="L45:L68" si="20">IF(B45&gt;0,K45/B45*100,0)</f>
        <v>10.182694366856925</v>
      </c>
      <c r="N45" s="151">
        <f t="shared" ref="N45:N68" si="21">H45-(K45+Q45)</f>
        <v>2.6408468742563729</v>
      </c>
      <c r="O45" s="141">
        <f t="shared" ref="O45:O68" si="22">IF(B45&gt;0,N45/B45*100,0)</f>
        <v>7.573410129138554</v>
      </c>
      <c r="Q45" s="151">
        <v>0.56295497146397666</v>
      </c>
      <c r="R45" s="141">
        <f>IF(B45&gt;0,Q45/B45*100,0)</f>
        <v>1.6144400210007359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48.331010956342304</v>
      </c>
      <c r="C46" s="141">
        <f t="shared" si="15"/>
        <v>5.5348858811647546</v>
      </c>
      <c r="E46" s="151">
        <v>70.110152060304699</v>
      </c>
      <c r="F46" s="141">
        <f t="shared" si="16"/>
        <v>7.2870258854953782</v>
      </c>
      <c r="H46" s="151">
        <f t="shared" si="17"/>
        <v>21.779141103962395</v>
      </c>
      <c r="I46" s="141">
        <f t="shared" si="18"/>
        <v>45.062457153308102</v>
      </c>
      <c r="K46" s="151">
        <f t="shared" si="19"/>
        <v>4.9213991300964715</v>
      </c>
      <c r="L46" s="141">
        <f t="shared" si="20"/>
        <v>10.182694366856925</v>
      </c>
      <c r="N46" s="151">
        <f t="shared" si="21"/>
        <v>17.682762987524789</v>
      </c>
      <c r="O46" s="141">
        <f t="shared" si="22"/>
        <v>36.586784835719115</v>
      </c>
      <c r="Q46" s="151">
        <v>-0.82502101365886349</v>
      </c>
      <c r="R46" s="141">
        <f t="shared" ref="R46:R68" si="23">IF(B46&gt;0,Q46/B46*100,0)</f>
        <v>-1.7070220492679329</v>
      </c>
      <c r="T46" s="151"/>
    </row>
    <row r="47" spans="1:20" x14ac:dyDescent="0.2">
      <c r="A47" s="135" t="str">
        <f t="shared" si="14"/>
        <v>22 Health professionals</v>
      </c>
      <c r="B47" s="151">
        <v>42.644637939543635</v>
      </c>
      <c r="C47" s="141">
        <f t="shared" si="15"/>
        <v>4.8836802659098755</v>
      </c>
      <c r="E47" s="151">
        <v>49.355088431667454</v>
      </c>
      <c r="F47" s="141">
        <f t="shared" si="16"/>
        <v>5.12981068238338</v>
      </c>
      <c r="H47" s="151">
        <f t="shared" si="17"/>
        <v>6.7104504921238188</v>
      </c>
      <c r="I47" s="141">
        <f t="shared" si="18"/>
        <v>15.735742677982344</v>
      </c>
      <c r="K47" s="151">
        <f t="shared" si="19"/>
        <v>4.3423731452364409</v>
      </c>
      <c r="L47" s="141">
        <f t="shared" si="20"/>
        <v>10.182694366856925</v>
      </c>
      <c r="N47" s="151">
        <f t="shared" si="21"/>
        <v>-0.63081176258085669</v>
      </c>
      <c r="O47" s="141">
        <f t="shared" si="22"/>
        <v>-1.4792287918475111</v>
      </c>
      <c r="Q47" s="151">
        <v>2.9988891094682342</v>
      </c>
      <c r="R47" s="141">
        <f t="shared" si="23"/>
        <v>7.0322771029729294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45.806749225159891</v>
      </c>
      <c r="C48" s="141">
        <f t="shared" si="15"/>
        <v>5.2458064611437951</v>
      </c>
      <c r="E48" s="151">
        <v>49.205209582226296</v>
      </c>
      <c r="F48" s="141">
        <f t="shared" si="16"/>
        <v>5.1142327521768314</v>
      </c>
      <c r="H48" s="151">
        <f t="shared" si="17"/>
        <v>3.3984603570664049</v>
      </c>
      <c r="I48" s="141">
        <f t="shared" si="18"/>
        <v>7.4191258156336426</v>
      </c>
      <c r="K48" s="151">
        <f t="shared" si="19"/>
        <v>4.664361272990635</v>
      </c>
      <c r="L48" s="141">
        <f t="shared" si="20"/>
        <v>10.182694366856925</v>
      </c>
      <c r="N48" s="151">
        <f t="shared" si="21"/>
        <v>-0.13005860605762054</v>
      </c>
      <c r="O48" s="141">
        <f t="shared" si="22"/>
        <v>-0.28392891496911621</v>
      </c>
      <c r="Q48" s="151">
        <v>-1.1358423098666095</v>
      </c>
      <c r="R48" s="141">
        <f t="shared" si="23"/>
        <v>-2.4796396362541588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55.430509780405259</v>
      </c>
      <c r="C49" s="141">
        <f t="shared" si="15"/>
        <v>6.3479232049680396</v>
      </c>
      <c r="E49" s="151">
        <v>66.842346154506458</v>
      </c>
      <c r="F49" s="141">
        <f t="shared" si="16"/>
        <v>6.9473805484856364</v>
      </c>
      <c r="H49" s="151">
        <f t="shared" si="17"/>
        <v>11.411836374101199</v>
      </c>
      <c r="I49" s="141">
        <f t="shared" si="18"/>
        <v>20.587644637061043</v>
      </c>
      <c r="K49" s="151">
        <f t="shared" si="19"/>
        <v>5.6443193969294034</v>
      </c>
      <c r="L49" s="141">
        <f t="shared" si="20"/>
        <v>10.182694366856925</v>
      </c>
      <c r="N49" s="151">
        <f t="shared" si="21"/>
        <v>5.5367024529334632</v>
      </c>
      <c r="O49" s="141">
        <f t="shared" si="22"/>
        <v>9.9885468758410969</v>
      </c>
      <c r="Q49" s="151">
        <v>0.23081452423833232</v>
      </c>
      <c r="R49" s="141">
        <f t="shared" si="23"/>
        <v>0.41640339436301826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16.282367047188739</v>
      </c>
      <c r="C50" s="141">
        <f t="shared" si="15"/>
        <v>1.8646629089309572</v>
      </c>
      <c r="E50" s="151">
        <v>16.750276913375426</v>
      </c>
      <c r="F50" s="141">
        <f t="shared" si="16"/>
        <v>1.7409704282483034</v>
      </c>
      <c r="H50" s="151">
        <f t="shared" si="17"/>
        <v>0.4679098661866874</v>
      </c>
      <c r="I50" s="141">
        <f t="shared" si="18"/>
        <v>2.8737213995398525</v>
      </c>
      <c r="K50" s="151">
        <f t="shared" si="19"/>
        <v>1.657983672105056</v>
      </c>
      <c r="L50" s="141">
        <f t="shared" si="20"/>
        <v>10.182694366856925</v>
      </c>
      <c r="N50" s="151">
        <f t="shared" si="21"/>
        <v>-0.8229538316572107</v>
      </c>
      <c r="O50" s="141">
        <f t="shared" si="22"/>
        <v>-5.0542640960750198</v>
      </c>
      <c r="Q50" s="151">
        <v>-0.36711997426115794</v>
      </c>
      <c r="R50" s="141">
        <f t="shared" si="23"/>
        <v>-2.2547088712420575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18.356060437203777</v>
      </c>
      <c r="C51" s="141">
        <f t="shared" si="15"/>
        <v>2.1021430699941459</v>
      </c>
      <c r="E51" s="151">
        <v>35.814450234640255</v>
      </c>
      <c r="F51" s="141">
        <f t="shared" si="16"/>
        <v>3.7224398787514956</v>
      </c>
      <c r="H51" s="151">
        <f t="shared" si="17"/>
        <v>17.458389797436478</v>
      </c>
      <c r="I51" s="141">
        <f t="shared" si="18"/>
        <v>95.109677030982567</v>
      </c>
      <c r="K51" s="151">
        <f t="shared" si="19"/>
        <v>1.8691415321160016</v>
      </c>
      <c r="L51" s="141">
        <f t="shared" si="20"/>
        <v>10.182694366856925</v>
      </c>
      <c r="N51" s="151">
        <f t="shared" si="21"/>
        <v>14.36167679955537</v>
      </c>
      <c r="O51" s="141">
        <f t="shared" si="22"/>
        <v>78.239428600089738</v>
      </c>
      <c r="Q51" s="151">
        <v>1.2275714657651065</v>
      </c>
      <c r="R51" s="141">
        <f t="shared" si="23"/>
        <v>6.6875540640358961</v>
      </c>
      <c r="T51" s="151"/>
    </row>
    <row r="52" spans="1:20" x14ac:dyDescent="0.2">
      <c r="A52" s="135" t="str">
        <f t="shared" si="14"/>
        <v>33 Protective service occupations</v>
      </c>
      <c r="B52" s="151">
        <v>7.0637028077850488</v>
      </c>
      <c r="C52" s="141">
        <f t="shared" si="15"/>
        <v>0.80893795031247473</v>
      </c>
      <c r="E52" s="151">
        <v>6.3020509314616593</v>
      </c>
      <c r="F52" s="141">
        <f t="shared" si="16"/>
        <v>0.65501510009236441</v>
      </c>
      <c r="H52" s="151">
        <f t="shared" si="17"/>
        <v>-0.76165187632338949</v>
      </c>
      <c r="I52" s="141">
        <f t="shared" si="18"/>
        <v>-10.782614969077652</v>
      </c>
      <c r="K52" s="151">
        <f t="shared" si="19"/>
        <v>0.71927526789984264</v>
      </c>
      <c r="L52" s="141">
        <f t="shared" si="20"/>
        <v>10.182694366856925</v>
      </c>
      <c r="N52" s="151">
        <f t="shared" si="21"/>
        <v>-1.2170690769881958</v>
      </c>
      <c r="O52" s="141">
        <f t="shared" si="22"/>
        <v>-17.229902079782285</v>
      </c>
      <c r="Q52" s="151">
        <v>-0.26385806723503635</v>
      </c>
      <c r="R52" s="141">
        <f t="shared" si="23"/>
        <v>-3.7354072561522984</v>
      </c>
      <c r="T52" s="151"/>
    </row>
    <row r="53" spans="1:20" x14ac:dyDescent="0.2">
      <c r="A53" s="135" t="str">
        <f t="shared" si="14"/>
        <v>34 Culture, media and sports occupations</v>
      </c>
      <c r="B53" s="151">
        <v>17.938158984742856</v>
      </c>
      <c r="C53" s="141">
        <f t="shared" si="15"/>
        <v>2.0542848356395287</v>
      </c>
      <c r="E53" s="151">
        <v>19.879399933801913</v>
      </c>
      <c r="F53" s="141">
        <f t="shared" si="16"/>
        <v>2.0662015078947196</v>
      </c>
      <c r="H53" s="151">
        <f t="shared" si="17"/>
        <v>1.9412409490590576</v>
      </c>
      <c r="I53" s="141">
        <f t="shared" si="18"/>
        <v>10.821851622065349</v>
      </c>
      <c r="K53" s="151">
        <f t="shared" si="19"/>
        <v>1.8265879044572504</v>
      </c>
      <c r="L53" s="141">
        <f t="shared" si="20"/>
        <v>10.182694366856925</v>
      </c>
      <c r="N53" s="151">
        <f t="shared" si="21"/>
        <v>-1.0970460086408664</v>
      </c>
      <c r="O53" s="141">
        <f t="shared" si="22"/>
        <v>-6.115711258741487</v>
      </c>
      <c r="Q53" s="151">
        <v>1.2116990532426735</v>
      </c>
      <c r="R53" s="141">
        <f t="shared" si="23"/>
        <v>6.7548685139499192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50.09961016917898</v>
      </c>
      <c r="C54" s="141">
        <f t="shared" si="15"/>
        <v>5.7374265402337583</v>
      </c>
      <c r="E54" s="151">
        <v>54.594360780831785</v>
      </c>
      <c r="F54" s="141">
        <f t="shared" si="16"/>
        <v>5.6743639618668071</v>
      </c>
      <c r="H54" s="151">
        <f t="shared" si="17"/>
        <v>4.4947506116528047</v>
      </c>
      <c r="I54" s="141">
        <f t="shared" si="18"/>
        <v>8.9716279158154943</v>
      </c>
      <c r="K54" s="151">
        <f t="shared" si="19"/>
        <v>5.1014901825142678</v>
      </c>
      <c r="L54" s="141">
        <f t="shared" si="20"/>
        <v>10.182694366856925</v>
      </c>
      <c r="N54" s="151">
        <f t="shared" si="21"/>
        <v>0.84327502793052922</v>
      </c>
      <c r="O54" s="141">
        <f t="shared" si="22"/>
        <v>1.6831967855296959</v>
      </c>
      <c r="Q54" s="151">
        <v>-1.4500145987919926</v>
      </c>
      <c r="R54" s="141">
        <f t="shared" si="23"/>
        <v>-2.8942632365711178</v>
      </c>
      <c r="T54" s="151"/>
    </row>
    <row r="55" spans="1:20" x14ac:dyDescent="0.2">
      <c r="A55" s="135" t="str">
        <f t="shared" si="14"/>
        <v>41 Administrative occupations</v>
      </c>
      <c r="B55" s="151">
        <v>69.467027302547592</v>
      </c>
      <c r="C55" s="141">
        <f t="shared" si="15"/>
        <v>7.9553905663316495</v>
      </c>
      <c r="E55" s="151">
        <v>70.112854670231897</v>
      </c>
      <c r="F55" s="141">
        <f t="shared" si="16"/>
        <v>7.2873067861626728</v>
      </c>
      <c r="H55" s="151">
        <f t="shared" si="17"/>
        <v>0.64582736768430493</v>
      </c>
      <c r="I55" s="141">
        <f t="shared" si="18"/>
        <v>0.92968908093842284</v>
      </c>
      <c r="K55" s="151">
        <f t="shared" si="19"/>
        <v>7.0736150759594763</v>
      </c>
      <c r="L55" s="141">
        <f t="shared" si="20"/>
        <v>10.182694366856925</v>
      </c>
      <c r="N55" s="151">
        <f t="shared" si="21"/>
        <v>-4.8774327671144979</v>
      </c>
      <c r="O55" s="141">
        <f t="shared" si="22"/>
        <v>-7.0212199319714177</v>
      </c>
      <c r="Q55" s="151">
        <v>-1.5503549411606734</v>
      </c>
      <c r="R55" s="141">
        <f t="shared" si="23"/>
        <v>-2.2317853539470756</v>
      </c>
      <c r="T55" s="151"/>
    </row>
    <row r="56" spans="1:20" x14ac:dyDescent="0.2">
      <c r="A56" s="135" t="str">
        <f t="shared" si="14"/>
        <v>42 Secretarial and related occupations</v>
      </c>
      <c r="B56" s="151">
        <v>15.818290999772618</v>
      </c>
      <c r="C56" s="141">
        <f t="shared" si="15"/>
        <v>1.8115167422813401</v>
      </c>
      <c r="E56" s="151">
        <v>12.357070658646423</v>
      </c>
      <c r="F56" s="141">
        <f t="shared" si="16"/>
        <v>1.2843545636728799</v>
      </c>
      <c r="H56" s="151">
        <f t="shared" si="17"/>
        <v>-3.4612203411261948</v>
      </c>
      <c r="I56" s="141">
        <f t="shared" si="18"/>
        <v>-21.881126988850742</v>
      </c>
      <c r="K56" s="151">
        <f t="shared" si="19"/>
        <v>1.6107282265668825</v>
      </c>
      <c r="L56" s="141">
        <f t="shared" si="20"/>
        <v>10.182694366856925</v>
      </c>
      <c r="N56" s="151">
        <f t="shared" si="21"/>
        <v>-5.4530037985452235</v>
      </c>
      <c r="O56" s="141">
        <f t="shared" si="22"/>
        <v>-34.47277457864196</v>
      </c>
      <c r="Q56" s="151">
        <v>0.38105523085214643</v>
      </c>
      <c r="R56" s="141">
        <f t="shared" si="23"/>
        <v>2.4089532229342852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14.506601714727884</v>
      </c>
      <c r="C57" s="141">
        <f t="shared" si="15"/>
        <v>1.6613015830986109</v>
      </c>
      <c r="E57" s="151">
        <v>14.998838019406014</v>
      </c>
      <c r="F57" s="141">
        <f t="shared" si="16"/>
        <v>1.5589314484121066</v>
      </c>
      <c r="H57" s="151">
        <f t="shared" si="17"/>
        <v>0.49223630467812995</v>
      </c>
      <c r="I57" s="141">
        <f t="shared" si="18"/>
        <v>3.3931882487570064</v>
      </c>
      <c r="K57" s="151">
        <f t="shared" si="19"/>
        <v>1.4771629156279664</v>
      </c>
      <c r="L57" s="141">
        <f t="shared" si="20"/>
        <v>10.182694366856925</v>
      </c>
      <c r="N57" s="151">
        <f t="shared" si="21"/>
        <v>-0.69959715296635805</v>
      </c>
      <c r="O57" s="141">
        <f t="shared" si="22"/>
        <v>-4.8226122611203239</v>
      </c>
      <c r="Q57" s="151">
        <v>-0.28532945798347842</v>
      </c>
      <c r="R57" s="141">
        <f t="shared" si="23"/>
        <v>-1.9668938569795889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31.645612507931745</v>
      </c>
      <c r="C58" s="141">
        <f t="shared" si="15"/>
        <v>3.6240676618409786</v>
      </c>
      <c r="E58" s="151">
        <v>30.2156851568928</v>
      </c>
      <c r="F58" s="141">
        <f t="shared" si="16"/>
        <v>3.1405220701399714</v>
      </c>
      <c r="H58" s="151">
        <f t="shared" si="17"/>
        <v>-1.4299273510389447</v>
      </c>
      <c r="I58" s="141">
        <f t="shared" si="18"/>
        <v>-4.5185643054958868</v>
      </c>
      <c r="K58" s="151">
        <f t="shared" si="19"/>
        <v>3.2223760022025365</v>
      </c>
      <c r="L58" s="141">
        <f t="shared" si="20"/>
        <v>10.182694366856925</v>
      </c>
      <c r="N58" s="151">
        <f t="shared" si="21"/>
        <v>-2.8206110620628699</v>
      </c>
      <c r="O58" s="141">
        <f t="shared" si="22"/>
        <v>-8.9131188766085785</v>
      </c>
      <c r="Q58" s="151">
        <v>-1.8316922911786115</v>
      </c>
      <c r="R58" s="141">
        <f t="shared" si="23"/>
        <v>-5.7881397957442324</v>
      </c>
      <c r="T58" s="151"/>
    </row>
    <row r="59" spans="1:20" x14ac:dyDescent="0.2">
      <c r="A59" s="135" t="str">
        <f t="shared" si="14"/>
        <v>53 Skilled construction and building trades</v>
      </c>
      <c r="B59" s="151">
        <v>28.014953260385727</v>
      </c>
      <c r="C59" s="141">
        <f t="shared" si="15"/>
        <v>3.2082831745949969</v>
      </c>
      <c r="E59" s="151">
        <v>29.301902408065743</v>
      </c>
      <c r="F59" s="141">
        <f t="shared" si="16"/>
        <v>3.0455464018702121</v>
      </c>
      <c r="H59" s="151">
        <f t="shared" si="17"/>
        <v>1.2869491476800157</v>
      </c>
      <c r="I59" s="141">
        <f t="shared" si="18"/>
        <v>4.5937936633998033</v>
      </c>
      <c r="K59" s="151">
        <f t="shared" si="19"/>
        <v>2.8526770675228983</v>
      </c>
      <c r="L59" s="141">
        <f t="shared" si="20"/>
        <v>10.182694366856925</v>
      </c>
      <c r="N59" s="151">
        <f t="shared" si="21"/>
        <v>-3.1431150396221863</v>
      </c>
      <c r="O59" s="141">
        <f t="shared" si="22"/>
        <v>-11.219419180922488</v>
      </c>
      <c r="Q59" s="151">
        <v>1.5773871197793035</v>
      </c>
      <c r="R59" s="141">
        <f t="shared" si="23"/>
        <v>5.6305184774653627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17.122487983136367</v>
      </c>
      <c r="C60" s="141">
        <f t="shared" si="15"/>
        <v>1.960873880206683</v>
      </c>
      <c r="E60" s="151">
        <v>17.983096595677363</v>
      </c>
      <c r="F60" s="141">
        <f t="shared" si="16"/>
        <v>1.8691057791651755</v>
      </c>
      <c r="H60" s="151">
        <f t="shared" si="17"/>
        <v>0.86060861254099663</v>
      </c>
      <c r="I60" s="141">
        <f t="shared" si="18"/>
        <v>5.0261890292380151</v>
      </c>
      <c r="K60" s="151">
        <f t="shared" si="19"/>
        <v>1.7435306193245808</v>
      </c>
      <c r="L60" s="141">
        <f t="shared" si="20"/>
        <v>10.182694366856925</v>
      </c>
      <c r="N60" s="151">
        <f t="shared" si="21"/>
        <v>-1.0189246084002255</v>
      </c>
      <c r="O60" s="141">
        <f t="shared" si="22"/>
        <v>-5.9507976259276463</v>
      </c>
      <c r="Q60" s="151">
        <v>0.13600260161664129</v>
      </c>
      <c r="R60" s="141">
        <f t="shared" si="23"/>
        <v>0.79429228830873078</v>
      </c>
      <c r="T60" s="151"/>
    </row>
    <row r="61" spans="1:20" x14ac:dyDescent="0.2">
      <c r="A61" s="135" t="str">
        <f t="shared" si="14"/>
        <v>61 Caring personal service occupations</v>
      </c>
      <c r="B61" s="151">
        <v>66.405716823523662</v>
      </c>
      <c r="C61" s="141">
        <f t="shared" si="15"/>
        <v>7.604808118066356</v>
      </c>
      <c r="E61" s="151">
        <v>75.686213377970901</v>
      </c>
      <c r="F61" s="141">
        <f t="shared" si="16"/>
        <v>7.866583937601626</v>
      </c>
      <c r="H61" s="151">
        <f t="shared" si="17"/>
        <v>9.2804965544472395</v>
      </c>
      <c r="I61" s="141">
        <f t="shared" si="18"/>
        <v>13.975448196893336</v>
      </c>
      <c r="K61" s="151">
        <f t="shared" si="19"/>
        <v>6.7618911862599056</v>
      </c>
      <c r="L61" s="141">
        <f t="shared" si="20"/>
        <v>10.182694366856925</v>
      </c>
      <c r="N61" s="151">
        <f t="shared" si="21"/>
        <v>-1.4974062110601025</v>
      </c>
      <c r="O61" s="141">
        <f t="shared" si="22"/>
        <v>-2.2549356933222038</v>
      </c>
      <c r="Q61" s="151">
        <v>4.0160115792474356</v>
      </c>
      <c r="R61" s="141">
        <f t="shared" si="23"/>
        <v>6.0476895233586241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18.599351536263498</v>
      </c>
      <c r="C62" s="141">
        <f t="shared" si="15"/>
        <v>2.1300048598171455</v>
      </c>
      <c r="E62" s="151">
        <v>20.192698636798525</v>
      </c>
      <c r="F62" s="141">
        <f t="shared" si="16"/>
        <v>2.0987647771437254</v>
      </c>
      <c r="H62" s="151">
        <f t="shared" si="17"/>
        <v>1.593347100535027</v>
      </c>
      <c r="I62" s="141">
        <f t="shared" si="18"/>
        <v>8.5666809266357937</v>
      </c>
      <c r="K62" s="151">
        <f t="shared" si="19"/>
        <v>1.8939151211550203</v>
      </c>
      <c r="L62" s="141">
        <f t="shared" si="20"/>
        <v>10.182694366856925</v>
      </c>
      <c r="N62" s="151">
        <f t="shared" si="21"/>
        <v>-0.59306741620403569</v>
      </c>
      <c r="O62" s="141">
        <f t="shared" si="22"/>
        <v>-3.1886456635206941</v>
      </c>
      <c r="Q62" s="151">
        <v>0.29249939558404253</v>
      </c>
      <c r="R62" s="141">
        <f t="shared" si="23"/>
        <v>1.5726322232995655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0.79293493468673615</v>
      </c>
      <c r="C63" s="141">
        <f t="shared" si="15"/>
        <v>9.0807212343320232E-2</v>
      </c>
      <c r="E63" s="151">
        <v>0.56398543038141657</v>
      </c>
      <c r="F63" s="141">
        <f t="shared" si="16"/>
        <v>5.8618849188868428E-2</v>
      </c>
      <c r="H63" s="151">
        <f t="shared" si="17"/>
        <v>-0.22894950430531957</v>
      </c>
      <c r="I63" s="141">
        <f t="shared" si="18"/>
        <v>-28.873681091598058</v>
      </c>
      <c r="K63" s="151">
        <f t="shared" si="19"/>
        <v>8.0742140927186928E-2</v>
      </c>
      <c r="L63" s="141">
        <f t="shared" si="20"/>
        <v>10.182694366856925</v>
      </c>
      <c r="N63" s="151">
        <f t="shared" si="21"/>
        <v>-0.31716631374315063</v>
      </c>
      <c r="O63" s="141">
        <f t="shared" si="22"/>
        <v>-39.99903395206735</v>
      </c>
      <c r="Q63" s="151">
        <v>7.4746685106441011E-3</v>
      </c>
      <c r="R63" s="141">
        <f t="shared" si="23"/>
        <v>0.94265849361235532</v>
      </c>
      <c r="T63" s="151"/>
    </row>
    <row r="64" spans="1:20" x14ac:dyDescent="0.2">
      <c r="A64" s="135" t="str">
        <f t="shared" si="14"/>
        <v>71 Sales occupations</v>
      </c>
      <c r="B64" s="151">
        <v>62.780118411665967</v>
      </c>
      <c r="C64" s="141">
        <f t="shared" si="15"/>
        <v>7.1896031996612475</v>
      </c>
      <c r="E64" s="151">
        <v>60.581823910715812</v>
      </c>
      <c r="F64" s="141">
        <f t="shared" si="16"/>
        <v>6.2966818079097795</v>
      </c>
      <c r="H64" s="151">
        <f t="shared" si="17"/>
        <v>-2.1982945009501549</v>
      </c>
      <c r="I64" s="141">
        <f t="shared" si="18"/>
        <v>-3.5015775002769978</v>
      </c>
      <c r="K64" s="151">
        <f t="shared" si="19"/>
        <v>6.3927075810108178</v>
      </c>
      <c r="L64" s="141">
        <f t="shared" si="20"/>
        <v>10.182694366856925</v>
      </c>
      <c r="N64" s="151">
        <f t="shared" si="21"/>
        <v>-5.2830066918543537</v>
      </c>
      <c r="O64" s="141">
        <f t="shared" si="22"/>
        <v>-8.4150951376234602</v>
      </c>
      <c r="Q64" s="151">
        <v>-3.307995390106619</v>
      </c>
      <c r="R64" s="141">
        <f t="shared" si="23"/>
        <v>-5.2691767295104661</v>
      </c>
      <c r="T64" s="151"/>
    </row>
    <row r="65" spans="1:20" x14ac:dyDescent="0.2">
      <c r="A65" s="135" t="str">
        <f t="shared" si="14"/>
        <v>72 Customer service occupations</v>
      </c>
      <c r="B65" s="151">
        <v>13.747076613062992</v>
      </c>
      <c r="C65" s="141">
        <f t="shared" si="15"/>
        <v>1.5743204776259234</v>
      </c>
      <c r="E65" s="151">
        <v>17.244460587657152</v>
      </c>
      <c r="F65" s="141">
        <f t="shared" si="16"/>
        <v>1.792334305245499</v>
      </c>
      <c r="H65" s="151">
        <f t="shared" si="17"/>
        <v>3.4973839745941593</v>
      </c>
      <c r="I65" s="141">
        <f t="shared" si="18"/>
        <v>25.440928810062879</v>
      </c>
      <c r="K65" s="151">
        <f t="shared" si="19"/>
        <v>1.3998227958858711</v>
      </c>
      <c r="L65" s="141">
        <f t="shared" si="20"/>
        <v>10.182694366856925</v>
      </c>
      <c r="N65" s="151">
        <f t="shared" si="21"/>
        <v>2.4969811196806617</v>
      </c>
      <c r="O65" s="141">
        <f t="shared" si="22"/>
        <v>18.16372447730404</v>
      </c>
      <c r="Q65" s="151">
        <v>-0.3994199409723736</v>
      </c>
      <c r="R65" s="141">
        <f t="shared" si="23"/>
        <v>-2.9054900340980834</v>
      </c>
      <c r="T65" s="151"/>
    </row>
    <row r="66" spans="1:20" x14ac:dyDescent="0.2">
      <c r="A66" s="135" t="str">
        <f t="shared" si="14"/>
        <v>81 Process, plant and machine operatives</v>
      </c>
      <c r="B66" s="151">
        <v>19.833547937878045</v>
      </c>
      <c r="C66" s="141">
        <f t="shared" si="15"/>
        <v>2.2713455043166224</v>
      </c>
      <c r="E66" s="151">
        <v>19.657855883507118</v>
      </c>
      <c r="F66" s="141">
        <f t="shared" si="16"/>
        <v>2.0431749249843438</v>
      </c>
      <c r="H66" s="151">
        <f t="shared" si="17"/>
        <v>-0.17569205437092705</v>
      </c>
      <c r="I66" s="141">
        <f t="shared" si="18"/>
        <v>-0.88583270588410423</v>
      </c>
      <c r="K66" s="151">
        <f t="shared" si="19"/>
        <v>2.0195895686181755</v>
      </c>
      <c r="L66" s="141">
        <f t="shared" si="20"/>
        <v>10.182694366856925</v>
      </c>
      <c r="N66" s="151">
        <f t="shared" si="21"/>
        <v>-0.47611320175465077</v>
      </c>
      <c r="O66" s="141">
        <f t="shared" si="22"/>
        <v>-2.4005447903013426</v>
      </c>
      <c r="Q66" s="151">
        <v>-1.7191684212344518</v>
      </c>
      <c r="R66" s="141">
        <f t="shared" si="23"/>
        <v>-8.6679822824396915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25.04611211338468</v>
      </c>
      <c r="C67" s="141">
        <f t="shared" si="15"/>
        <v>2.8682903496404273</v>
      </c>
      <c r="E67" s="151">
        <v>25.580868630418085</v>
      </c>
      <c r="F67" s="141">
        <f t="shared" si="16"/>
        <v>2.658794003512865</v>
      </c>
      <c r="H67" s="151">
        <f t="shared" si="17"/>
        <v>0.53475651703340432</v>
      </c>
      <c r="I67" s="141">
        <f t="shared" si="18"/>
        <v>2.1350879314623539</v>
      </c>
      <c r="K67" s="151">
        <f t="shared" si="19"/>
        <v>2.5503690472862921</v>
      </c>
      <c r="L67" s="141">
        <f t="shared" si="20"/>
        <v>10.182694366856925</v>
      </c>
      <c r="N67" s="151">
        <f t="shared" si="21"/>
        <v>-0.96197493096271991</v>
      </c>
      <c r="O67" s="141">
        <f t="shared" si="22"/>
        <v>-3.8408153992436973</v>
      </c>
      <c r="Q67" s="151">
        <v>-1.0536375992901679</v>
      </c>
      <c r="R67" s="141">
        <f t="shared" si="23"/>
        <v>-4.2067910361508858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12.807063046170759</v>
      </c>
      <c r="C68" s="141">
        <f t="shared" si="15"/>
        <v>1.4666697640044988</v>
      </c>
      <c r="E68" s="151">
        <v>28.406018439853025</v>
      </c>
      <c r="F68" s="141">
        <f t="shared" si="16"/>
        <v>2.9524310758450865</v>
      </c>
      <c r="H68" s="151">
        <f t="shared" si="17"/>
        <v>15.598955393682266</v>
      </c>
      <c r="I68" s="141">
        <f t="shared" si="18"/>
        <v>121.79962991863516</v>
      </c>
      <c r="K68" s="151">
        <f t="shared" si="19"/>
        <v>1.3041040873622449</v>
      </c>
      <c r="L68" s="141">
        <f t="shared" si="20"/>
        <v>10.182694366856925</v>
      </c>
      <c r="N68" s="151">
        <f t="shared" si="21"/>
        <v>14.707884289164763</v>
      </c>
      <c r="O68" s="141">
        <f t="shared" si="22"/>
        <v>114.84197615129519</v>
      </c>
      <c r="Q68" s="151">
        <v>-0.41303298284474171</v>
      </c>
      <c r="R68" s="141">
        <f t="shared" si="23"/>
        <v>-3.2250405995169693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76.472614176961571</v>
      </c>
      <c r="C69" s="141">
        <f t="shared" ref="C69" si="25">B69/B$71*100</f>
        <v>8.7576730577012771</v>
      </c>
      <c r="E69" s="151">
        <v>65.019599992550852</v>
      </c>
      <c r="F69" s="141">
        <f t="shared" ref="F69" si="26">E69/E$71*100</f>
        <v>6.7579301183477423</v>
      </c>
      <c r="H69" s="151">
        <f t="shared" ref="H69" si="27">E69-B69</f>
        <v>-11.453014184410719</v>
      </c>
      <c r="I69" s="141">
        <f t="shared" ref="I69" si="28">IF(B69&gt;0,((E69/B69)-1)*100,0)</f>
        <v>-14.976621771955978</v>
      </c>
      <c r="K69" s="151">
        <f t="shared" ref="K69" si="29">(($E$71/$B$71)-1)*B69</f>
        <v>7.7869725759856969</v>
      </c>
      <c r="L69" s="141">
        <f t="shared" ref="L69" si="30">IF(B69&gt;0,K69/B69*100,0)</f>
        <v>10.182694366856925</v>
      </c>
      <c r="N69" s="151">
        <f t="shared" ref="N69" si="31">H69-(K69+Q69)</f>
        <v>-22.89243080048556</v>
      </c>
      <c r="O69" s="141">
        <f t="shared" ref="O69" si="32">IF(B69&gt;0,N69/B69*100,0)</f>
        <v>-29.935462579468375</v>
      </c>
      <c r="Q69" s="151">
        <v>3.652444040089144</v>
      </c>
      <c r="R69" s="141">
        <f t="shared" ref="R69" si="33">IF(B69&gt;0,Q69/B69*100,0)</f>
        <v>4.7761464406554746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873.20699999999977</v>
      </c>
      <c r="C71" s="147">
        <f>B71/B$71*100</f>
        <v>100</v>
      </c>
      <c r="D71" s="145"/>
      <c r="E71" s="152">
        <f>SUM(E44:E69)</f>
        <v>962.12300000000005</v>
      </c>
      <c r="F71" s="147">
        <f>E71/E$71*100</f>
        <v>100</v>
      </c>
      <c r="G71" s="145"/>
      <c r="H71" s="152">
        <f t="shared" si="17"/>
        <v>88.916000000000281</v>
      </c>
      <c r="I71" s="147">
        <f t="shared" si="18"/>
        <v>10.182694366856925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Heart of the South West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Heart of the South West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Heart of the South West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Heart of the South West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63.324699634033763</v>
      </c>
      <c r="C7" s="11">
        <f t="shared" si="2"/>
        <v>63.742203214879304</v>
      </c>
      <c r="D7" s="11">
        <f t="shared" si="2"/>
        <v>0.41750358084552597</v>
      </c>
      <c r="E7" s="11">
        <f t="shared" si="2"/>
        <v>30.704382143970392</v>
      </c>
      <c r="F7" s="11">
        <f t="shared" si="2"/>
        <v>31.121885724815922</v>
      </c>
      <c r="G7" s="200">
        <f>IF(B7&gt;0,(1+(E7/B7))^(1/($C$6-$B$6))-1,0)</f>
        <v>2.6705614870997207E-2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42.267675728360622</v>
      </c>
      <c r="R7" s="11">
        <v>39.100760656588598</v>
      </c>
      <c r="S7" s="345">
        <f>R7-Q7</f>
        <v>-3.1669150717720242</v>
      </c>
      <c r="T7" s="345">
        <v>17.648995645288242</v>
      </c>
      <c r="U7" s="345">
        <f>SUM(S7:T7)</f>
        <v>14.482080573516217</v>
      </c>
      <c r="V7" s="346">
        <f>IF(Q7&gt;0,(1+(T7/Q7))^(1/($C$6-$B$6))-1,0)</f>
        <v>2.3534817875628056E-2</v>
      </c>
      <c r="X7" s="10" t="str">
        <f>name!B4</f>
        <v>Agriculture</v>
      </c>
      <c r="Y7" s="11">
        <v>20.742000000000061</v>
      </c>
      <c r="Z7" s="11">
        <v>21.941999999999986</v>
      </c>
      <c r="AA7" s="345">
        <f>Z7-Y7</f>
        <v>1.1999999999999247</v>
      </c>
      <c r="AB7" s="11">
        <v>10.746690037438848</v>
      </c>
      <c r="AC7" s="345">
        <f>SUM(AA7:AB7)</f>
        <v>11.946690037438772</v>
      </c>
      <c r="AD7" s="348">
        <f>IF(Y7&gt;0,(1+(AB7/Y7))^(1/($C$6-$B$6))-1,0)</f>
        <v>2.8222092497060647E-2</v>
      </c>
    </row>
    <row r="8" spans="1:30" x14ac:dyDescent="0.2">
      <c r="A8" s="10" t="str">
        <f>name!D5</f>
        <v>12 Other managers and proprietors</v>
      </c>
      <c r="B8" s="11">
        <f t="shared" si="2"/>
        <v>34.869983656315654</v>
      </c>
      <c r="C8" s="11">
        <f t="shared" si="2"/>
        <v>41.624489363531652</v>
      </c>
      <c r="D8" s="11">
        <f t="shared" si="2"/>
        <v>6.7545057072160031</v>
      </c>
      <c r="E8" s="11">
        <f t="shared" si="2"/>
        <v>21.462261758119514</v>
      </c>
      <c r="F8" s="11">
        <f t="shared" si="2"/>
        <v>28.216767465335511</v>
      </c>
      <c r="G8" s="200">
        <f t="shared" ref="G8:G33" si="3">IF(B8&gt;0,(1+(E8/B8))^(1/($C$6-$B$6))-1,0)</f>
        <v>3.2492774873789765E-2</v>
      </c>
      <c r="H8" s="11"/>
      <c r="I8" s="10" t="str">
        <f>name!E4</f>
        <v>Managers, directors and senior officials</v>
      </c>
      <c r="J8" s="11">
        <f t="array" ref="J8:J16">MMULT(aggregation!$B$13:$AA$21,B7:B32)</f>
        <v>98.194683290349417</v>
      </c>
      <c r="K8" s="11">
        <f t="array" ref="K8:K16">MMULT(aggregation!$B$13:$AA$21,C7:C32)</f>
        <v>105.36669257841095</v>
      </c>
      <c r="L8" s="11">
        <f t="array" ref="L8:L16">MMULT(aggregation!$B$13:$AA$21,D7:D32)</f>
        <v>7.1720092880615294</v>
      </c>
      <c r="M8" s="11">
        <f t="array" ref="M8:M16">MMULT(aggregation!$B$13:$AA$21,E7:E32)</f>
        <v>52.166643902089902</v>
      </c>
      <c r="N8" s="11">
        <f t="array" ref="N8:N16">MMULT(aggregation!$B$13:$AA$21,F7:F32)</f>
        <v>59.338653190151433</v>
      </c>
      <c r="O8" s="11"/>
      <c r="P8" s="10" t="str">
        <f>name!D5</f>
        <v>12 Other managers and proprietors</v>
      </c>
      <c r="Q8" s="11">
        <v>20.25645117725621</v>
      </c>
      <c r="R8" s="11">
        <v>26.565624275276566</v>
      </c>
      <c r="S8" s="345">
        <f t="shared" ref="S8:S31" si="4">R8-Q8</f>
        <v>6.3091730980203558</v>
      </c>
      <c r="T8" s="345">
        <v>12.231218163074901</v>
      </c>
      <c r="U8" s="345">
        <f t="shared" ref="U8:U31" si="5">SUM(S8:T8)</f>
        <v>18.540391261095259</v>
      </c>
      <c r="V8" s="346">
        <f t="shared" ref="V8:V33" si="6">IF(Q8&gt;0,(1+(T8/Q8))^(1/($C$6-$B$6))-1,0)</f>
        <v>3.1993621369961867E-2</v>
      </c>
      <c r="X8" s="10" t="str">
        <f>name!B5</f>
        <v>Mining and quarrying</v>
      </c>
      <c r="Y8" s="11">
        <v>1.4819999999999978</v>
      </c>
      <c r="Z8" s="11">
        <v>0.84299999999999953</v>
      </c>
      <c r="AA8" s="345">
        <f t="shared" ref="AA8:AA29" si="7">Z8-Y8</f>
        <v>-0.63899999999999824</v>
      </c>
      <c r="AB8" s="11">
        <v>0.45728778898165234</v>
      </c>
      <c r="AC8" s="345">
        <f t="shared" ref="AC8:AC29" si="8">SUM(AA8:AB8)</f>
        <v>-0.18171221101834589</v>
      </c>
      <c r="AD8" s="348">
        <f t="shared" ref="AD8:AD29" si="9">IF(Y8&gt;0,(1+(AB8/Y8))^(1/($C$6-$B$6))-1,0)</f>
        <v>1.8090231903366005E-2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48.331010956342261</v>
      </c>
      <c r="C9" s="11">
        <f t="shared" si="2"/>
        <v>70.110152060304671</v>
      </c>
      <c r="D9" s="11">
        <f t="shared" si="2"/>
        <v>21.779141103962417</v>
      </c>
      <c r="E9" s="11">
        <f t="shared" si="2"/>
        <v>23.070529790432136</v>
      </c>
      <c r="F9" s="11">
        <f t="shared" si="2"/>
        <v>44.849670894394556</v>
      </c>
      <c r="G9" s="200">
        <f t="shared" si="3"/>
        <v>2.6357783667057433E-2</v>
      </c>
      <c r="H9" s="11"/>
      <c r="I9" s="10" t="str">
        <f>name!E5</f>
        <v>Professional occupations</v>
      </c>
      <c r="J9" s="11">
        <v>192.21290790145105</v>
      </c>
      <c r="K9" s="11">
        <v>235.51279622870481</v>
      </c>
      <c r="L9" s="11">
        <v>43.29988832725379</v>
      </c>
      <c r="M9" s="11">
        <v>99.62631971205694</v>
      </c>
      <c r="N9" s="11">
        <v>142.92620803931075</v>
      </c>
      <c r="O9" s="11"/>
      <c r="P9" s="10" t="str">
        <f>name!D6</f>
        <v>21 Science, research, engineering and technology professionals</v>
      </c>
      <c r="Q9" s="11">
        <v>37.97681854051995</v>
      </c>
      <c r="R9" s="11">
        <v>52.212159249566653</v>
      </c>
      <c r="S9" s="345">
        <f t="shared" si="4"/>
        <v>14.235340709046703</v>
      </c>
      <c r="T9" s="345">
        <v>15.311750732820624</v>
      </c>
      <c r="U9" s="345">
        <f t="shared" si="5"/>
        <v>29.547091441867327</v>
      </c>
      <c r="V9" s="346">
        <f t="shared" si="6"/>
        <v>2.2839988601178973E-2</v>
      </c>
      <c r="X9" s="10" t="str">
        <f>name!B6</f>
        <v>Food drink and tobacco</v>
      </c>
      <c r="Y9" s="11">
        <v>14.460000000000019</v>
      </c>
      <c r="Z9" s="11">
        <v>11.347000000000016</v>
      </c>
      <c r="AA9" s="345">
        <f t="shared" si="7"/>
        <v>-3.1130000000000031</v>
      </c>
      <c r="AB9" s="11">
        <v>5.7863248999034536</v>
      </c>
      <c r="AC9" s="345">
        <f t="shared" si="8"/>
        <v>2.6733248999034505</v>
      </c>
      <c r="AD9" s="348">
        <f t="shared" si="9"/>
        <v>2.2692789409478387E-2</v>
      </c>
    </row>
    <row r="10" spans="1:30" x14ac:dyDescent="0.2">
      <c r="A10" s="10" t="str">
        <f>name!D7</f>
        <v>22 Health professionals</v>
      </c>
      <c r="B10" s="11">
        <f t="shared" si="2"/>
        <v>42.644637939543621</v>
      </c>
      <c r="C10" s="11">
        <f t="shared" si="2"/>
        <v>49.355088431667419</v>
      </c>
      <c r="D10" s="11">
        <f t="shared" si="2"/>
        <v>6.7104504921237993</v>
      </c>
      <c r="E10" s="11">
        <f t="shared" si="2"/>
        <v>23.860528143662449</v>
      </c>
      <c r="F10" s="11">
        <f t="shared" si="2"/>
        <v>30.570978635786243</v>
      </c>
      <c r="G10" s="200">
        <f t="shared" si="3"/>
        <v>3.0068397900029797E-2</v>
      </c>
      <c r="H10" s="11"/>
      <c r="I10" s="10" t="str">
        <f>name!E6</f>
        <v>Associate professional occupations</v>
      </c>
      <c r="J10" s="11">
        <v>109.73989944609946</v>
      </c>
      <c r="K10" s="11">
        <v>133.34053879411101</v>
      </c>
      <c r="L10" s="11">
        <v>23.600639348011597</v>
      </c>
      <c r="M10" s="11">
        <v>58.658218811014663</v>
      </c>
      <c r="N10" s="11">
        <v>82.258858159026261</v>
      </c>
      <c r="O10" s="11"/>
      <c r="P10" s="10" t="str">
        <f>name!D7</f>
        <v>22 Health professionals</v>
      </c>
      <c r="Q10" s="11">
        <v>12.292871344696568</v>
      </c>
      <c r="R10" s="11">
        <v>14.663396095948292</v>
      </c>
      <c r="S10" s="345">
        <f t="shared" si="4"/>
        <v>2.3705247512517236</v>
      </c>
      <c r="T10" s="345">
        <v>5.0980858594016816</v>
      </c>
      <c r="U10" s="345">
        <f t="shared" si="5"/>
        <v>7.4686106106534051</v>
      </c>
      <c r="V10" s="346">
        <f t="shared" si="6"/>
        <v>2.3398265712957889E-2</v>
      </c>
      <c r="X10" s="10" t="str">
        <f>name!B7</f>
        <v>Engineering</v>
      </c>
      <c r="Y10" s="11">
        <v>12.205999999999991</v>
      </c>
      <c r="Z10" s="11">
        <v>9.8270000000000071</v>
      </c>
      <c r="AA10" s="345">
        <f t="shared" si="7"/>
        <v>-2.3789999999999836</v>
      </c>
      <c r="AB10" s="11">
        <v>4.8199673566310217</v>
      </c>
      <c r="AC10" s="345">
        <f t="shared" si="8"/>
        <v>2.4409673566310381</v>
      </c>
      <c r="AD10" s="348">
        <f t="shared" si="9"/>
        <v>2.2435441527838496E-2</v>
      </c>
    </row>
    <row r="11" spans="1:30" x14ac:dyDescent="0.2">
      <c r="A11" s="10" t="str">
        <f>name!D8</f>
        <v>23 Teaching and other educational professionals</v>
      </c>
      <c r="B11" s="11">
        <f t="shared" si="2"/>
        <v>45.806749225159912</v>
      </c>
      <c r="C11" s="11">
        <f t="shared" si="2"/>
        <v>49.205209582226281</v>
      </c>
      <c r="D11" s="11">
        <f t="shared" si="2"/>
        <v>3.3984603570663614</v>
      </c>
      <c r="E11" s="11">
        <f t="shared" si="2"/>
        <v>23.797824161050656</v>
      </c>
      <c r="F11" s="11">
        <f t="shared" si="2"/>
        <v>27.196284518117018</v>
      </c>
      <c r="G11" s="200">
        <f t="shared" si="3"/>
        <v>2.8285914628193076E-2</v>
      </c>
      <c r="H11" s="11"/>
      <c r="I11" s="10" t="str">
        <f>name!E7</f>
        <v>Administrative and secretarial occupations</v>
      </c>
      <c r="J11" s="11">
        <v>85.285318302320107</v>
      </c>
      <c r="K11" s="11">
        <v>82.469925328878347</v>
      </c>
      <c r="L11" s="11">
        <v>-2.815392973441774</v>
      </c>
      <c r="M11" s="11">
        <v>43.096365878030994</v>
      </c>
      <c r="N11" s="11">
        <v>40.280972904589206</v>
      </c>
      <c r="O11" s="11"/>
      <c r="P11" s="10" t="str">
        <f>name!D8</f>
        <v>23 Teaching and other educational professionals</v>
      </c>
      <c r="Q11" s="11">
        <v>14.386405822970945</v>
      </c>
      <c r="R11" s="11">
        <v>15.993798162645007</v>
      </c>
      <c r="S11" s="345">
        <f t="shared" si="4"/>
        <v>1.6073923396740621</v>
      </c>
      <c r="T11" s="345">
        <v>6.424288050051973</v>
      </c>
      <c r="U11" s="345">
        <f t="shared" si="5"/>
        <v>8.0316803897260343</v>
      </c>
      <c r="V11" s="346">
        <f t="shared" si="6"/>
        <v>2.4917598343062508E-2</v>
      </c>
      <c r="X11" s="10" t="str">
        <f>name!B8</f>
        <v>Rest of manufacturing</v>
      </c>
      <c r="Y11" s="11">
        <v>50.274999999999928</v>
      </c>
      <c r="Z11" s="11">
        <v>47.162000000000006</v>
      </c>
      <c r="AA11" s="345">
        <f t="shared" si="7"/>
        <v>-3.1129999999999214</v>
      </c>
      <c r="AB11" s="11">
        <v>20.073219800477766</v>
      </c>
      <c r="AC11" s="345">
        <f t="shared" si="8"/>
        <v>16.960219800477844</v>
      </c>
      <c r="AD11" s="348">
        <f t="shared" si="9"/>
        <v>2.2649323759526219E-2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55.430509780405245</v>
      </c>
      <c r="C12" s="11">
        <f t="shared" si="2"/>
        <v>66.842346154506458</v>
      </c>
      <c r="D12" s="11">
        <f t="shared" si="2"/>
        <v>11.411836374101211</v>
      </c>
      <c r="E12" s="11">
        <f t="shared" si="2"/>
        <v>28.897437616911706</v>
      </c>
      <c r="F12" s="11">
        <f t="shared" si="2"/>
        <v>40.309273991012923</v>
      </c>
      <c r="G12" s="200">
        <f t="shared" si="3"/>
        <v>2.8367107275479864E-2</v>
      </c>
      <c r="H12" s="11"/>
      <c r="I12" s="10" t="str">
        <f>name!E8</f>
        <v>Skilled trades occupations</v>
      </c>
      <c r="J12" s="11">
        <v>91.289655466181728</v>
      </c>
      <c r="K12" s="11">
        <v>92.499522180041936</v>
      </c>
      <c r="L12" s="11">
        <v>1.2098667138602133</v>
      </c>
      <c r="M12" s="11">
        <v>39.716130117382512</v>
      </c>
      <c r="N12" s="11">
        <v>40.925996831242735</v>
      </c>
      <c r="O12" s="11"/>
      <c r="P12" s="10" t="str">
        <f>name!D9</f>
        <v>24 Business, media and public service professionals</v>
      </c>
      <c r="Q12" s="11">
        <v>31.243641786667798</v>
      </c>
      <c r="R12" s="11">
        <v>36.995712063168874</v>
      </c>
      <c r="S12" s="345">
        <f t="shared" si="4"/>
        <v>5.7520702765010761</v>
      </c>
      <c r="T12" s="345">
        <v>14.268547677209012</v>
      </c>
      <c r="U12" s="345">
        <f t="shared" si="5"/>
        <v>20.020617953710087</v>
      </c>
      <c r="V12" s="346">
        <f t="shared" si="6"/>
        <v>2.5394708417584066E-2</v>
      </c>
      <c r="X12" s="10" t="str">
        <f>name!B9</f>
        <v>Electricity and gas</v>
      </c>
      <c r="Y12" s="11">
        <v>6.7230000000000105</v>
      </c>
      <c r="Z12" s="11">
        <v>6.0700000000000074</v>
      </c>
      <c r="AA12" s="345">
        <f t="shared" si="7"/>
        <v>-0.65300000000000313</v>
      </c>
      <c r="AB12" s="11">
        <v>2.5920850120008745</v>
      </c>
      <c r="AC12" s="345">
        <f t="shared" si="8"/>
        <v>1.9390850120008714</v>
      </c>
      <c r="AD12" s="348">
        <f t="shared" si="9"/>
        <v>2.1978079708496079E-2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16.282367047188718</v>
      </c>
      <c r="C13" s="11">
        <f t="shared" si="2"/>
        <v>16.750276913375416</v>
      </c>
      <c r="D13" s="11">
        <f t="shared" si="2"/>
        <v>0.46790986618670044</v>
      </c>
      <c r="E13" s="11">
        <f t="shared" si="2"/>
        <v>6.4827423406326483</v>
      </c>
      <c r="F13" s="11">
        <f t="shared" si="2"/>
        <v>6.950652206819349</v>
      </c>
      <c r="G13" s="200">
        <f t="shared" si="3"/>
        <v>2.2594564751059476E-2</v>
      </c>
      <c r="H13" s="11"/>
      <c r="I13" s="10" t="str">
        <f>name!E9</f>
        <v>Caring, leisure and other service occupations</v>
      </c>
      <c r="J13" s="11">
        <v>85.798003294473801</v>
      </c>
      <c r="K13" s="11">
        <v>96.442897445150805</v>
      </c>
      <c r="L13" s="11">
        <v>10.644894150676992</v>
      </c>
      <c r="M13" s="11">
        <v>50.070083012962385</v>
      </c>
      <c r="N13" s="11">
        <v>60.714977163639375</v>
      </c>
      <c r="O13" s="11"/>
      <c r="P13" s="10" t="str">
        <f>name!D10</f>
        <v>31 Science, engineering and technology associate professionals</v>
      </c>
      <c r="Q13" s="11">
        <v>11.685514603256635</v>
      </c>
      <c r="R13" s="11">
        <v>10.91143186638255</v>
      </c>
      <c r="S13" s="345">
        <f t="shared" si="4"/>
        <v>-0.77408273687408524</v>
      </c>
      <c r="T13" s="345">
        <v>3.8703061995794816</v>
      </c>
      <c r="U13" s="345">
        <f t="shared" si="5"/>
        <v>3.0962234627053964</v>
      </c>
      <c r="V13" s="346">
        <f t="shared" si="6"/>
        <v>1.9255364619983562E-2</v>
      </c>
      <c r="X13" s="10" t="str">
        <f>name!B10</f>
        <v>Water and sewerage</v>
      </c>
      <c r="Y13" s="11">
        <v>5.5049999999999937</v>
      </c>
      <c r="Z13" s="11">
        <v>6.3640000000000088</v>
      </c>
      <c r="AA13" s="345">
        <f t="shared" si="7"/>
        <v>0.85900000000001508</v>
      </c>
      <c r="AB13" s="11">
        <v>2.598303521346863</v>
      </c>
      <c r="AC13" s="345">
        <f t="shared" si="8"/>
        <v>3.4573035213468781</v>
      </c>
      <c r="AD13" s="348">
        <f t="shared" si="9"/>
        <v>2.6109367118796634E-2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18.356060437203816</v>
      </c>
      <c r="C14" s="11">
        <f t="shared" si="2"/>
        <v>35.814450234640262</v>
      </c>
      <c r="D14" s="11">
        <f t="shared" si="2"/>
        <v>17.45838979743645</v>
      </c>
      <c r="E14" s="11">
        <f t="shared" si="2"/>
        <v>17.500907673034583</v>
      </c>
      <c r="F14" s="11">
        <f t="shared" si="2"/>
        <v>34.959297470471029</v>
      </c>
      <c r="G14" s="200">
        <f t="shared" si="3"/>
        <v>4.5649832928709166E-2</v>
      </c>
      <c r="H14" s="11"/>
      <c r="I14" s="10" t="str">
        <f>name!E10</f>
        <v>Sales and customer service occupations</v>
      </c>
      <c r="J14" s="11">
        <v>76.527195024728968</v>
      </c>
      <c r="K14" s="11">
        <v>77.826284498372985</v>
      </c>
      <c r="L14" s="11">
        <v>1.2990894736440022</v>
      </c>
      <c r="M14" s="11">
        <v>35.959657613031055</v>
      </c>
      <c r="N14" s="11">
        <v>37.258747086675058</v>
      </c>
      <c r="O14" s="11"/>
      <c r="P14" s="10" t="str">
        <f>name!D11</f>
        <v>32 Health and social care associate professionals</v>
      </c>
      <c r="Q14" s="11">
        <v>4.17929321896513</v>
      </c>
      <c r="R14" s="11">
        <v>6.7720745188402898</v>
      </c>
      <c r="S14" s="345">
        <f t="shared" si="4"/>
        <v>2.5927812998751598</v>
      </c>
      <c r="T14" s="345">
        <v>2.8864857069669587</v>
      </c>
      <c r="U14" s="345">
        <f t="shared" si="5"/>
        <v>5.4792670068421181</v>
      </c>
      <c r="V14" s="346">
        <f t="shared" si="6"/>
        <v>3.5628070810898915E-2</v>
      </c>
      <c r="X14" s="10" t="str">
        <f>name!B11</f>
        <v>Construction</v>
      </c>
      <c r="Y14" s="11">
        <v>66.357000000000056</v>
      </c>
      <c r="Z14" s="11">
        <v>80.802999999999983</v>
      </c>
      <c r="AA14" s="345">
        <f t="shared" si="7"/>
        <v>14.445999999999927</v>
      </c>
      <c r="AB14" s="11">
        <v>30.685715488735994</v>
      </c>
      <c r="AC14" s="345">
        <f t="shared" si="8"/>
        <v>45.131715488735921</v>
      </c>
      <c r="AD14" s="348">
        <f t="shared" si="9"/>
        <v>2.566392308129628E-2</v>
      </c>
    </row>
    <row r="15" spans="1:30" x14ac:dyDescent="0.2">
      <c r="A15" s="10" t="str">
        <f>name!D12</f>
        <v>33 Protective service occupations</v>
      </c>
      <c r="B15" s="11">
        <f t="shared" si="2"/>
        <v>7.0637028077850452</v>
      </c>
      <c r="C15" s="11">
        <f t="shared" si="2"/>
        <v>6.3020509314616522</v>
      </c>
      <c r="D15" s="11">
        <f t="shared" si="2"/>
        <v>-0.76165187632339282</v>
      </c>
      <c r="E15" s="11">
        <f t="shared" si="2"/>
        <v>2.0568337099721941</v>
      </c>
      <c r="F15" s="11">
        <f t="shared" si="2"/>
        <v>1.2951818336488012</v>
      </c>
      <c r="G15" s="200">
        <f t="shared" si="3"/>
        <v>1.7183244923444585E-2</v>
      </c>
      <c r="H15" s="11"/>
      <c r="I15" s="10" t="str">
        <f>name!E11</f>
        <v>Process, plant and machine operatives</v>
      </c>
      <c r="J15" s="11">
        <v>44.879660051262775</v>
      </c>
      <c r="K15" s="11">
        <v>45.238724513925177</v>
      </c>
      <c r="L15" s="11">
        <v>0.35906446266239911</v>
      </c>
      <c r="M15" s="11">
        <v>21.289449873182217</v>
      </c>
      <c r="N15" s="11">
        <v>21.648514335844617</v>
      </c>
      <c r="O15" s="11"/>
      <c r="P15" s="10" t="str">
        <f>name!D12</f>
        <v>33 Protective service occupations</v>
      </c>
      <c r="Q15" s="11">
        <v>5.0840259601424327</v>
      </c>
      <c r="R15" s="11">
        <v>4.1158248536007216</v>
      </c>
      <c r="S15" s="345">
        <f t="shared" si="4"/>
        <v>-0.9682011065417111</v>
      </c>
      <c r="T15" s="345">
        <v>1.1625396200346578</v>
      </c>
      <c r="U15" s="345">
        <f t="shared" si="5"/>
        <v>0.19433851349294673</v>
      </c>
      <c r="V15" s="346">
        <f t="shared" si="6"/>
        <v>1.382322575782724E-2</v>
      </c>
      <c r="X15" s="10" t="str">
        <f>name!B12</f>
        <v>Wholesale and retail trade</v>
      </c>
      <c r="Y15" s="11">
        <v>133.32999999999967</v>
      </c>
      <c r="Z15" s="11">
        <v>134.80599999999967</v>
      </c>
      <c r="AA15" s="345">
        <f t="shared" si="7"/>
        <v>1.4759999999999991</v>
      </c>
      <c r="AB15" s="11">
        <v>61.181114583794482</v>
      </c>
      <c r="AC15" s="345">
        <f t="shared" si="8"/>
        <v>62.657114583794481</v>
      </c>
      <c r="AD15" s="348">
        <f t="shared" si="9"/>
        <v>2.5497099188228178E-2</v>
      </c>
    </row>
    <row r="16" spans="1:30" x14ac:dyDescent="0.2">
      <c r="A16" s="10" t="str">
        <f>name!D13</f>
        <v>34 Culture, media and sports occupations</v>
      </c>
      <c r="B16" s="11">
        <f t="shared" si="2"/>
        <v>17.938158984742866</v>
      </c>
      <c r="C16" s="11">
        <f t="shared" si="2"/>
        <v>19.87939993380191</v>
      </c>
      <c r="D16" s="11">
        <f t="shared" si="2"/>
        <v>1.9412409490590417</v>
      </c>
      <c r="E16" s="11">
        <f t="shared" si="2"/>
        <v>8.7862589821554185</v>
      </c>
      <c r="F16" s="11">
        <f t="shared" si="2"/>
        <v>10.727499931214458</v>
      </c>
      <c r="G16" s="200">
        <f t="shared" si="3"/>
        <v>2.6932801015466801E-2</v>
      </c>
      <c r="H16" s="11"/>
      <c r="I16" s="10" t="str">
        <f>name!E12</f>
        <v>Elementary occupations</v>
      </c>
      <c r="J16" s="11">
        <v>89.279677223132282</v>
      </c>
      <c r="K16" s="11">
        <v>93.425618432403922</v>
      </c>
      <c r="L16" s="11">
        <v>4.1459412092716512</v>
      </c>
      <c r="M16" s="11">
        <v>44.410964060731402</v>
      </c>
      <c r="N16" s="11">
        <v>48.55690527000305</v>
      </c>
      <c r="O16" s="11"/>
      <c r="P16" s="10" t="str">
        <f>name!D13</f>
        <v>34 Culture, media and sports occupations</v>
      </c>
      <c r="Q16" s="11">
        <v>7.6446272414767247</v>
      </c>
      <c r="R16" s="11">
        <v>8.3049509554183523</v>
      </c>
      <c r="S16" s="345">
        <f t="shared" si="4"/>
        <v>0.66032371394162759</v>
      </c>
      <c r="T16" s="345">
        <v>3.089303709877564</v>
      </c>
      <c r="U16" s="345">
        <f t="shared" si="5"/>
        <v>3.7496274238191916</v>
      </c>
      <c r="V16" s="346">
        <f t="shared" si="6"/>
        <v>2.2885052409993056E-2</v>
      </c>
      <c r="X16" s="10" t="str">
        <f>name!B13</f>
        <v>Transport and storage</v>
      </c>
      <c r="Y16" s="11">
        <v>34.01</v>
      </c>
      <c r="Z16" s="11">
        <v>35.021999999999949</v>
      </c>
      <c r="AA16" s="345">
        <f t="shared" si="7"/>
        <v>1.0119999999999507</v>
      </c>
      <c r="AB16" s="11">
        <v>15.91108279839621</v>
      </c>
      <c r="AC16" s="345">
        <f t="shared" si="8"/>
        <v>16.923082798396159</v>
      </c>
      <c r="AD16" s="348">
        <f t="shared" si="9"/>
        <v>2.5916050249450651E-2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50.099610169178995</v>
      </c>
      <c r="C17" s="11">
        <f t="shared" si="10"/>
        <v>54.594360780831785</v>
      </c>
      <c r="D17" s="11">
        <f t="shared" si="10"/>
        <v>4.4947506116527975</v>
      </c>
      <c r="E17" s="11">
        <f t="shared" si="10"/>
        <v>23.831476105219824</v>
      </c>
      <c r="F17" s="11">
        <f t="shared" si="10"/>
        <v>28.326226716872618</v>
      </c>
      <c r="G17" s="200">
        <f t="shared" si="3"/>
        <v>2.6280749576872875E-2</v>
      </c>
      <c r="H17" s="11"/>
      <c r="O17" s="11"/>
      <c r="P17" s="10" t="str">
        <f>name!D14</f>
        <v>35 Business and public service associate professionals</v>
      </c>
      <c r="Q17" s="11">
        <v>26.638883403514036</v>
      </c>
      <c r="R17" s="11">
        <v>27.489625722024687</v>
      </c>
      <c r="S17" s="345">
        <f t="shared" si="4"/>
        <v>0.85074231851065107</v>
      </c>
      <c r="T17" s="345">
        <v>10.271474994162386</v>
      </c>
      <c r="U17" s="345">
        <f t="shared" si="5"/>
        <v>11.122217312673037</v>
      </c>
      <c r="V17" s="346">
        <f t="shared" si="6"/>
        <v>2.1979418476523627E-2</v>
      </c>
      <c r="X17" s="10" t="str">
        <f>name!B14</f>
        <v>Accommodation and food</v>
      </c>
      <c r="Y17" s="11">
        <v>78.592999999999861</v>
      </c>
      <c r="Z17" s="11">
        <v>96.166999999999916</v>
      </c>
      <c r="AA17" s="345">
        <f t="shared" si="7"/>
        <v>17.574000000000055</v>
      </c>
      <c r="AB17" s="11">
        <v>43.929897508710731</v>
      </c>
      <c r="AC17" s="345">
        <f t="shared" si="8"/>
        <v>61.503897508710786</v>
      </c>
      <c r="AD17" s="348">
        <f t="shared" si="9"/>
        <v>3.0043484797872999E-2</v>
      </c>
    </row>
    <row r="18" spans="1:30" x14ac:dyDescent="0.2">
      <c r="A18" s="10" t="str">
        <f>name!D15</f>
        <v>41 Administrative occupations</v>
      </c>
      <c r="B18" s="11">
        <f t="shared" si="10"/>
        <v>69.467027302547478</v>
      </c>
      <c r="C18" s="11">
        <f t="shared" si="10"/>
        <v>70.112854670231926</v>
      </c>
      <c r="D18" s="11">
        <f t="shared" si="10"/>
        <v>0.64582736768443727</v>
      </c>
      <c r="E18" s="11">
        <f t="shared" si="10"/>
        <v>35.767261173352388</v>
      </c>
      <c r="F18" s="11">
        <f t="shared" si="10"/>
        <v>36.413088541036814</v>
      </c>
      <c r="G18" s="200">
        <f t="shared" si="3"/>
        <v>2.8076038153064919E-2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19.622508310232956</v>
      </c>
      <c r="R18" s="11">
        <v>22.50784902162215</v>
      </c>
      <c r="S18" s="345">
        <f t="shared" si="4"/>
        <v>2.885340711389194</v>
      </c>
      <c r="T18" s="345">
        <v>7.864349977559173</v>
      </c>
      <c r="U18" s="345">
        <f t="shared" si="5"/>
        <v>10.749690688948366</v>
      </c>
      <c r="V18" s="346">
        <f t="shared" si="6"/>
        <v>2.2723037397571089E-2</v>
      </c>
      <c r="X18" s="10" t="str">
        <f>name!B15</f>
        <v>Media</v>
      </c>
      <c r="Y18" s="11">
        <v>5.2770000000000064</v>
      </c>
      <c r="Z18" s="11">
        <v>5.0560000000000045</v>
      </c>
      <c r="AA18" s="345">
        <f t="shared" si="7"/>
        <v>-0.22100000000000186</v>
      </c>
      <c r="AB18" s="11">
        <v>2.409779428046801</v>
      </c>
      <c r="AC18" s="345">
        <f t="shared" si="8"/>
        <v>2.1887794280467991</v>
      </c>
      <c r="AD18" s="348">
        <f t="shared" si="9"/>
        <v>2.5393330537554659E-2</v>
      </c>
    </row>
    <row r="19" spans="1:30" x14ac:dyDescent="0.2">
      <c r="A19" s="10" t="str">
        <f>name!D16</f>
        <v>42 Secretarial and related occupations</v>
      </c>
      <c r="B19" s="11">
        <f t="shared" si="10"/>
        <v>15.818290999772628</v>
      </c>
      <c r="C19" s="11">
        <f t="shared" si="10"/>
        <v>12.357070658646419</v>
      </c>
      <c r="D19" s="11">
        <f t="shared" si="10"/>
        <v>-3.4612203411262112</v>
      </c>
      <c r="E19" s="11">
        <f t="shared" si="10"/>
        <v>7.3291047046786053</v>
      </c>
      <c r="F19" s="11">
        <f t="shared" si="10"/>
        <v>3.8678843635523954</v>
      </c>
      <c r="G19" s="200">
        <f t="shared" si="3"/>
        <v>2.5705863874653234E-2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1.3602944120566425</v>
      </c>
      <c r="K19" s="11">
        <f t="array" ref="K19:K27">MMULT(aggregation!$B$13:$AA$21,C36:C61)</f>
        <v>2.794220478112889</v>
      </c>
      <c r="L19" s="11">
        <f t="array" ref="L19:L27">MMULT(aggregation!$B$13:$AA$21,D36:D61)</f>
        <v>1.4339260660562467</v>
      </c>
      <c r="M19" s="11">
        <f t="array" ref="M19:M27">MMULT(aggregation!$B$13:$AA$21,E36:E61)</f>
        <v>1.0999432179073252</v>
      </c>
      <c r="N19" s="11">
        <f t="array" ref="N19:N27">MMULT(aggregation!$B$13:$AA$21,F36:F61)</f>
        <v>2.5338692839635719</v>
      </c>
      <c r="O19" s="11"/>
      <c r="P19" s="10" t="str">
        <f>name!D16</f>
        <v>42 Secretarial and related occupations</v>
      </c>
      <c r="Q19" s="11">
        <v>1.3246537967687322</v>
      </c>
      <c r="R19" s="11">
        <v>1.5820927083683467</v>
      </c>
      <c r="S19" s="345">
        <f t="shared" si="4"/>
        <v>0.25743891159961452</v>
      </c>
      <c r="T19" s="345">
        <v>0.46258782499323248</v>
      </c>
      <c r="U19" s="345">
        <f t="shared" si="5"/>
        <v>0.72002673659284699</v>
      </c>
      <c r="V19" s="346">
        <f t="shared" si="6"/>
        <v>2.0168850398271765E-2</v>
      </c>
      <c r="X19" s="10" t="str">
        <f>name!B16</f>
        <v>Information technology</v>
      </c>
      <c r="Y19" s="11">
        <v>14.100999999999988</v>
      </c>
      <c r="Z19" s="11">
        <v>15.885999999999965</v>
      </c>
      <c r="AA19" s="345">
        <f t="shared" si="7"/>
        <v>1.784999999999977</v>
      </c>
      <c r="AB19" s="11">
        <v>6.4875326197416001</v>
      </c>
      <c r="AC19" s="345">
        <f t="shared" si="8"/>
        <v>8.2725326197415772</v>
      </c>
      <c r="AD19" s="348">
        <f t="shared" si="9"/>
        <v>2.5553604767515559E-2</v>
      </c>
    </row>
    <row r="20" spans="1:30" x14ac:dyDescent="0.2">
      <c r="A20" s="10" t="str">
        <f>name!D17</f>
        <v>51 Skilled agricultural and related trades</v>
      </c>
      <c r="B20" s="11">
        <f t="shared" si="10"/>
        <v>14.506601714727864</v>
      </c>
      <c r="C20" s="11">
        <f t="shared" si="10"/>
        <v>14.998838019406014</v>
      </c>
      <c r="D20" s="11">
        <f t="shared" si="10"/>
        <v>0.49223630467814972</v>
      </c>
      <c r="E20" s="11">
        <f t="shared" si="10"/>
        <v>7.6224242223324277</v>
      </c>
      <c r="F20" s="11">
        <f t="shared" si="10"/>
        <v>8.1146605270105763</v>
      </c>
      <c r="G20" s="200">
        <f t="shared" si="3"/>
        <v>2.8552444514380548E-2</v>
      </c>
      <c r="H20" s="11"/>
      <c r="I20" s="11" t="str">
        <f t="shared" si="11"/>
        <v>Professional occupations</v>
      </c>
      <c r="J20" s="11">
        <v>10.284213999236508</v>
      </c>
      <c r="K20" s="11">
        <v>18.929329059872078</v>
      </c>
      <c r="L20" s="11">
        <v>8.64511506063557</v>
      </c>
      <c r="M20" s="11">
        <v>6.7413307319071887</v>
      </c>
      <c r="N20" s="11">
        <v>15.386445792542757</v>
      </c>
      <c r="O20" s="11"/>
      <c r="P20" s="10" t="str">
        <f>name!D17</f>
        <v>51 Skilled agricultural and related trades</v>
      </c>
      <c r="Q20" s="11">
        <v>12.682619478813269</v>
      </c>
      <c r="R20" s="11">
        <v>12.924990996269273</v>
      </c>
      <c r="S20" s="345">
        <f t="shared" si="4"/>
        <v>0.24237151745600372</v>
      </c>
      <c r="T20" s="345">
        <v>6.3682102747282583</v>
      </c>
      <c r="U20" s="345">
        <f t="shared" si="5"/>
        <v>6.610581792184262</v>
      </c>
      <c r="V20" s="346">
        <f t="shared" si="6"/>
        <v>2.7496447270112245E-2</v>
      </c>
      <c r="X20" s="10" t="str">
        <f>name!B17</f>
        <v>Finance and insurance</v>
      </c>
      <c r="Y20" s="11">
        <v>12.29300000000001</v>
      </c>
      <c r="Z20" s="11">
        <v>11.592000000000018</v>
      </c>
      <c r="AA20" s="345">
        <f t="shared" si="7"/>
        <v>-0.70099999999999163</v>
      </c>
      <c r="AB20" s="11">
        <v>5.8916956842103092</v>
      </c>
      <c r="AC20" s="345">
        <f t="shared" si="8"/>
        <v>5.1906956842103176</v>
      </c>
      <c r="AD20" s="348">
        <f t="shared" si="9"/>
        <v>2.6447033078388582E-2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31.645612507931773</v>
      </c>
      <c r="C21" s="11">
        <f t="shared" si="10"/>
        <v>30.21568515689281</v>
      </c>
      <c r="D21" s="11">
        <f t="shared" si="10"/>
        <v>-1.4299273510389634</v>
      </c>
      <c r="E21" s="11">
        <f t="shared" si="10"/>
        <v>11.810129881479718</v>
      </c>
      <c r="F21" s="11">
        <f t="shared" si="10"/>
        <v>10.380202530440755</v>
      </c>
      <c r="G21" s="200">
        <f t="shared" si="3"/>
        <v>2.1367994028861803E-2</v>
      </c>
      <c r="H21" s="11"/>
      <c r="I21" s="11" t="str">
        <f t="shared" si="11"/>
        <v>Associate professional occupations</v>
      </c>
      <c r="J21" s="11">
        <v>1.3353271667145241</v>
      </c>
      <c r="K21" s="11">
        <v>2.8749558993946476</v>
      </c>
      <c r="L21" s="11">
        <v>1.5396287326801232</v>
      </c>
      <c r="M21" s="11">
        <v>1.0131811375008448</v>
      </c>
      <c r="N21" s="11">
        <v>2.5528098701809681</v>
      </c>
      <c r="O21" s="11"/>
      <c r="P21" s="10" t="str">
        <f>name!D18</f>
        <v>52 Skilled metal, electrical and electronic trades</v>
      </c>
      <c r="Q21" s="11">
        <v>30.792424609738347</v>
      </c>
      <c r="R21" s="11">
        <v>28.126929295744436</v>
      </c>
      <c r="S21" s="345">
        <f t="shared" si="4"/>
        <v>-2.6654953139939117</v>
      </c>
      <c r="T21" s="345">
        <v>10.876335504111676</v>
      </c>
      <c r="U21" s="345">
        <f t="shared" si="5"/>
        <v>8.2108401901177643</v>
      </c>
      <c r="V21" s="346">
        <f t="shared" si="6"/>
        <v>2.0370230286248736E-2</v>
      </c>
      <c r="X21" s="10" t="str">
        <f>name!B18</f>
        <v>Real estate</v>
      </c>
      <c r="Y21" s="11">
        <v>16.304000000000016</v>
      </c>
      <c r="Z21" s="11">
        <v>14.913000000000013</v>
      </c>
      <c r="AA21" s="345">
        <f t="shared" si="7"/>
        <v>-1.3910000000000036</v>
      </c>
      <c r="AB21" s="11">
        <v>7.5484940901334143</v>
      </c>
      <c r="AC21" s="345">
        <f t="shared" si="8"/>
        <v>6.1574940901334108</v>
      </c>
      <c r="AD21" s="348">
        <f t="shared" si="9"/>
        <v>2.5689655144744972E-2</v>
      </c>
    </row>
    <row r="22" spans="1:30" x14ac:dyDescent="0.2">
      <c r="A22" s="10" t="str">
        <f>name!D19</f>
        <v>53 Skilled construction and building trades</v>
      </c>
      <c r="B22" s="11">
        <f t="shared" si="10"/>
        <v>28.014953260385727</v>
      </c>
      <c r="C22" s="11">
        <f t="shared" si="10"/>
        <v>29.301902408065747</v>
      </c>
      <c r="D22" s="11">
        <f t="shared" si="10"/>
        <v>1.286949147680013</v>
      </c>
      <c r="E22" s="11">
        <f t="shared" si="10"/>
        <v>12.377987830874229</v>
      </c>
      <c r="F22" s="11">
        <f t="shared" si="10"/>
        <v>13.664936978554241</v>
      </c>
      <c r="G22" s="200">
        <f t="shared" si="3"/>
        <v>2.4694420813764051E-2</v>
      </c>
      <c r="H22" s="11"/>
      <c r="I22" s="11" t="str">
        <f t="shared" si="11"/>
        <v>Administrative and secretarial occupations</v>
      </c>
      <c r="J22" s="11">
        <v>0.42263526562410875</v>
      </c>
      <c r="K22" s="11">
        <v>1.1019405235170874</v>
      </c>
      <c r="L22" s="11">
        <v>0.67930525789297869</v>
      </c>
      <c r="M22" s="11">
        <v>0.4242961805863168</v>
      </c>
      <c r="N22" s="11">
        <v>1.1036014384792956</v>
      </c>
      <c r="O22" s="11"/>
      <c r="P22" s="10" t="str">
        <f>name!D19</f>
        <v>53 Skilled construction and building trades</v>
      </c>
      <c r="Q22" s="11">
        <v>27.322131097378271</v>
      </c>
      <c r="R22" s="11">
        <v>28.820291026930338</v>
      </c>
      <c r="S22" s="345">
        <f t="shared" si="4"/>
        <v>1.4981599295520667</v>
      </c>
      <c r="T22" s="345">
        <v>12.130371738336432</v>
      </c>
      <c r="U22" s="345">
        <f t="shared" si="5"/>
        <v>13.628531667888499</v>
      </c>
      <c r="V22" s="346">
        <f t="shared" si="6"/>
        <v>2.4795789981458594E-2</v>
      </c>
      <c r="X22" s="10" t="str">
        <f>name!B19</f>
        <v>Professional services</v>
      </c>
      <c r="Y22" s="11">
        <v>63.695999999999856</v>
      </c>
      <c r="Z22" s="11">
        <v>73.613000000000028</v>
      </c>
      <c r="AA22" s="345">
        <f t="shared" si="7"/>
        <v>9.9170000000001721</v>
      </c>
      <c r="AB22" s="11">
        <v>33.949125136850718</v>
      </c>
      <c r="AC22" s="345">
        <f t="shared" si="8"/>
        <v>43.86612513685089</v>
      </c>
      <c r="AD22" s="348">
        <f t="shared" si="9"/>
        <v>2.8890665314892594E-2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17.122487983136359</v>
      </c>
      <c r="C23" s="11">
        <f t="shared" si="10"/>
        <v>17.983096595677374</v>
      </c>
      <c r="D23" s="11">
        <f t="shared" si="10"/>
        <v>0.86060861254101395</v>
      </c>
      <c r="E23" s="11">
        <f t="shared" si="10"/>
        <v>7.9055881826961416</v>
      </c>
      <c r="F23" s="11">
        <f t="shared" si="10"/>
        <v>8.7661967952371551</v>
      </c>
      <c r="G23" s="200">
        <f t="shared" si="3"/>
        <v>2.562997854287663E-2</v>
      </c>
      <c r="H23" s="11"/>
      <c r="I23" s="11" t="str">
        <f t="shared" si="11"/>
        <v>Skilled trades occupations</v>
      </c>
      <c r="J23" s="11">
        <v>0.15181209604326809</v>
      </c>
      <c r="K23" s="11">
        <v>0.37313871090196876</v>
      </c>
      <c r="L23" s="11">
        <v>0.22132661485870067</v>
      </c>
      <c r="M23" s="11">
        <v>0.14447789710508618</v>
      </c>
      <c r="N23" s="11">
        <v>0.36580451196378683</v>
      </c>
      <c r="O23" s="11"/>
      <c r="P23" s="10" t="str">
        <f>name!D20</f>
        <v>54 Textiles, printing and other skilled trades</v>
      </c>
      <c r="Q23" s="11">
        <v>9.2635295222181568</v>
      </c>
      <c r="R23" s="11">
        <v>9.7459374100529335</v>
      </c>
      <c r="S23" s="345">
        <f t="shared" si="4"/>
        <v>0.48240788783477662</v>
      </c>
      <c r="T23" s="345">
        <v>3.1104544635679092</v>
      </c>
      <c r="U23" s="345">
        <f t="shared" si="5"/>
        <v>3.5928623514026858</v>
      </c>
      <c r="V23" s="346">
        <f t="shared" si="6"/>
        <v>1.9488201292626739E-2</v>
      </c>
      <c r="X23" s="10" t="str">
        <f>name!B20</f>
        <v>Support services</v>
      </c>
      <c r="Y23" s="11">
        <v>51.620000000000083</v>
      </c>
      <c r="Z23" s="11">
        <v>61.987999999999914</v>
      </c>
      <c r="AA23" s="345">
        <f t="shared" si="7"/>
        <v>10.367999999999832</v>
      </c>
      <c r="AB23" s="11">
        <v>27.519095008147836</v>
      </c>
      <c r="AC23" s="345">
        <f t="shared" si="8"/>
        <v>37.887095008147668</v>
      </c>
      <c r="AD23" s="348">
        <f t="shared" si="9"/>
        <v>2.8896141651377771E-2</v>
      </c>
    </row>
    <row r="24" spans="1:30" x14ac:dyDescent="0.2">
      <c r="A24" s="10" t="str">
        <f>name!D21</f>
        <v>61 Caring personal service occupations</v>
      </c>
      <c r="B24" s="11">
        <f t="shared" si="10"/>
        <v>66.405716823523576</v>
      </c>
      <c r="C24" s="11">
        <f t="shared" si="10"/>
        <v>75.686213377970859</v>
      </c>
      <c r="D24" s="11">
        <f t="shared" si="10"/>
        <v>9.2804965544472804</v>
      </c>
      <c r="E24" s="11">
        <f t="shared" si="10"/>
        <v>39.985956157334719</v>
      </c>
      <c r="F24" s="11">
        <f t="shared" si="10"/>
        <v>49.266452711782001</v>
      </c>
      <c r="G24" s="200">
        <f t="shared" si="3"/>
        <v>3.1921856958882833E-2</v>
      </c>
      <c r="H24" s="11"/>
      <c r="I24" s="11" t="str">
        <f t="shared" si="11"/>
        <v>Caring, leisure and other service occupations</v>
      </c>
      <c r="J24" s="11">
        <v>8.8935363571810158E-2</v>
      </c>
      <c r="K24" s="11">
        <v>0.20377946070168057</v>
      </c>
      <c r="L24" s="11">
        <v>0.11484409712987043</v>
      </c>
      <c r="M24" s="11">
        <v>8.5633039805113123E-2</v>
      </c>
      <c r="N24" s="11">
        <v>0.20047713693498354</v>
      </c>
      <c r="O24" s="11"/>
      <c r="P24" s="10" t="str">
        <f>name!D21</f>
        <v>61 Caring personal service occupations</v>
      </c>
      <c r="Q24" s="11">
        <v>6.6074975001483001</v>
      </c>
      <c r="R24" s="11">
        <v>9.7560890508009273</v>
      </c>
      <c r="S24" s="345">
        <f t="shared" si="4"/>
        <v>3.1485915506526272</v>
      </c>
      <c r="T24" s="345">
        <v>3.7508257844424264</v>
      </c>
      <c r="U24" s="345">
        <f t="shared" si="5"/>
        <v>6.8994173350950536</v>
      </c>
      <c r="V24" s="346">
        <f t="shared" si="6"/>
        <v>3.0426051859459236E-2</v>
      </c>
      <c r="X24" s="10" t="str">
        <f>name!B21</f>
        <v>Public admin. and defence</v>
      </c>
      <c r="Y24" s="11">
        <v>42.382999999999967</v>
      </c>
      <c r="Z24" s="11">
        <v>43.723000000000063</v>
      </c>
      <c r="AA24" s="345">
        <f t="shared" si="7"/>
        <v>1.3400000000000958</v>
      </c>
      <c r="AB24" s="11">
        <v>21.128623200033331</v>
      </c>
      <c r="AC24" s="345">
        <f t="shared" si="8"/>
        <v>22.468623200033427</v>
      </c>
      <c r="AD24" s="348">
        <f t="shared" si="9"/>
        <v>2.7331886148995288E-2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18.599351536263491</v>
      </c>
      <c r="C25" s="11">
        <f t="shared" si="10"/>
        <v>20.192698636798522</v>
      </c>
      <c r="D25" s="11">
        <f t="shared" si="10"/>
        <v>1.5933471005350319</v>
      </c>
      <c r="E25" s="11">
        <f t="shared" si="10"/>
        <v>9.8143833075794102</v>
      </c>
      <c r="F25" s="11">
        <f t="shared" si="10"/>
        <v>11.407730408114443</v>
      </c>
      <c r="G25" s="200">
        <f t="shared" si="3"/>
        <v>2.8652536584145682E-2</v>
      </c>
      <c r="H25" s="11"/>
      <c r="I25" s="11" t="str">
        <f t="shared" si="11"/>
        <v>Sales and customer service occupations</v>
      </c>
      <c r="J25" s="11">
        <v>0.1741824958548398</v>
      </c>
      <c r="K25" s="11">
        <v>0.39055562733857802</v>
      </c>
      <c r="L25" s="11">
        <v>0.21637313148373821</v>
      </c>
      <c r="M25" s="11">
        <v>0.1280326043534363</v>
      </c>
      <c r="N25" s="11">
        <v>0.34440573583717449</v>
      </c>
      <c r="O25" s="11"/>
      <c r="P25" s="10" t="str">
        <f>name!D22</f>
        <v>62 Leisure, travel and related personal service occupations</v>
      </c>
      <c r="Q25" s="11">
        <v>5.7186431692977919</v>
      </c>
      <c r="R25" s="11">
        <v>6.5239361064617887</v>
      </c>
      <c r="S25" s="345">
        <f t="shared" si="4"/>
        <v>0.80529293716399675</v>
      </c>
      <c r="T25" s="345">
        <v>2.6229992203540151</v>
      </c>
      <c r="U25" s="345">
        <f t="shared" si="5"/>
        <v>3.4282921575180119</v>
      </c>
      <c r="V25" s="346">
        <f t="shared" si="6"/>
        <v>2.5487972948711857E-2</v>
      </c>
      <c r="X25" s="10" t="str">
        <f>name!B22</f>
        <v>Education</v>
      </c>
      <c r="Y25" s="11">
        <v>75.120999999999853</v>
      </c>
      <c r="Z25" s="11">
        <v>80.122999999999976</v>
      </c>
      <c r="AA25" s="345">
        <f t="shared" si="7"/>
        <v>5.0020000000001232</v>
      </c>
      <c r="AB25" s="11">
        <v>40.927896353766343</v>
      </c>
      <c r="AC25" s="345">
        <f t="shared" si="8"/>
        <v>45.929896353766466</v>
      </c>
      <c r="AD25" s="348">
        <f t="shared" si="9"/>
        <v>2.9418519222839112E-2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0.79293493468673659</v>
      </c>
      <c r="C26" s="11">
        <f t="shared" si="10"/>
        <v>0.56398543038141624</v>
      </c>
      <c r="D26" s="11">
        <f t="shared" si="10"/>
        <v>-0.22894950430532027</v>
      </c>
      <c r="E26" s="11">
        <f t="shared" si="10"/>
        <v>0.26974354804825385</v>
      </c>
      <c r="F26" s="11">
        <f t="shared" si="10"/>
        <v>4.0794043742933592E-2</v>
      </c>
      <c r="G26" s="200">
        <f t="shared" si="3"/>
        <v>1.9712216482136169E-2</v>
      </c>
      <c r="H26" s="11"/>
      <c r="I26" s="11" t="str">
        <f t="shared" si="11"/>
        <v>Process, plant and machine operatives</v>
      </c>
      <c r="J26" s="11">
        <v>9.5086704912429348E-2</v>
      </c>
      <c r="K26" s="11">
        <v>0.29496888097314583</v>
      </c>
      <c r="L26" s="11">
        <v>0.19988217606071651</v>
      </c>
      <c r="M26" s="11">
        <v>0.11102902288594732</v>
      </c>
      <c r="N26" s="11">
        <v>0.31091119894666386</v>
      </c>
      <c r="O26" s="11"/>
      <c r="P26" s="10" t="str">
        <f>name!D23</f>
        <v>63 Community and civil enforcement occupations</v>
      </c>
      <c r="Q26" s="11">
        <v>0.62162709969239527</v>
      </c>
      <c r="R26" s="11">
        <v>0.34625590603142203</v>
      </c>
      <c r="S26" s="345">
        <f t="shared" si="4"/>
        <v>-0.27537119366097323</v>
      </c>
      <c r="T26" s="345">
        <v>0.13605311176487336</v>
      </c>
      <c r="U26" s="345">
        <f t="shared" si="5"/>
        <v>-0.13931808189609987</v>
      </c>
      <c r="V26" s="346">
        <f t="shared" si="6"/>
        <v>1.328216912652036E-2</v>
      </c>
      <c r="X26" s="10" t="str">
        <f>name!B23</f>
        <v>Health and social work</v>
      </c>
      <c r="Y26" s="11">
        <v>118.83100000000015</v>
      </c>
      <c r="Z26" s="11">
        <v>145.8539999999997</v>
      </c>
      <c r="AA26" s="345">
        <f t="shared" si="7"/>
        <v>27.022999999999556</v>
      </c>
      <c r="AB26" s="11">
        <v>72.880625210578145</v>
      </c>
      <c r="AC26" s="345">
        <f t="shared" si="8"/>
        <v>99.903625210577701</v>
      </c>
      <c r="AD26" s="348">
        <f t="shared" si="9"/>
        <v>3.2399803317787246E-2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62.780118411665981</v>
      </c>
      <c r="C27" s="11">
        <f t="shared" si="12"/>
        <v>60.581823910715848</v>
      </c>
      <c r="D27" s="11">
        <f t="shared" si="12"/>
        <v>-2.1982945009501456</v>
      </c>
      <c r="E27" s="11">
        <f t="shared" si="12"/>
        <v>28.767683568801285</v>
      </c>
      <c r="F27" s="11">
        <f t="shared" si="12"/>
        <v>26.569389067851144</v>
      </c>
      <c r="G27" s="200">
        <f t="shared" si="3"/>
        <v>2.5467071476001246E-2</v>
      </c>
      <c r="H27" s="11"/>
      <c r="I27" s="11" t="str">
        <f t="shared" si="11"/>
        <v>Elementary occupations</v>
      </c>
      <c r="J27" s="11">
        <v>5.2108631399245486E-2</v>
      </c>
      <c r="K27" s="11">
        <v>0.10418303970695378</v>
      </c>
      <c r="L27" s="11">
        <v>5.2074408307708299E-2</v>
      </c>
      <c r="M27" s="11">
        <v>4.3473833566421184E-2</v>
      </c>
      <c r="N27" s="11">
        <v>9.5548241874129483E-2</v>
      </c>
      <c r="O27" s="11"/>
      <c r="P27" s="10" t="str">
        <f>name!D24</f>
        <v>71 Sales occupations</v>
      </c>
      <c r="Q27" s="11">
        <v>24.490183646203118</v>
      </c>
      <c r="R27" s="11">
        <v>24.616189523904296</v>
      </c>
      <c r="S27" s="345">
        <f t="shared" si="4"/>
        <v>0.12600587770117855</v>
      </c>
      <c r="T27" s="345">
        <v>8.2019780654106214</v>
      </c>
      <c r="U27" s="345">
        <f t="shared" si="5"/>
        <v>8.3279839431117999</v>
      </c>
      <c r="V27" s="346">
        <f t="shared" si="6"/>
        <v>1.9444154061497576E-2</v>
      </c>
      <c r="X27" s="10" t="str">
        <f>name!B24</f>
        <v>Arts and entertainment</v>
      </c>
      <c r="Y27" s="11">
        <v>25.207000000000022</v>
      </c>
      <c r="Z27" s="11">
        <v>33.024000000000022</v>
      </c>
      <c r="AA27" s="345">
        <f t="shared" si="7"/>
        <v>7.8170000000000002</v>
      </c>
      <c r="AB27" s="11">
        <v>14.731913248346148</v>
      </c>
      <c r="AC27" s="345">
        <f t="shared" si="8"/>
        <v>22.548913248346146</v>
      </c>
      <c r="AD27" s="348">
        <f t="shared" si="9"/>
        <v>3.1157501318439973E-2</v>
      </c>
    </row>
    <row r="28" spans="1:30" x14ac:dyDescent="0.2">
      <c r="A28" s="10" t="str">
        <f>name!D25</f>
        <v>72 Customer service occupations</v>
      </c>
      <c r="B28" s="11">
        <f t="shared" si="12"/>
        <v>13.747076613062989</v>
      </c>
      <c r="C28" s="11">
        <f t="shared" si="12"/>
        <v>17.244460587657134</v>
      </c>
      <c r="D28" s="11">
        <f t="shared" si="12"/>
        <v>3.4973839745941477</v>
      </c>
      <c r="E28" s="11">
        <f t="shared" si="12"/>
        <v>7.1919740442297702</v>
      </c>
      <c r="F28" s="11">
        <f t="shared" si="12"/>
        <v>10.689358018823917</v>
      </c>
      <c r="G28" s="200">
        <f t="shared" si="3"/>
        <v>2.8449825842796983E-2</v>
      </c>
      <c r="H28" s="11"/>
      <c r="O28" s="11"/>
      <c r="P28" s="10" t="str">
        <f>name!D25</f>
        <v>72 Customer service occupations</v>
      </c>
      <c r="Q28" s="11">
        <v>5.1281085829874646</v>
      </c>
      <c r="R28" s="11">
        <v>7.5591597499568026</v>
      </c>
      <c r="S28" s="345">
        <f t="shared" si="4"/>
        <v>2.431051166969338</v>
      </c>
      <c r="T28" s="345">
        <v>2.3032241131947604</v>
      </c>
      <c r="U28" s="345">
        <f t="shared" si="5"/>
        <v>4.7342752801640984</v>
      </c>
      <c r="V28" s="346">
        <f t="shared" si="6"/>
        <v>2.5039574427354827E-2</v>
      </c>
      <c r="X28" s="10" t="str">
        <f>name!B25</f>
        <v>Other services</v>
      </c>
      <c r="Y28" s="11">
        <v>24.691000000000017</v>
      </c>
      <c r="Z28" s="11">
        <v>25.99800000000003</v>
      </c>
      <c r="AA28" s="345">
        <f t="shared" si="7"/>
        <v>1.3070000000000128</v>
      </c>
      <c r="AB28" s="11">
        <v>12.737364204209552</v>
      </c>
      <c r="AC28" s="345">
        <f t="shared" si="8"/>
        <v>14.044364204209565</v>
      </c>
      <c r="AD28" s="348">
        <f t="shared" si="9"/>
        <v>2.812079763834463E-2</v>
      </c>
    </row>
    <row r="29" spans="1:30" x14ac:dyDescent="0.2">
      <c r="A29" s="10" t="str">
        <f>name!D26</f>
        <v>81 Process, plant and machine operatives</v>
      </c>
      <c r="B29" s="11">
        <f t="shared" si="12"/>
        <v>19.833547937878077</v>
      </c>
      <c r="C29" s="11">
        <f t="shared" si="12"/>
        <v>19.657855883507086</v>
      </c>
      <c r="D29" s="11">
        <f t="shared" si="12"/>
        <v>-0.17569205437099278</v>
      </c>
      <c r="E29" s="11">
        <f t="shared" si="12"/>
        <v>7.8475647624652467</v>
      </c>
      <c r="F29" s="11">
        <f t="shared" si="12"/>
        <v>7.6718727080942557</v>
      </c>
      <c r="G29" s="200">
        <f t="shared" si="3"/>
        <v>2.2473848220645687E-2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15.412715343680299</v>
      </c>
      <c r="R29" s="11">
        <v>13.897307017147776</v>
      </c>
      <c r="S29" s="345">
        <f t="shared" si="4"/>
        <v>-1.5154083265325227</v>
      </c>
      <c r="T29" s="345">
        <v>5.2337824284272445</v>
      </c>
      <c r="U29" s="345">
        <f t="shared" si="5"/>
        <v>3.7183741018947218</v>
      </c>
      <c r="V29" s="346">
        <f t="shared" si="6"/>
        <v>1.968136477082516E-2</v>
      </c>
      <c r="X29" s="231" t="str">
        <f>name!B3</f>
        <v>All industries</v>
      </c>
      <c r="Y29" s="34">
        <f>SUM(Y7:Y28)</f>
        <v>873.20699999999943</v>
      </c>
      <c r="Z29" s="34">
        <f>SUM(Z7:Z28)</f>
        <v>962.12299999999925</v>
      </c>
      <c r="AA29" s="349">
        <f t="shared" si="7"/>
        <v>88.915999999999826</v>
      </c>
      <c r="AB29" s="34">
        <f>SUM(AB7:AB28)</f>
        <v>444.99383298048213</v>
      </c>
      <c r="AC29" s="349">
        <f t="shared" si="8"/>
        <v>533.90983298048195</v>
      </c>
      <c r="AD29" s="350">
        <f t="shared" si="9"/>
        <v>2.7837104643822608E-2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25.046112113384694</v>
      </c>
      <c r="C30" s="11">
        <f t="shared" si="12"/>
        <v>25.580868630418088</v>
      </c>
      <c r="D30" s="11">
        <f t="shared" si="12"/>
        <v>0.53475651703339189</v>
      </c>
      <c r="E30" s="11">
        <f t="shared" si="12"/>
        <v>13.441885110716971</v>
      </c>
      <c r="F30" s="11">
        <f t="shared" si="12"/>
        <v>13.976641627750361</v>
      </c>
      <c r="G30" s="200">
        <f t="shared" si="3"/>
        <v>2.9055977000286948E-2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11.457531228102532</v>
      </c>
      <c r="K30" s="11">
        <f t="array" ref="K30:K38">MMULT(aggregation!$B$13:$AA$21,C65:C90)</f>
        <v>21.93936868742464</v>
      </c>
      <c r="L30" s="11">
        <f t="array" ref="L30:L38">MMULT(aggregation!$B$13:$AA$21,D65:D90)</f>
        <v>10.481837459322112</v>
      </c>
      <c r="M30" s="11">
        <f t="array" ref="M30:M38">MMULT(aggregation!$B$13:$AA$21,E65:E90)</f>
        <v>8.9264949590889522</v>
      </c>
      <c r="N30" s="11">
        <f t="array" ref="N30:N38">MMULT(aggregation!$B$13:$AA$21,F65:F90)</f>
        <v>19.408332418411064</v>
      </c>
      <c r="O30" s="11"/>
      <c r="P30" s="10" t="str">
        <f>name!D27</f>
        <v>82 Transport and mobile machine drivers and operatives</v>
      </c>
      <c r="Q30" s="11">
        <v>22.961841001737188</v>
      </c>
      <c r="R30" s="11">
        <v>22.779234819480994</v>
      </c>
      <c r="S30" s="345">
        <f t="shared" si="4"/>
        <v>-0.18260618225619396</v>
      </c>
      <c r="T30" s="345">
        <v>11.82558598196159</v>
      </c>
      <c r="U30" s="345">
        <f t="shared" si="5"/>
        <v>11.642979799705396</v>
      </c>
      <c r="V30" s="346">
        <f t="shared" si="6"/>
        <v>2.8081884913462529E-2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12.807063046170725</v>
      </c>
      <c r="C31" s="11">
        <f t="shared" si="12"/>
        <v>28.406018439853007</v>
      </c>
      <c r="D31" s="11">
        <f t="shared" si="12"/>
        <v>15.598955393682283</v>
      </c>
      <c r="E31" s="11">
        <f t="shared" si="12"/>
        <v>11.504522800662285</v>
      </c>
      <c r="F31" s="11">
        <f t="shared" si="12"/>
        <v>27.103478194344564</v>
      </c>
      <c r="G31" s="200">
        <f t="shared" si="3"/>
        <v>4.3656501136870141E-2</v>
      </c>
      <c r="H31" s="11"/>
      <c r="I31" s="11" t="str">
        <f>I20</f>
        <v>Professional occupations</v>
      </c>
      <c r="J31" s="11">
        <v>53.563991525068516</v>
      </c>
      <c r="K31" s="11">
        <v>92.412648932443318</v>
      </c>
      <c r="L31" s="11">
        <v>38.848657407374802</v>
      </c>
      <c r="M31" s="11">
        <v>35.482507267432077</v>
      </c>
      <c r="N31" s="11">
        <v>74.331164674806885</v>
      </c>
      <c r="O31" s="11"/>
      <c r="P31" s="10" t="str">
        <f>name!D28</f>
        <v>91 Elementary trades and related occupations</v>
      </c>
      <c r="Q31" s="11">
        <v>9.5870330328979474</v>
      </c>
      <c r="R31" s="11">
        <v>14.363527482041647</v>
      </c>
      <c r="S31" s="345">
        <f t="shared" si="4"/>
        <v>4.7764944491436996</v>
      </c>
      <c r="T31" s="345">
        <v>4.2752422520259712</v>
      </c>
      <c r="U31" s="345">
        <f t="shared" si="5"/>
        <v>9.0517367011696699</v>
      </c>
      <c r="V31" s="346">
        <f t="shared" si="6"/>
        <v>2.4888656452334956E-2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76.472614176961557</v>
      </c>
      <c r="C32" s="11">
        <f t="shared" si="12"/>
        <v>65.019599992550923</v>
      </c>
      <c r="D32" s="11">
        <f t="shared" si="12"/>
        <v>-11.453014184410632</v>
      </c>
      <c r="E32" s="11">
        <f t="shared" si="12"/>
        <v>32.906441260069116</v>
      </c>
      <c r="F32" s="11">
        <f t="shared" si="12"/>
        <v>21.453427075658485</v>
      </c>
      <c r="G32" s="200">
        <f t="shared" ref="G32" si="13">IF(B32&gt;0,(1+(E32/B32))^(1/($C$6-$B$6))-1,0)</f>
        <v>2.4146021265414319E-2</v>
      </c>
      <c r="H32" s="11"/>
      <c r="I32" s="11" t="str">
        <f>I21</f>
        <v>Associate professional occupations</v>
      </c>
      <c r="J32" s="11">
        <v>14.990943426726808</v>
      </c>
      <c r="K32" s="11">
        <v>31.399951672107569</v>
      </c>
      <c r="L32" s="11">
        <v>16.409008245380761</v>
      </c>
      <c r="M32" s="11">
        <v>11.787840357949079</v>
      </c>
      <c r="N32" s="11">
        <v>28.19684860332984</v>
      </c>
      <c r="O32" s="11"/>
      <c r="P32" s="10" t="str">
        <f>name!D29</f>
        <v>92 Elementary administration and service occupations</v>
      </c>
      <c r="Q32" s="11">
        <v>36.764434050030701</v>
      </c>
      <c r="R32" s="11">
        <v>33.128009444653095</v>
      </c>
      <c r="S32" s="345">
        <f t="shared" ref="S32" si="14">R32-Q32</f>
        <v>-3.6364246053776057</v>
      </c>
      <c r="T32" s="345">
        <v>13.766388119873451</v>
      </c>
      <c r="U32" s="345">
        <f>SUM(S32:T32)</f>
        <v>10.129963514495845</v>
      </c>
      <c r="V32" s="346">
        <f t="shared" ref="V32" si="15">IF(Q32&gt;0,(1+(T32/Q32))^(1/($C$6-$B$6))-1,0)</f>
        <v>2.1429896802799053E-2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873.20699999999943</v>
      </c>
      <c r="C33" s="11">
        <f>SUM(C62,C91,C120,C149,C178,C207,C236,C265,C294)</f>
        <v>962.12299999999982</v>
      </c>
      <c r="D33" s="11">
        <f t="shared" si="12"/>
        <v>88.916000000000423</v>
      </c>
      <c r="E33" s="11">
        <f t="shared" si="12"/>
        <v>444.99383298048213</v>
      </c>
      <c r="F33" s="11">
        <f t="shared" si="12"/>
        <v>533.90983298048252</v>
      </c>
      <c r="G33" s="200">
        <f t="shared" si="3"/>
        <v>2.7837104643822608E-2</v>
      </c>
      <c r="H33" s="11"/>
      <c r="I33" s="11" t="str">
        <f>I22</f>
        <v>Administrative and secretarial occupations</v>
      </c>
      <c r="J33" s="11">
        <v>5.3772615033355144</v>
      </c>
      <c r="K33" s="11">
        <v>12.221288275986064</v>
      </c>
      <c r="L33" s="11">
        <v>6.8440267726505493</v>
      </c>
      <c r="M33" s="11">
        <v>4.9843173979055795</v>
      </c>
      <c r="N33" s="11">
        <v>11.828344170556129</v>
      </c>
      <c r="O33" s="11"/>
      <c r="P33" s="10" t="str">
        <f>name!D3</f>
        <v>All occupations</v>
      </c>
      <c r="Q33" s="11">
        <f>SUM(Q7:Q32)</f>
        <v>441.95615906965202</v>
      </c>
      <c r="R33" s="11">
        <f>SUM(R7:R32)</f>
        <v>479.803157978927</v>
      </c>
      <c r="S33" s="345">
        <f>R33-Q33</f>
        <v>37.846998909274987</v>
      </c>
      <c r="T33" s="11">
        <f>SUM(T7:T32)</f>
        <v>185.1913852192192</v>
      </c>
      <c r="U33" s="345">
        <f>SUM(S33:T33)</f>
        <v>223.03838412849419</v>
      </c>
      <c r="V33" s="346">
        <f t="shared" si="6"/>
        <v>2.3605715915022252E-2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1.7604678311200599</v>
      </c>
      <c r="K34" s="11">
        <v>4.6891980338314214</v>
      </c>
      <c r="L34" s="11">
        <v>2.9287302027113613</v>
      </c>
      <c r="M34" s="11">
        <v>1.6699966484529434</v>
      </c>
      <c r="N34" s="11">
        <v>4.5987268511643045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3.1105063701842366</v>
      </c>
      <c r="K35" s="11">
        <v>7.3036271307663965</v>
      </c>
      <c r="L35" s="11">
        <v>4.1931207605821594</v>
      </c>
      <c r="M35" s="11">
        <v>3.1016666890296416</v>
      </c>
      <c r="N35" s="11">
        <v>7.2947874496118015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0.95326623363021101</v>
      </c>
      <c r="C36" s="11">
        <v>1.8196621485702285</v>
      </c>
      <c r="D36" s="11">
        <f>C36-B36</f>
        <v>0.86639591494001744</v>
      </c>
      <c r="E36" s="11">
        <v>0.69070204137758728</v>
      </c>
      <c r="F36" s="11">
        <f>SUM(D36:E36)</f>
        <v>1.5570979563176048</v>
      </c>
      <c r="G36" s="200">
        <f>IF(B36&gt;0,(1+(E36/B36))^(1/($C$6-$B$6))-1,0)</f>
        <v>3.6999662001231837E-2</v>
      </c>
      <c r="I36" s="11" t="str">
        <f t="shared" si="17"/>
        <v>Sales and customer service occupations</v>
      </c>
      <c r="J36" s="11">
        <v>2.6053769065001022</v>
      </c>
      <c r="K36" s="11">
        <v>6.5766676965367648</v>
      </c>
      <c r="L36" s="11">
        <v>3.971290790036663</v>
      </c>
      <c r="M36" s="11">
        <v>2.1591668425996167</v>
      </c>
      <c r="N36" s="11">
        <v>6.1304576326362792</v>
      </c>
      <c r="P36" s="10" t="str">
        <f>name!D4</f>
        <v>11 Corporate managers and directors</v>
      </c>
      <c r="Q36" s="11">
        <v>21.057023905673127</v>
      </c>
      <c r="R36" s="11">
        <v>24.641442558290674</v>
      </c>
      <c r="S36" s="345">
        <f>R36-Q36</f>
        <v>3.584418652617547</v>
      </c>
      <c r="T36" s="345">
        <v>13.055386498682148</v>
      </c>
      <c r="U36" s="345">
        <f>SUM(S36:T36)</f>
        <v>16.639805151299697</v>
      </c>
      <c r="V36" s="346">
        <f>IF(Q36&gt;0,(1+(T36/Q36))^(1/($C$6-$B$6))-1,0)</f>
        <v>3.2684585513505171E-2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0.40702817842643152</v>
      </c>
      <c r="C37" s="11">
        <v>0.97455832954266064</v>
      </c>
      <c r="D37" s="11">
        <f t="shared" ref="D37:D60" si="25">C37-B37</f>
        <v>0.56753015111622918</v>
      </c>
      <c r="E37" s="11">
        <v>0.40924117652973802</v>
      </c>
      <c r="F37" s="11">
        <f t="shared" ref="F37:F60" si="26">SUM(D37:E37)</f>
        <v>0.97677132764596719</v>
      </c>
      <c r="G37" s="200">
        <f t="shared" ref="G37:G62" si="27">IF(B37&gt;0,(1+(E37/B37))^(1/($C$6-$B$6))-1,0)</f>
        <v>4.7483685847546475E-2</v>
      </c>
      <c r="I37" s="11" t="str">
        <f t="shared" si="17"/>
        <v>Process, plant and machine operatives</v>
      </c>
      <c r="J37" s="11">
        <v>0.80243768375593849</v>
      </c>
      <c r="K37" s="11">
        <v>2.224258116677206</v>
      </c>
      <c r="L37" s="11">
        <v>1.4218204329212674</v>
      </c>
      <c r="M37" s="11">
        <v>0.83640682793918342</v>
      </c>
      <c r="N37" s="11">
        <v>2.2582272608604508</v>
      </c>
      <c r="P37" s="10" t="str">
        <f>name!D5</f>
        <v>12 Other managers and proprietors</v>
      </c>
      <c r="Q37" s="11">
        <v>14.613532479059455</v>
      </c>
      <c r="R37" s="11">
        <v>15.058865088255084</v>
      </c>
      <c r="S37" s="345">
        <f t="shared" ref="S37:S60" si="28">R37-Q37</f>
        <v>0.44533260919562956</v>
      </c>
      <c r="T37" s="345">
        <v>9.2310435950446159</v>
      </c>
      <c r="U37" s="345">
        <f t="shared" ref="U37:U60" si="29">SUM(S37:T37)</f>
        <v>9.6763762042402455</v>
      </c>
      <c r="V37" s="346">
        <f t="shared" ref="V37:V62" si="30">IF(Q37&gt;0,(1+(T37/Q37))^(1/($C$6-$B$6))-1,0)</f>
        <v>3.317913356915736E-2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2.3801561854529591</v>
      </c>
      <c r="C38" s="11">
        <v>5.2353367518470115</v>
      </c>
      <c r="D38" s="11">
        <f t="shared" si="25"/>
        <v>2.8551805663940524</v>
      </c>
      <c r="E38" s="11">
        <v>1.4511657300378027</v>
      </c>
      <c r="F38" s="11">
        <f t="shared" si="26"/>
        <v>4.3063462964318546</v>
      </c>
      <c r="G38" s="200">
        <f t="shared" si="27"/>
        <v>3.2245216898994622E-2</v>
      </c>
      <c r="I38" s="11" t="str">
        <f t="shared" si="17"/>
        <v>Elementary occupations</v>
      </c>
      <c r="J38" s="11">
        <v>2.1194903055953698</v>
      </c>
      <c r="K38" s="11">
        <v>5.6867592259010884</v>
      </c>
      <c r="L38" s="11">
        <v>3.5672689203057191</v>
      </c>
      <c r="M38" s="11">
        <v>2.1605651447856604</v>
      </c>
      <c r="N38" s="11">
        <v>5.727834065091379</v>
      </c>
      <c r="P38" s="10" t="str">
        <f>name!D6</f>
        <v>21 Science, research, engineering and technology professionals</v>
      </c>
      <c r="Q38" s="11">
        <v>10.354192415822309</v>
      </c>
      <c r="R38" s="11">
        <v>17.897992810738064</v>
      </c>
      <c r="S38" s="345">
        <f t="shared" si="28"/>
        <v>7.5438003949157544</v>
      </c>
      <c r="T38" s="345">
        <v>7.758779057611509</v>
      </c>
      <c r="U38" s="345">
        <f t="shared" si="29"/>
        <v>15.302579452527263</v>
      </c>
      <c r="V38" s="346">
        <f t="shared" si="30"/>
        <v>3.7986164549118628E-2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2.9926910230122457</v>
      </c>
      <c r="C39" s="11">
        <v>6.1960854462649451</v>
      </c>
      <c r="D39" s="11">
        <f t="shared" si="25"/>
        <v>3.2033944232526994</v>
      </c>
      <c r="E39" s="11">
        <v>2.2199535855551309</v>
      </c>
      <c r="F39" s="11">
        <f t="shared" si="26"/>
        <v>5.4233480088078299</v>
      </c>
      <c r="G39" s="200">
        <f t="shared" si="27"/>
        <v>3.7687094870828108E-2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30.351766594847081</v>
      </c>
      <c r="R39" s="11">
        <v>34.691692335719118</v>
      </c>
      <c r="S39" s="345">
        <f t="shared" si="28"/>
        <v>4.3399257408720366</v>
      </c>
      <c r="T39" s="345">
        <v>18.762442284260768</v>
      </c>
      <c r="U39" s="345">
        <f t="shared" si="29"/>
        <v>23.102368025132805</v>
      </c>
      <c r="V39" s="346">
        <f t="shared" si="30"/>
        <v>3.2606557327174768E-2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3.9680043990350149</v>
      </c>
      <c r="C40" s="11">
        <v>5.5517350568936585</v>
      </c>
      <c r="D40" s="11">
        <f>C40-B40</f>
        <v>1.5837306578586436</v>
      </c>
      <c r="E40" s="11">
        <v>2.3879369934873296</v>
      </c>
      <c r="F40" s="11">
        <f>SUM(D40:E40)</f>
        <v>3.9716676513459732</v>
      </c>
      <c r="G40" s="200">
        <f>IF(B40&gt;0,(1+(E40/B40))^(1/($C$6-$B$6))-1,0)</f>
        <v>3.1906898802737782E-2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31.420343402189005</v>
      </c>
      <c r="R40" s="11">
        <v>33.21141141958126</v>
      </c>
      <c r="S40" s="345">
        <f t="shared" si="28"/>
        <v>1.7910680173922557</v>
      </c>
      <c r="T40" s="345">
        <v>17.373536110998678</v>
      </c>
      <c r="U40" s="345">
        <f t="shared" si="29"/>
        <v>19.164604128390934</v>
      </c>
      <c r="V40" s="346">
        <f t="shared" si="30"/>
        <v>2.9778044455327501E-2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0.94336239173628877</v>
      </c>
      <c r="C41" s="11">
        <v>1.9461718048664638</v>
      </c>
      <c r="D41" s="11">
        <f t="shared" si="25"/>
        <v>1.002809413130175</v>
      </c>
      <c r="E41" s="11">
        <v>0.68227442282692474</v>
      </c>
      <c r="F41" s="11">
        <f t="shared" si="26"/>
        <v>1.6850838359570997</v>
      </c>
      <c r="G41" s="200">
        <f t="shared" si="27"/>
        <v>3.6946454830762754E-2</v>
      </c>
      <c r="I41" s="11" t="str">
        <f>I30</f>
        <v>Managers, directors and senior officials</v>
      </c>
      <c r="J41" s="11">
        <f t="array" ref="J41:J49">MMULT(aggregation!$B$13:$AA$21,B94:B119)</f>
        <v>24.417064748749041</v>
      </c>
      <c r="K41" s="11">
        <f t="array" ref="K41:K49">MMULT(aggregation!$B$13:$AA$21,C94:C119)</f>
        <v>29.187554873354642</v>
      </c>
      <c r="L41" s="11">
        <f t="array" ref="L41:L49">MMULT(aggregation!$B$13:$AA$21,D94:D119)</f>
        <v>4.7704901246055993</v>
      </c>
      <c r="M41" s="11">
        <f t="array" ref="M41:M49">MMULT(aggregation!$B$13:$AA$21,E94:E119)</f>
        <v>16.539408290387147</v>
      </c>
      <c r="N41" s="11">
        <f t="array" ref="N41:N49">MMULT(aggregation!$B$13:$AA$21,F94:F119)</f>
        <v>21.309898414992745</v>
      </c>
      <c r="P41" s="10" t="str">
        <f>name!D9</f>
        <v>24 Business, media and public service professionals</v>
      </c>
      <c r="Q41" s="11">
        <v>24.18686799373749</v>
      </c>
      <c r="R41" s="11">
        <v>29.846634091337567</v>
      </c>
      <c r="S41" s="345">
        <f t="shared" si="28"/>
        <v>5.6597660976000768</v>
      </c>
      <c r="T41" s="345">
        <v>14.628889939702695</v>
      </c>
      <c r="U41" s="345">
        <f t="shared" si="29"/>
        <v>20.288656037302772</v>
      </c>
      <c r="V41" s="346">
        <f t="shared" si="30"/>
        <v>3.203690839271256E-2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0.36040121456873109</v>
      </c>
      <c r="C42" s="11">
        <v>0.71982504828717508</v>
      </c>
      <c r="D42" s="11">
        <f t="shared" si="25"/>
        <v>0.359423833718444</v>
      </c>
      <c r="E42" s="11">
        <v>0.23725552819828508</v>
      </c>
      <c r="F42" s="11">
        <f t="shared" si="26"/>
        <v>0.5966793619167291</v>
      </c>
      <c r="G42" s="200">
        <f t="shared" si="27"/>
        <v>3.4294872889927719E-2</v>
      </c>
      <c r="I42" s="11" t="str">
        <f>I31</f>
        <v>Professional occupations</v>
      </c>
      <c r="J42" s="11">
        <v>61.451131977808004</v>
      </c>
      <c r="K42" s="11">
        <v>64.386402634021749</v>
      </c>
      <c r="L42" s="11">
        <v>2.9352706562137492</v>
      </c>
      <c r="M42" s="11">
        <v>32.555413296093832</v>
      </c>
      <c r="N42" s="11">
        <v>35.490683952307577</v>
      </c>
      <c r="P42" s="10" t="str">
        <f>name!D10</f>
        <v>31 Science, engineering and technology associate professionals</v>
      </c>
      <c r="Q42" s="11">
        <v>4.5968524439321019</v>
      </c>
      <c r="R42" s="11">
        <v>5.8388450469928799</v>
      </c>
      <c r="S42" s="345">
        <f t="shared" si="28"/>
        <v>1.241992603060778</v>
      </c>
      <c r="T42" s="345">
        <v>2.6124361410531649</v>
      </c>
      <c r="U42" s="345">
        <f t="shared" si="29"/>
        <v>3.8544287441139429</v>
      </c>
      <c r="V42" s="346">
        <f t="shared" si="30"/>
        <v>3.0454428013246826E-2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9.0005998495345213E-2</v>
      </c>
      <c r="C43" s="11">
        <v>0.33029753130072964</v>
      </c>
      <c r="D43" s="11">
        <f t="shared" si="25"/>
        <v>0.24029153280538443</v>
      </c>
      <c r="E43" s="11">
        <v>0.12785299415370532</v>
      </c>
      <c r="F43" s="11">
        <f t="shared" si="26"/>
        <v>0.36814452695908972</v>
      </c>
      <c r="G43" s="200">
        <f t="shared" si="27"/>
        <v>6.0702524454960605E-2</v>
      </c>
      <c r="I43" s="11" t="str">
        <f>I32</f>
        <v>Associate professional occupations</v>
      </c>
      <c r="J43" s="11">
        <v>29.749796376409051</v>
      </c>
      <c r="K43" s="11">
        <v>39.469658658500506</v>
      </c>
      <c r="L43" s="11">
        <v>9.7198622820914498</v>
      </c>
      <c r="M43" s="11">
        <v>19.588901801251399</v>
      </c>
      <c r="N43" s="11">
        <v>29.308764083342851</v>
      </c>
      <c r="P43" s="10" t="str">
        <f>name!D11</f>
        <v>32 Health and social care associate professionals</v>
      </c>
      <c r="Q43" s="11">
        <v>14.176767218238679</v>
      </c>
      <c r="R43" s="11">
        <v>29.042375715799974</v>
      </c>
      <c r="S43" s="345">
        <f t="shared" si="28"/>
        <v>14.865608497561295</v>
      </c>
      <c r="T43" s="345">
        <v>14.614421966067626</v>
      </c>
      <c r="U43" s="345">
        <f t="shared" si="29"/>
        <v>29.480030463628921</v>
      </c>
      <c r="V43" s="346">
        <f t="shared" si="30"/>
        <v>4.8364145955468452E-2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2.1592008692840736E-2</v>
      </c>
      <c r="C44" s="11">
        <v>4.5064276962011866E-2</v>
      </c>
      <c r="D44" s="11">
        <f t="shared" si="25"/>
        <v>2.3472268269171131E-2</v>
      </c>
      <c r="E44" s="11">
        <v>1.0462625631840479E-2</v>
      </c>
      <c r="F44" s="11">
        <f t="shared" si="26"/>
        <v>3.3934893901011606E-2</v>
      </c>
      <c r="G44" s="200">
        <f t="shared" si="27"/>
        <v>2.6691229382534321E-2</v>
      </c>
      <c r="I44" s="11" t="str">
        <f>I33</f>
        <v>Administrative and secretarial occupations</v>
      </c>
      <c r="J44" s="11">
        <v>15.552908991755444</v>
      </c>
      <c r="K44" s="11">
        <v>24.511734313657243</v>
      </c>
      <c r="L44" s="11">
        <v>8.9588253219017986</v>
      </c>
      <c r="M44" s="11">
        <v>12.164660448272276</v>
      </c>
      <c r="N44" s="11">
        <v>21.123485770174074</v>
      </c>
      <c r="P44" s="10" t="str">
        <f>name!D12</f>
        <v>33 Protective service occupations</v>
      </c>
      <c r="Q44" s="11">
        <v>1.9796768476426123</v>
      </c>
      <c r="R44" s="11">
        <v>2.1862260778609315</v>
      </c>
      <c r="S44" s="345">
        <f t="shared" si="28"/>
        <v>0.20654923021831917</v>
      </c>
      <c r="T44" s="345">
        <v>0.89429408993753634</v>
      </c>
      <c r="U44" s="345">
        <f t="shared" si="29"/>
        <v>1.1008433201558554</v>
      </c>
      <c r="V44" s="346">
        <f t="shared" si="30"/>
        <v>2.5162090149909222E-2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0.23950348508796732</v>
      </c>
      <c r="C45" s="11">
        <v>0.44478728912139748</v>
      </c>
      <c r="D45" s="11">
        <f t="shared" ref="D45:D46" si="31">C45-B45</f>
        <v>0.20528380403343016</v>
      </c>
      <c r="E45" s="11">
        <v>0.17915844716098911</v>
      </c>
      <c r="F45" s="11">
        <f t="shared" ref="F45:F46" si="32">SUM(D45:E45)</f>
        <v>0.38444225119441927</v>
      </c>
      <c r="G45" s="200">
        <f t="shared" si="27"/>
        <v>3.7934885572997734E-2</v>
      </c>
      <c r="I45" s="11" t="str">
        <f t="shared" ref="I45:I49" si="33">I34</f>
        <v>Skilled trades occupations</v>
      </c>
      <c r="J45" s="11">
        <v>5.7278805249685627</v>
      </c>
      <c r="K45" s="11">
        <v>9.4556297815399173</v>
      </c>
      <c r="L45" s="11">
        <v>3.7277492565713559</v>
      </c>
      <c r="M45" s="11">
        <v>4.5551919800530207</v>
      </c>
      <c r="N45" s="11">
        <v>8.2829412366243762</v>
      </c>
      <c r="P45" s="10" t="str">
        <f>name!D13</f>
        <v>34 Culture, media and sports occupations</v>
      </c>
      <c r="Q45" s="11">
        <v>10.29353174326614</v>
      </c>
      <c r="R45" s="11">
        <v>11.574448978383561</v>
      </c>
      <c r="S45" s="345">
        <f t="shared" si="28"/>
        <v>1.2809172351174212</v>
      </c>
      <c r="T45" s="345">
        <v>5.6969552722778545</v>
      </c>
      <c r="U45" s="345">
        <f t="shared" si="29"/>
        <v>6.9778725073952756</v>
      </c>
      <c r="V45" s="346">
        <f t="shared" si="30"/>
        <v>2.9800627667537993E-2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0.62382445986963986</v>
      </c>
      <c r="C46" s="11">
        <v>1.3349817537233333</v>
      </c>
      <c r="D46" s="11">
        <f t="shared" si="31"/>
        <v>0.71115729385369342</v>
      </c>
      <c r="E46" s="11">
        <v>0.45845154235602481</v>
      </c>
      <c r="F46" s="11">
        <f t="shared" si="32"/>
        <v>1.1696088362097181</v>
      </c>
      <c r="G46" s="200">
        <f t="shared" si="27"/>
        <v>3.741305428144992E-2</v>
      </c>
      <c r="I46" s="11" t="str">
        <f t="shared" si="33"/>
        <v>Caring, leisure and other service occupations</v>
      </c>
      <c r="J46" s="11">
        <v>10.005759480733881</v>
      </c>
      <c r="K46" s="11">
        <v>14.73229412620228</v>
      </c>
      <c r="L46" s="11">
        <v>4.7265346454684005</v>
      </c>
      <c r="M46" s="11">
        <v>8.5374562091237483</v>
      </c>
      <c r="N46" s="11">
        <v>13.26399085459215</v>
      </c>
      <c r="P46" s="10" t="str">
        <f>name!D14</f>
        <v>35 Business and public service associate professionals</v>
      </c>
      <c r="Q46" s="11">
        <v>23.460726765664919</v>
      </c>
      <c r="R46" s="11">
        <v>27.104735058807098</v>
      </c>
      <c r="S46" s="345">
        <f t="shared" si="28"/>
        <v>3.6440082931421784</v>
      </c>
      <c r="T46" s="345">
        <v>13.560001111057446</v>
      </c>
      <c r="U46" s="345">
        <f t="shared" si="29"/>
        <v>17.204009404199624</v>
      </c>
      <c r="V46" s="346">
        <f t="shared" si="30"/>
        <v>3.0877117036153257E-2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0.37880542036451387</v>
      </c>
      <c r="C47" s="11">
        <v>0.95022292610664683</v>
      </c>
      <c r="D47" s="11">
        <f t="shared" si="25"/>
        <v>0.5714175057421329</v>
      </c>
      <c r="E47" s="11">
        <v>0.36263625191970883</v>
      </c>
      <c r="F47" s="11">
        <f t="shared" si="26"/>
        <v>0.93405375766184173</v>
      </c>
      <c r="G47" s="200">
        <f t="shared" si="27"/>
        <v>4.5788962308815018E-2</v>
      </c>
      <c r="I47" s="11" t="str">
        <f t="shared" si="33"/>
        <v>Sales and customer service occupations</v>
      </c>
      <c r="J47" s="11">
        <v>10.007108564896841</v>
      </c>
      <c r="K47" s="11">
        <v>15.615723380746784</v>
      </c>
      <c r="L47" s="11">
        <v>5.6086148158499434</v>
      </c>
      <c r="M47" s="11">
        <v>7.3860274091097997</v>
      </c>
      <c r="N47" s="11">
        <v>12.994642224959744</v>
      </c>
      <c r="P47" s="10" t="str">
        <f>name!D15</f>
        <v>41 Administrative occupations</v>
      </c>
      <c r="Q47" s="11">
        <v>49.844518992314519</v>
      </c>
      <c r="R47" s="11">
        <v>47.605005648609747</v>
      </c>
      <c r="S47" s="345">
        <f t="shared" si="28"/>
        <v>-2.2395133437047718</v>
      </c>
      <c r="T47" s="345">
        <v>27.902911195793216</v>
      </c>
      <c r="U47" s="345">
        <f t="shared" si="29"/>
        <v>25.663397852088444</v>
      </c>
      <c r="V47" s="346">
        <f t="shared" si="30"/>
        <v>3.0080681294199385E-2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4.3829845259594886E-2</v>
      </c>
      <c r="C48" s="11">
        <v>0.15171759741044066</v>
      </c>
      <c r="D48" s="11">
        <f t="shared" si="25"/>
        <v>0.10788775215084578</v>
      </c>
      <c r="E48" s="11">
        <v>6.1659928666607994E-2</v>
      </c>
      <c r="F48" s="11">
        <f t="shared" si="26"/>
        <v>0.16954768081745378</v>
      </c>
      <c r="G48" s="200">
        <f t="shared" si="27"/>
        <v>6.0301465364439144E-2</v>
      </c>
      <c r="I48" s="11" t="str">
        <f t="shared" si="33"/>
        <v>Process, plant and machine operatives</v>
      </c>
      <c r="J48" s="11">
        <v>2.0057437334558013</v>
      </c>
      <c r="K48" s="11">
        <v>4.3224098916263509</v>
      </c>
      <c r="L48" s="11">
        <v>2.3166661581705501</v>
      </c>
      <c r="M48" s="11">
        <v>1.978045174175378</v>
      </c>
      <c r="N48" s="11">
        <v>4.2947113323459281</v>
      </c>
      <c r="P48" s="10" t="str">
        <f>name!D16</f>
        <v>42 Secretarial and related occupations</v>
      </c>
      <c r="Q48" s="11">
        <v>14.493637203003882</v>
      </c>
      <c r="R48" s="11">
        <v>10.774977950278073</v>
      </c>
      <c r="S48" s="345">
        <f t="shared" si="28"/>
        <v>-3.7186592527258089</v>
      </c>
      <c r="T48" s="345">
        <v>6.8665168796853742</v>
      </c>
      <c r="U48" s="345">
        <f t="shared" si="29"/>
        <v>3.1478576269595653</v>
      </c>
      <c r="V48" s="346">
        <f t="shared" si="30"/>
        <v>2.6191625917572292E-2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4.5482728957574138E-2</v>
      </c>
      <c r="C49" s="11">
        <v>9.9952712666725674E-2</v>
      </c>
      <c r="D49" s="11">
        <f t="shared" si="25"/>
        <v>5.4469983709151536E-2</v>
      </c>
      <c r="E49" s="11">
        <v>5.3713683520621697E-2</v>
      </c>
      <c r="F49" s="11">
        <f t="shared" si="26"/>
        <v>0.10818366722977324</v>
      </c>
      <c r="G49" s="200">
        <f t="shared" si="27"/>
        <v>5.3359533190726394E-2</v>
      </c>
      <c r="I49" s="11" t="str">
        <f t="shared" si="33"/>
        <v>Elementary occupations</v>
      </c>
      <c r="J49" s="11">
        <v>6.9392922663207148</v>
      </c>
      <c r="K49" s="11">
        <v>11.455141256440175</v>
      </c>
      <c r="L49" s="11">
        <v>4.5158489901194594</v>
      </c>
      <c r="M49" s="11">
        <v>6.320136847042594</v>
      </c>
      <c r="N49" s="11">
        <v>10.835985837162053</v>
      </c>
      <c r="P49" s="10" t="str">
        <f>name!D17</f>
        <v>51 Skilled agricultural and related trades</v>
      </c>
      <c r="Q49" s="11">
        <v>1.8239822359145987</v>
      </c>
      <c r="R49" s="11">
        <v>2.0738470231367465</v>
      </c>
      <c r="S49" s="345">
        <f t="shared" si="28"/>
        <v>0.24986478722214778</v>
      </c>
      <c r="T49" s="345">
        <v>1.2542139476041687</v>
      </c>
      <c r="U49" s="345">
        <f t="shared" si="29"/>
        <v>1.5040787348263165</v>
      </c>
      <c r="V49" s="346">
        <f t="shared" si="30"/>
        <v>3.5503837597431032E-2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3.3923455119277204E-2</v>
      </c>
      <c r="C50" s="11">
        <v>7.5892309247455519E-2</v>
      </c>
      <c r="D50" s="11">
        <f t="shared" si="25"/>
        <v>4.1968854128178315E-2</v>
      </c>
      <c r="E50" s="11">
        <v>2.2585292293426922E-2</v>
      </c>
      <c r="F50" s="11">
        <f t="shared" si="26"/>
        <v>6.455414642160523E-2</v>
      </c>
      <c r="G50" s="200">
        <f t="shared" si="27"/>
        <v>3.4604524816401305E-2</v>
      </c>
      <c r="O50" s="71"/>
      <c r="P50" s="10" t="str">
        <f>name!D18</f>
        <v>52 Skilled metal, electrical and electronic trades</v>
      </c>
      <c r="Q50" s="11">
        <v>0.85318789819340279</v>
      </c>
      <c r="R50" s="11">
        <v>2.0887558611483752</v>
      </c>
      <c r="S50" s="345">
        <f t="shared" si="28"/>
        <v>1.2355679629549723</v>
      </c>
      <c r="T50" s="345">
        <v>0.9337943773680405</v>
      </c>
      <c r="U50" s="345">
        <f t="shared" si="29"/>
        <v>2.1693623403230129</v>
      </c>
      <c r="V50" s="346">
        <f t="shared" si="30"/>
        <v>5.0521722781999845E-2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8.5302412319696024E-3</v>
      </c>
      <c r="C51" s="11">
        <v>2.1638028374671183E-2</v>
      </c>
      <c r="D51" s="11">
        <f t="shared" ref="D51" si="34">C51-B51</f>
        <v>1.3107787142701581E-2</v>
      </c>
      <c r="E51" s="11">
        <v>7.5192961363873233E-3</v>
      </c>
      <c r="F51" s="11">
        <f t="shared" ref="F51" si="35">SUM(D51:E51)</f>
        <v>2.0627083279088902E-2</v>
      </c>
      <c r="G51" s="200">
        <f t="shared" si="27"/>
        <v>4.303787848143803E-2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0.69282216300744348</v>
      </c>
      <c r="R51" s="11">
        <v>0.48161138113539564</v>
      </c>
      <c r="S51" s="345">
        <f t="shared" si="28"/>
        <v>-0.21121078187204784</v>
      </c>
      <c r="T51" s="345">
        <v>0.24761609253779721</v>
      </c>
      <c r="U51" s="345">
        <f t="shared" si="29"/>
        <v>3.6405310665749369E-2</v>
      </c>
      <c r="V51" s="346">
        <f t="shared" si="30"/>
        <v>2.0580425350494203E-2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6.3875670734447137E-2</v>
      </c>
      <c r="C52" s="11">
        <v>0.17565566061311638</v>
      </c>
      <c r="D52" s="11">
        <f t="shared" si="25"/>
        <v>0.11177998987866924</v>
      </c>
      <c r="E52" s="11">
        <v>6.0659625154650239E-2</v>
      </c>
      <c r="F52" s="11">
        <f t="shared" si="26"/>
        <v>0.17243961503331948</v>
      </c>
      <c r="G52" s="200">
        <f t="shared" si="27"/>
        <v>4.5515475559613661E-2</v>
      </c>
      <c r="I52" s="11" t="str">
        <f>I41</f>
        <v>Managers, directors and senior officials</v>
      </c>
      <c r="J52" s="11">
        <f t="array" ref="J52:J60">MMULT(aggregation!$B$13:$AA$21,B123:B148)</f>
        <v>5.9303247321281543</v>
      </c>
      <c r="K52" s="11">
        <f t="array" ref="K52:K60">MMULT(aggregation!$B$13:$AA$21,C123:C148)</f>
        <v>6.6729917108862367</v>
      </c>
      <c r="L52" s="11">
        <f t="array" ref="L52:L60">MMULT(aggregation!$B$13:$AA$21,D123:D148)</f>
        <v>0.74266697875808241</v>
      </c>
      <c r="M52" s="11">
        <f t="array" ref="M52:M60">MMULT(aggregation!$B$13:$AA$21,E123:E148)</f>
        <v>3.6178257796971227</v>
      </c>
      <c r="N52" s="11">
        <f t="array" ref="N52:N60">MMULT(aggregation!$B$13:$AA$21,F123:F148)</f>
        <v>4.3604927584552051</v>
      </c>
      <c r="P52" s="10" t="str">
        <f>name!D20</f>
        <v>54 Textiles, printing and other skilled trades</v>
      </c>
      <c r="Q52" s="11">
        <v>7.8589584609181902</v>
      </c>
      <c r="R52" s="11">
        <v>8.2371591856244386</v>
      </c>
      <c r="S52" s="345">
        <f t="shared" si="28"/>
        <v>0.37820072470624844</v>
      </c>
      <c r="T52" s="345">
        <v>4.7951337191282324</v>
      </c>
      <c r="U52" s="345">
        <f t="shared" si="29"/>
        <v>5.1733344438344808</v>
      </c>
      <c r="V52" s="346">
        <f t="shared" si="30"/>
        <v>3.2264677479009185E-2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4.445714566372614E-2</v>
      </c>
      <c r="C53" s="11">
        <v>0.10324871561855835</v>
      </c>
      <c r="D53" s="11">
        <f t="shared" si="25"/>
        <v>5.8791569954832208E-2</v>
      </c>
      <c r="E53" s="11">
        <v>4.1458464965449887E-2</v>
      </c>
      <c r="F53" s="11">
        <f t="shared" si="26"/>
        <v>0.10025003492028209</v>
      </c>
      <c r="G53" s="200">
        <f t="shared" si="27"/>
        <v>4.4901534645025443E-2</v>
      </c>
      <c r="I53" s="11" t="str">
        <f>I42</f>
        <v>Professional occupations</v>
      </c>
      <c r="J53" s="11">
        <v>9.5678827220823095</v>
      </c>
      <c r="K53" s="11">
        <v>5.7210706365419819</v>
      </c>
      <c r="L53" s="11">
        <v>-3.8468120855403276</v>
      </c>
      <c r="M53" s="11">
        <v>2.6579172698730087</v>
      </c>
      <c r="N53" s="11">
        <v>-1.1888948156673187</v>
      </c>
      <c r="P53" s="10" t="str">
        <f>name!D21</f>
        <v>61 Caring personal service occupations</v>
      </c>
      <c r="Q53" s="11">
        <v>59.798219323375349</v>
      </c>
      <c r="R53" s="11">
        <v>65.930124327169963</v>
      </c>
      <c r="S53" s="345">
        <f t="shared" si="28"/>
        <v>6.1319050037946141</v>
      </c>
      <c r="T53" s="345">
        <v>36.235130372892286</v>
      </c>
      <c r="U53" s="345">
        <f t="shared" si="29"/>
        <v>42.3670353766869</v>
      </c>
      <c r="V53" s="346">
        <f t="shared" si="30"/>
        <v>3.2085290385258869E-2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4.3188969340112515E-2</v>
      </c>
      <c r="C54" s="11">
        <v>9.812134106661087E-2</v>
      </c>
      <c r="D54" s="11">
        <f t="shared" ref="D54:D55" si="36">C54-B54</f>
        <v>5.4932371726498355E-2</v>
      </c>
      <c r="E54" s="11">
        <v>4.3273567889598401E-2</v>
      </c>
      <c r="F54" s="11">
        <f t="shared" ref="F54:F55" si="37">SUM(D54:E54)</f>
        <v>9.8205939616096749E-2</v>
      </c>
      <c r="G54" s="200">
        <f t="shared" si="27"/>
        <v>4.7362472907732656E-2</v>
      </c>
      <c r="I54" s="11" t="str">
        <f>I43</f>
        <v>Associate professional occupations</v>
      </c>
      <c r="J54" s="11">
        <v>8.3774376987884942</v>
      </c>
      <c r="K54" s="11">
        <v>8.9194233746963647</v>
      </c>
      <c r="L54" s="11">
        <v>0.54198567590787028</v>
      </c>
      <c r="M54" s="11">
        <v>4.2698254379036307</v>
      </c>
      <c r="N54" s="11">
        <v>4.8118111138115003</v>
      </c>
      <c r="P54" s="10" t="str">
        <f>name!D22</f>
        <v>62 Leisure, travel and related personal service occupations</v>
      </c>
      <c r="Q54" s="11">
        <v>12.880708366965703</v>
      </c>
      <c r="R54" s="11">
        <v>13.66876253033672</v>
      </c>
      <c r="S54" s="345">
        <f t="shared" si="28"/>
        <v>0.78805416337101697</v>
      </c>
      <c r="T54" s="345">
        <v>7.1913840872253942</v>
      </c>
      <c r="U54" s="345">
        <f t="shared" si="29"/>
        <v>7.9794382505964112</v>
      </c>
      <c r="V54" s="346">
        <f t="shared" si="30"/>
        <v>3.0014946435608536E-2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1.2892485679715112E-3</v>
      </c>
      <c r="C55" s="11">
        <v>2.4094040165113652E-3</v>
      </c>
      <c r="D55" s="11">
        <f t="shared" si="36"/>
        <v>1.120155448539854E-3</v>
      </c>
      <c r="E55" s="11">
        <v>9.010069500648304E-4</v>
      </c>
      <c r="F55" s="11">
        <f t="shared" si="37"/>
        <v>2.0211623986046844E-3</v>
      </c>
      <c r="G55" s="200">
        <f t="shared" si="27"/>
        <v>3.5962118396886567E-2</v>
      </c>
      <c r="I55" s="11" t="str">
        <f>I44</f>
        <v>Administrative and secretarial occupations</v>
      </c>
      <c r="J55" s="11">
        <v>6.3356115906784254</v>
      </c>
      <c r="K55" s="11">
        <v>8.5944476984014599</v>
      </c>
      <c r="L55" s="11">
        <v>2.2588361077230354</v>
      </c>
      <c r="M55" s="11">
        <v>4.7436676363366361</v>
      </c>
      <c r="N55" s="11">
        <v>7.0025037440596716</v>
      </c>
      <c r="P55" s="10" t="str">
        <f>name!D23</f>
        <v>63 Community and civil enforcement occupations</v>
      </c>
      <c r="Q55" s="11">
        <v>0.1713078349943418</v>
      </c>
      <c r="R55" s="11">
        <v>0.21772952434999399</v>
      </c>
      <c r="S55" s="345">
        <f t="shared" si="28"/>
        <v>4.642168935565219E-2</v>
      </c>
      <c r="T55" s="345">
        <v>0.13369043628338051</v>
      </c>
      <c r="U55" s="345">
        <f t="shared" si="29"/>
        <v>0.1801121256390327</v>
      </c>
      <c r="V55" s="346">
        <f t="shared" si="30"/>
        <v>3.920527709275734E-2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0.12695617829417979</v>
      </c>
      <c r="C56" s="11">
        <v>0.26259253255745185</v>
      </c>
      <c r="D56" s="11">
        <f t="shared" si="25"/>
        <v>0.13563635426327206</v>
      </c>
      <c r="E56" s="11">
        <v>8.7717946139548419E-2</v>
      </c>
      <c r="F56" s="11">
        <f t="shared" si="26"/>
        <v>0.22335430040282048</v>
      </c>
      <c r="G56" s="200">
        <f t="shared" si="27"/>
        <v>3.5638985581150529E-2</v>
      </c>
      <c r="I56" s="11" t="str">
        <f t="shared" ref="I56:I60" si="38">I45</f>
        <v>Skilled trades occupations</v>
      </c>
      <c r="J56" s="11">
        <v>2.7048822860922153</v>
      </c>
      <c r="K56" s="11">
        <v>4.3319398285900634</v>
      </c>
      <c r="L56" s="11">
        <v>1.6270575424978488</v>
      </c>
      <c r="M56" s="11">
        <v>2.1663071063913661</v>
      </c>
      <c r="N56" s="11">
        <v>3.7933646488892152</v>
      </c>
      <c r="P56" s="10" t="str">
        <f>name!D24</f>
        <v>71 Sales occupations</v>
      </c>
      <c r="Q56" s="11">
        <v>38.289934765462881</v>
      </c>
      <c r="R56" s="11">
        <v>35.96563438681153</v>
      </c>
      <c r="S56" s="345">
        <f t="shared" si="28"/>
        <v>-2.3243003786513512</v>
      </c>
      <c r="T56" s="345">
        <v>20.56570550339066</v>
      </c>
      <c r="U56" s="345">
        <f t="shared" si="29"/>
        <v>18.241405124739309</v>
      </c>
      <c r="V56" s="346">
        <f t="shared" si="30"/>
        <v>2.9074691371272721E-2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4.7226317560660008E-2</v>
      </c>
      <c r="C57" s="11">
        <v>0.12796309478112616</v>
      </c>
      <c r="D57" s="11">
        <f t="shared" si="25"/>
        <v>8.0736777220466155E-2</v>
      </c>
      <c r="E57" s="11">
        <v>4.0314658213887883E-2</v>
      </c>
      <c r="F57" s="11">
        <f t="shared" si="26"/>
        <v>0.12105143543435404</v>
      </c>
      <c r="G57" s="200">
        <f t="shared" si="27"/>
        <v>4.200184195924983E-2</v>
      </c>
      <c r="I57" s="11" t="str">
        <f t="shared" si="38"/>
        <v>Caring, leisure and other service occupations</v>
      </c>
      <c r="J57" s="11">
        <v>7.8173955623539397</v>
      </c>
      <c r="K57" s="11">
        <v>8.9527383583327573</v>
      </c>
      <c r="L57" s="11">
        <v>1.135342795978818</v>
      </c>
      <c r="M57" s="11">
        <v>5.187470527674459</v>
      </c>
      <c r="N57" s="11">
        <v>6.3228133236532775</v>
      </c>
      <c r="P57" s="10" t="str">
        <f>name!D25</f>
        <v>72 Customer service occupations</v>
      </c>
      <c r="Q57" s="11">
        <v>8.6189680300755178</v>
      </c>
      <c r="R57" s="11">
        <v>9.6853008377003267</v>
      </c>
      <c r="S57" s="345">
        <f t="shared" si="28"/>
        <v>1.0663328076248089</v>
      </c>
      <c r="T57" s="345">
        <v>4.8887499310350098</v>
      </c>
      <c r="U57" s="345">
        <f t="shared" si="29"/>
        <v>5.9550827386598186</v>
      </c>
      <c r="V57" s="346">
        <f t="shared" si="30"/>
        <v>3.0406163044803369E-2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3.6755106095027086E-2</v>
      </c>
      <c r="C58" s="11">
        <v>0.1407913804308896</v>
      </c>
      <c r="D58" s="11">
        <f t="shared" ref="D58:D59" si="39">C58-B58</f>
        <v>0.10403627433586252</v>
      </c>
      <c r="E58" s="11">
        <v>4.4450472545892586E-2</v>
      </c>
      <c r="F58" s="11">
        <f t="shared" ref="F58:F59" si="40">SUM(D58:E58)</f>
        <v>0.14848674688175512</v>
      </c>
      <c r="G58" s="200">
        <f t="shared" si="27"/>
        <v>5.4268455527872517E-2</v>
      </c>
      <c r="I58" s="11" t="str">
        <f t="shared" si="38"/>
        <v>Sales and customer service occupations</v>
      </c>
      <c r="J58" s="11">
        <v>3.5312259422620889</v>
      </c>
      <c r="K58" s="11">
        <v>5.1881488129616971</v>
      </c>
      <c r="L58" s="11">
        <v>1.6569228706996082</v>
      </c>
      <c r="M58" s="11">
        <v>2.5585750559308691</v>
      </c>
      <c r="N58" s="11">
        <v>4.2154979266304773</v>
      </c>
      <c r="P58" s="10" t="str">
        <f>name!D26</f>
        <v>81 Process, plant and machine operatives</v>
      </c>
      <c r="Q58" s="11">
        <v>4.42083259419777</v>
      </c>
      <c r="R58" s="11">
        <v>5.7605488663593194</v>
      </c>
      <c r="S58" s="345">
        <f t="shared" si="28"/>
        <v>1.3397162721615494</v>
      </c>
      <c r="T58" s="345">
        <v>2.6137823340380018</v>
      </c>
      <c r="U58" s="345">
        <f t="shared" si="29"/>
        <v>3.9534986061995512</v>
      </c>
      <c r="V58" s="346">
        <f t="shared" si="30"/>
        <v>3.1452146488713861E-2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5.8331598817402255E-2</v>
      </c>
      <c r="C59" s="11">
        <v>0.15417750054225624</v>
      </c>
      <c r="D59" s="11">
        <f t="shared" si="39"/>
        <v>9.584590172485398E-2</v>
      </c>
      <c r="E59" s="11">
        <v>6.6578550340054735E-2</v>
      </c>
      <c r="F59" s="11">
        <f t="shared" si="40"/>
        <v>0.16242445206490871</v>
      </c>
      <c r="G59" s="200">
        <f t="shared" si="27"/>
        <v>5.2073923629099239E-2</v>
      </c>
      <c r="I59" s="11" t="str">
        <f t="shared" si="38"/>
        <v>Process, plant and machine operatives</v>
      </c>
      <c r="J59" s="11">
        <v>0.92778969574852654</v>
      </c>
      <c r="K59" s="11">
        <v>1.8616524690532548</v>
      </c>
      <c r="L59" s="11">
        <v>0.93386277330472833</v>
      </c>
      <c r="M59" s="11">
        <v>0.8615627998182247</v>
      </c>
      <c r="N59" s="11">
        <v>1.7954255731229529</v>
      </c>
      <c r="P59" s="10" t="str">
        <f>name!D27</f>
        <v>82 Transport and mobile machine drivers and operatives</v>
      </c>
      <c r="Q59" s="11">
        <v>2.0842711116474946</v>
      </c>
      <c r="R59" s="11">
        <v>2.8016338109370942</v>
      </c>
      <c r="S59" s="345">
        <f t="shared" si="28"/>
        <v>0.71736269928959961</v>
      </c>
      <c r="T59" s="345">
        <v>1.6162991287553781</v>
      </c>
      <c r="U59" s="345">
        <f t="shared" si="29"/>
        <v>2.3336618280449777</v>
      </c>
      <c r="V59" s="346">
        <f t="shared" si="30"/>
        <v>3.9012955555692397E-2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5.597177033965624E-4</v>
      </c>
      <c r="C60" s="11">
        <v>6.1519130924029032E-3</v>
      </c>
      <c r="D60" s="11">
        <f t="shared" si="25"/>
        <v>5.5921953890063405E-3</v>
      </c>
      <c r="E60" s="11">
        <v>2.4655319044668816E-3</v>
      </c>
      <c r="F60" s="11">
        <f t="shared" si="26"/>
        <v>8.0577272934732221E-3</v>
      </c>
      <c r="G60" s="200">
        <f t="shared" si="27"/>
        <v>0.11905855406931809</v>
      </c>
      <c r="I60" s="11" t="str">
        <f t="shared" si="38"/>
        <v>Elementary occupations</v>
      </c>
      <c r="J60" s="11">
        <v>3.3826146603561091</v>
      </c>
      <c r="K60" s="11">
        <v>6.0057626121761905</v>
      </c>
      <c r="L60" s="11">
        <v>2.6231479518200813</v>
      </c>
      <c r="M60" s="11">
        <v>3.069755035929862</v>
      </c>
      <c r="N60" s="11">
        <v>5.6929029877499433</v>
      </c>
      <c r="P60" s="10" t="str">
        <f>name!D28</f>
        <v>91 Elementary trades and related occupations</v>
      </c>
      <c r="Q60" s="11">
        <v>3.2200300132727802</v>
      </c>
      <c r="R60" s="11">
        <v>14.042490957811353</v>
      </c>
      <c r="S60" s="345">
        <f t="shared" si="28"/>
        <v>10.822460944538573</v>
      </c>
      <c r="T60" s="345">
        <v>7.2292805486363099</v>
      </c>
      <c r="U60" s="345">
        <f t="shared" si="29"/>
        <v>18.051741493174884</v>
      </c>
      <c r="V60" s="346">
        <f t="shared" si="30"/>
        <v>8.1637779238417529E-2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5.1548913695848922E-2</v>
      </c>
      <c r="C61" s="11">
        <v>9.8031126614550879E-2</v>
      </c>
      <c r="D61" s="11">
        <f t="shared" ref="D61" si="41">C61-B61</f>
        <v>4.6482212918701957E-2</v>
      </c>
      <c r="E61" s="11">
        <v>4.1008301661954301E-2</v>
      </c>
      <c r="F61" s="11">
        <f t="shared" ref="F61" si="42">SUM(D61:E61)</f>
        <v>8.7490514580656265E-2</v>
      </c>
      <c r="G61" s="200">
        <f t="shared" ref="G61" si="43">IF(B61&gt;0,(1+(E61/B61))^(1/($C$6-$B$6))-1,0)</f>
        <v>3.979099230566141E-2</v>
      </c>
      <c r="P61" s="10" t="str">
        <f>name!D29</f>
        <v>92 Elementary administration and service occupations</v>
      </c>
      <c r="Q61" s="11">
        <v>39.708180126930799</v>
      </c>
      <c r="R61" s="11">
        <v>31.891590547897856</v>
      </c>
      <c r="S61" s="345">
        <f t="shared" ref="S61" si="44">R61-Q61</f>
        <v>-7.8165895790329429</v>
      </c>
      <c r="T61" s="345">
        <v>19.140053140195668</v>
      </c>
      <c r="U61" s="345">
        <f t="shared" ref="U61" si="45">SUM(S61:T61)</f>
        <v>11.323463561162725</v>
      </c>
      <c r="V61" s="346">
        <f t="shared" ref="V61" si="46">IF(Q61&gt;0,(1+(T61/Q61))^(1/($C$6-$B$6))-1,0)</f>
        <v>2.6573926753878707E-2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13.964596135413375</v>
      </c>
      <c r="C62" s="11">
        <f t="shared" ref="C62:F62" si="47">SUM(C36:C61)</f>
        <v>27.067071680519032</v>
      </c>
      <c r="D62" s="11">
        <f t="shared" si="47"/>
        <v>13.102475545105651</v>
      </c>
      <c r="E62" s="11">
        <f t="shared" si="47"/>
        <v>9.7913976656176747</v>
      </c>
      <c r="F62" s="11">
        <f t="shared" si="47"/>
        <v>22.893873210723331</v>
      </c>
      <c r="G62" s="200">
        <f t="shared" si="27"/>
        <v>3.6055422816406502E-2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431.25084093034752</v>
      </c>
      <c r="R62" s="11">
        <f>SUM(R36:R61)</f>
        <v>482.31984202107316</v>
      </c>
      <c r="S62" s="345">
        <f>R62-Q62</f>
        <v>51.069001090725635</v>
      </c>
      <c r="T62" s="11">
        <f>SUM(T36:T61)</f>
        <v>259.80244776126301</v>
      </c>
      <c r="U62" s="345">
        <f>SUM(S62:T62)</f>
        <v>310.87144885198865</v>
      </c>
      <c r="V62" s="346">
        <f t="shared" si="30"/>
        <v>3.1934436700879143E-2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7.1022189853385305</v>
      </c>
      <c r="K63" s="11">
        <f t="array" ref="K63:K71">MMULT(aggregation!$B$13:$AA$21,C152:C177)</f>
        <v>7.4954149085573363</v>
      </c>
      <c r="L63" s="11">
        <f t="array" ref="L63:L71">MMULT(aggregation!$B$13:$AA$21,D152:D177)</f>
        <v>0.39319592321880581</v>
      </c>
      <c r="M63" s="11">
        <f t="array" ref="M63:M71">MMULT(aggregation!$B$13:$AA$21,E152:E177)</f>
        <v>4.1566662714257863</v>
      </c>
      <c r="N63" s="11">
        <f t="array" ref="N63:N71">MMULT(aggregation!$B$13:$AA$21,F152:F177)</f>
        <v>4.549862194644593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9.0220252874894911</v>
      </c>
      <c r="K64" s="11">
        <v>9.6971665740131527</v>
      </c>
      <c r="L64" s="11">
        <v>0.67514128652366079</v>
      </c>
      <c r="M64" s="11">
        <v>4.2660358742520206</v>
      </c>
      <c r="N64" s="11">
        <v>4.9411771607756814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7.9265815110918654</v>
      </c>
      <c r="C65" s="11">
        <v>13.786661913145506</v>
      </c>
      <c r="D65" s="11">
        <f>C65-B65</f>
        <v>5.860080402053641</v>
      </c>
      <c r="E65" s="11">
        <v>5.5410953904502493</v>
      </c>
      <c r="F65" s="11">
        <f>SUM(D65:E65)</f>
        <v>11.40117579250389</v>
      </c>
      <c r="G65" s="200">
        <f>IF(B65&gt;0,(1+(E65/B65))^(1/($C$6-$B$6))-1,0)</f>
        <v>3.5969852407267799E-2</v>
      </c>
      <c r="I65" s="11" t="str">
        <f>I54</f>
        <v>Associate professional occupations</v>
      </c>
      <c r="J65" s="11">
        <v>7.112023305143615</v>
      </c>
      <c r="K65" s="11">
        <v>8.0308395051829411</v>
      </c>
      <c r="L65" s="11">
        <v>0.91881620003932618</v>
      </c>
      <c r="M65" s="11">
        <v>3.6973268541299</v>
      </c>
      <c r="N65" s="11">
        <v>4.6161430541692265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3.5309497170106661</v>
      </c>
      <c r="C66" s="11">
        <v>8.1527067742791353</v>
      </c>
      <c r="D66" s="11">
        <f t="shared" ref="D66:D89" si="50">C66-B66</f>
        <v>4.6217570572684696</v>
      </c>
      <c r="E66" s="11">
        <v>3.3853995686387037</v>
      </c>
      <c r="F66" s="11">
        <f t="shared" ref="F66:F89" si="51">SUM(D66:E66)</f>
        <v>8.0071566259071734</v>
      </c>
      <c r="G66" s="200">
        <f t="shared" ref="G66:G89" si="52">IF(B66&gt;0,(1+(E66/B66))^(1/($C$6-$B$6))-1,0)</f>
        <v>4.5841069550824454E-2</v>
      </c>
      <c r="I66" s="11" t="str">
        <f>I55</f>
        <v>Administrative and secretarial occupations</v>
      </c>
      <c r="J66" s="11">
        <v>5.8448307382222868</v>
      </c>
      <c r="K66" s="11">
        <v>7.8455578677708289</v>
      </c>
      <c r="L66" s="11">
        <v>2.000727129548542</v>
      </c>
      <c r="M66" s="11">
        <v>3.8815004728429603</v>
      </c>
      <c r="N66" s="11">
        <v>5.8822276023915023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9.665492371014027</v>
      </c>
      <c r="C67" s="11">
        <v>23.361704872184252</v>
      </c>
      <c r="D67" s="11">
        <f t="shared" si="50"/>
        <v>13.696212501170224</v>
      </c>
      <c r="E67" s="11">
        <v>6.7686092527928139</v>
      </c>
      <c r="F67" s="11">
        <f t="shared" si="51"/>
        <v>20.464821753963037</v>
      </c>
      <c r="G67" s="200">
        <f t="shared" si="52"/>
        <v>3.6019983293213542E-2</v>
      </c>
      <c r="I67" s="11" t="str">
        <f t="shared" ref="I67:I71" si="53">I56</f>
        <v>Skilled trades occupations</v>
      </c>
      <c r="J67" s="11">
        <v>5.1490608532171054</v>
      </c>
      <c r="K67" s="11">
        <v>7.2847220437436464</v>
      </c>
      <c r="L67" s="11">
        <v>2.135661190526541</v>
      </c>
      <c r="M67" s="11">
        <v>3.4863448483717696</v>
      </c>
      <c r="N67" s="11">
        <v>5.6220060388983111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8.2308647594628788</v>
      </c>
      <c r="C68" s="11">
        <v>14.315113603472994</v>
      </c>
      <c r="D68" s="11">
        <f t="shared" si="50"/>
        <v>6.0842488440101157</v>
      </c>
      <c r="E68" s="11">
        <v>5.7320108264782457</v>
      </c>
      <c r="F68" s="11">
        <f t="shared" si="51"/>
        <v>11.81625967048836</v>
      </c>
      <c r="G68" s="200">
        <f t="shared" si="52"/>
        <v>3.5862139872937515E-2</v>
      </c>
      <c r="I68" s="11" t="str">
        <f t="shared" si="53"/>
        <v>Caring, leisure and other service occupations</v>
      </c>
      <c r="J68" s="11">
        <v>5.622292254928416</v>
      </c>
      <c r="K68" s="11">
        <v>7.2794798543568708</v>
      </c>
      <c r="L68" s="11">
        <v>1.6571875994284546</v>
      </c>
      <c r="M68" s="11">
        <v>4.1239488363187453</v>
      </c>
      <c r="N68" s="11">
        <v>5.7811364357472002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22.895671547175251</v>
      </c>
      <c r="C69" s="11">
        <v>31.172618901334715</v>
      </c>
      <c r="D69" s="11">
        <f t="shared" ref="D69" si="54">C69-B69</f>
        <v>8.2769473541594643</v>
      </c>
      <c r="E69" s="11">
        <v>14.053290147290902</v>
      </c>
      <c r="F69" s="11">
        <f t="shared" ref="F69" si="55">SUM(D69:E69)</f>
        <v>22.330237501450366</v>
      </c>
      <c r="G69" s="200">
        <f t="shared" si="52"/>
        <v>3.2420430468449002E-2</v>
      </c>
      <c r="I69" s="11" t="str">
        <f t="shared" si="53"/>
        <v>Sales and customer service occupations</v>
      </c>
      <c r="J69" s="11">
        <v>2.871451458326614</v>
      </c>
      <c r="K69" s="11">
        <v>3.8743630956633321</v>
      </c>
      <c r="L69" s="11">
        <v>1.0029116373367184</v>
      </c>
      <c r="M69" s="11">
        <v>1.7490930843711743</v>
      </c>
      <c r="N69" s="11">
        <v>2.7520047217078929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12.771962847416363</v>
      </c>
      <c r="C70" s="11">
        <v>23.56321155545136</v>
      </c>
      <c r="D70" s="11">
        <f t="shared" si="50"/>
        <v>10.791248708034997</v>
      </c>
      <c r="E70" s="11">
        <v>8.9285970408701179</v>
      </c>
      <c r="F70" s="11">
        <f t="shared" si="51"/>
        <v>19.719845748905115</v>
      </c>
      <c r="G70" s="200">
        <f t="shared" si="52"/>
        <v>3.5970891434734309E-2</v>
      </c>
      <c r="I70" s="11" t="str">
        <f t="shared" si="53"/>
        <v>Process, plant and machine operatives</v>
      </c>
      <c r="J70" s="11">
        <v>1.5972749717822923</v>
      </c>
      <c r="K70" s="11">
        <v>2.6848249208168777</v>
      </c>
      <c r="L70" s="11">
        <v>1.0875499490345852</v>
      </c>
      <c r="M70" s="11">
        <v>1.3138387476688516</v>
      </c>
      <c r="N70" s="11">
        <v>2.401388696703437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1.899559496581956</v>
      </c>
      <c r="C71" s="11">
        <v>3.5527065913175186</v>
      </c>
      <c r="D71" s="11">
        <f t="shared" si="50"/>
        <v>1.6531470947355626</v>
      </c>
      <c r="E71" s="11">
        <v>1.1619377850645365</v>
      </c>
      <c r="F71" s="11">
        <f t="shared" si="51"/>
        <v>2.8150848798000991</v>
      </c>
      <c r="G71" s="200">
        <f t="shared" si="52"/>
        <v>3.2330436182497646E-2</v>
      </c>
      <c r="I71" s="11" t="str">
        <f t="shared" si="53"/>
        <v>Elementary occupations</v>
      </c>
      <c r="J71" s="11">
        <v>3.2714030174583741</v>
      </c>
      <c r="K71" s="11">
        <v>5.6613728947031685</v>
      </c>
      <c r="L71" s="11">
        <v>2.3899698772447944</v>
      </c>
      <c r="M71" s="11">
        <v>2.7959486229692327</v>
      </c>
      <c r="N71" s="11">
        <v>5.1859185002140276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2.0054538298203206</v>
      </c>
      <c r="C72" s="11">
        <v>7.27949893972733</v>
      </c>
      <c r="D72" s="11">
        <f t="shared" si="50"/>
        <v>5.2740451099070089</v>
      </c>
      <c r="E72" s="11">
        <v>2.8333281925158156</v>
      </c>
      <c r="F72" s="11">
        <f t="shared" si="51"/>
        <v>8.1073733024228254</v>
      </c>
      <c r="G72" s="200">
        <f t="shared" si="52"/>
        <v>6.0477746083585915E-2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0.38568975916226028</v>
      </c>
      <c r="C73" s="11">
        <v>0.72543282696076339</v>
      </c>
      <c r="D73" s="11">
        <f t="shared" si="50"/>
        <v>0.33974306779850311</v>
      </c>
      <c r="E73" s="11">
        <v>0.15997063508178475</v>
      </c>
      <c r="F73" s="11">
        <f t="shared" si="51"/>
        <v>0.49971370288028782</v>
      </c>
      <c r="G73" s="200">
        <f t="shared" si="52"/>
        <v>2.3400492547166474E-2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3.7319347032643537</v>
      </c>
      <c r="C74" s="11">
        <v>6.6356539438555009</v>
      </c>
      <c r="D74" s="11">
        <f t="shared" ref="D74:D75" si="56">C74-B74</f>
        <v>2.9037192405911472</v>
      </c>
      <c r="E74" s="11">
        <v>2.6452812008884456</v>
      </c>
      <c r="F74" s="11">
        <f t="shared" ref="F74:F75" si="57">SUM(D74:E74)</f>
        <v>5.5490004414795928</v>
      </c>
      <c r="G74" s="200">
        <f t="shared" si="52"/>
        <v>3.6365957685290384E-2</v>
      </c>
      <c r="I74" s="11" t="str">
        <f>I63</f>
        <v>Managers, directors and senior officials</v>
      </c>
      <c r="J74" s="11">
        <f t="array" ref="J74:J82">MMULT(aggregation!$B$13:$AA$21,B181:B206)</f>
        <v>18.969932053715194</v>
      </c>
      <c r="K74" s="11">
        <f t="array" ref="K74:K82">MMULT(aggregation!$B$13:$AA$21,C181:C206)</f>
        <v>17.465164196841013</v>
      </c>
      <c r="L74" s="11">
        <f t="array" ref="L74:L82">MMULT(aggregation!$B$13:$AA$21,D181:D206)</f>
        <v>-1.5047678568741816</v>
      </c>
      <c r="M74" s="11">
        <f t="array" ref="M74:M82">MMULT(aggregation!$B$13:$AA$21,E181:E206)</f>
        <v>7.2219699535581219</v>
      </c>
      <c r="N74" s="11">
        <f t="array" ref="N74:N82">MMULT(aggregation!$B$13:$AA$21,F181:F206)</f>
        <v>5.7172020966839403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6.9683056378979185</v>
      </c>
      <c r="C75" s="11">
        <v>13.206659370246458</v>
      </c>
      <c r="D75" s="11">
        <f t="shared" si="56"/>
        <v>6.2383537323485392</v>
      </c>
      <c r="E75" s="11">
        <v>4.9873225443984968</v>
      </c>
      <c r="F75" s="11">
        <f t="shared" si="57"/>
        <v>11.225676276747036</v>
      </c>
      <c r="G75" s="200">
        <f t="shared" si="52"/>
        <v>3.6644100793250978E-2</v>
      </c>
      <c r="I75" s="11" t="str">
        <f>I64</f>
        <v>Professional occupations</v>
      </c>
      <c r="J75" s="11">
        <v>22.865442021486135</v>
      </c>
      <c r="K75" s="11">
        <v>25.649991165902968</v>
      </c>
      <c r="L75" s="11">
        <v>2.7845491444168324</v>
      </c>
      <c r="M75" s="11">
        <v>9.4397693752128653</v>
      </c>
      <c r="N75" s="11">
        <v>12.224318519629698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4.5545821768039758</v>
      </c>
      <c r="C76" s="11">
        <v>10.446957866623421</v>
      </c>
      <c r="D76" s="11">
        <f t="shared" si="50"/>
        <v>5.8923756898194455</v>
      </c>
      <c r="E76" s="11">
        <v>4.1578085843604979</v>
      </c>
      <c r="F76" s="11">
        <f t="shared" si="51"/>
        <v>10.050184274179944</v>
      </c>
      <c r="G76" s="200">
        <f t="shared" si="52"/>
        <v>4.4189335980170386E-2</v>
      </c>
      <c r="I76" s="11" t="str">
        <f>I65</f>
        <v>Associate professional occupations</v>
      </c>
      <c r="J76" s="11">
        <v>21.927264623157278</v>
      </c>
      <c r="K76" s="11">
        <v>24.109036950469385</v>
      </c>
      <c r="L76" s="11">
        <v>2.181772327312109</v>
      </c>
      <c r="M76" s="11">
        <v>9.7194981874433708</v>
      </c>
      <c r="N76" s="11">
        <v>11.901270514755481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0.82267932653153875</v>
      </c>
      <c r="C77" s="11">
        <v>1.7743304093626424</v>
      </c>
      <c r="D77" s="11">
        <f t="shared" si="50"/>
        <v>0.95165108283110367</v>
      </c>
      <c r="E77" s="11">
        <v>0.82650881354508166</v>
      </c>
      <c r="F77" s="11">
        <f t="shared" si="51"/>
        <v>1.7781598963761853</v>
      </c>
      <c r="G77" s="200">
        <f t="shared" si="52"/>
        <v>4.7456448105577476E-2</v>
      </c>
      <c r="I77" s="11" t="str">
        <f>I66</f>
        <v>Administrative and secretarial occupations</v>
      </c>
      <c r="J77" s="11">
        <v>19.119240111682238</v>
      </c>
      <c r="K77" s="11">
        <v>16.040442725725189</v>
      </c>
      <c r="L77" s="11">
        <v>-3.0787973859570488</v>
      </c>
      <c r="M77" s="11">
        <v>8.1672136131268527</v>
      </c>
      <c r="N77" s="11">
        <v>5.0884162271698044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0.22931994611543449</v>
      </c>
      <c r="C78" s="11">
        <v>0.46898910062947913</v>
      </c>
      <c r="D78" s="11">
        <f t="shared" si="50"/>
        <v>0.23966915451404464</v>
      </c>
      <c r="E78" s="11">
        <v>0.17529354610338752</v>
      </c>
      <c r="F78" s="11">
        <f t="shared" si="51"/>
        <v>0.41496270061743212</v>
      </c>
      <c r="G78" s="200">
        <f t="shared" si="52"/>
        <v>3.8579872940428306E-2</v>
      </c>
      <c r="I78" s="11" t="str">
        <f t="shared" ref="I78:I82" si="58">I67</f>
        <v>Skilled trades occupations</v>
      </c>
      <c r="J78" s="11">
        <v>30.713425831887847</v>
      </c>
      <c r="K78" s="11">
        <v>32.23567767716451</v>
      </c>
      <c r="L78" s="11">
        <v>1.5222518452766636</v>
      </c>
      <c r="M78" s="11">
        <v>11.670849128320338</v>
      </c>
      <c r="N78" s="11">
        <v>13.193100973597002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0.5898849971763328</v>
      </c>
      <c r="C79" s="11">
        <v>1.9101688092913689</v>
      </c>
      <c r="D79" s="11">
        <f t="shared" si="50"/>
        <v>1.320283812115036</v>
      </c>
      <c r="E79" s="11">
        <v>0.61770728828682442</v>
      </c>
      <c r="F79" s="11">
        <f t="shared" si="51"/>
        <v>1.9379911004018604</v>
      </c>
      <c r="G79" s="200">
        <f t="shared" si="52"/>
        <v>4.8922815350985305E-2</v>
      </c>
      <c r="I79" s="11" t="str">
        <f t="shared" si="58"/>
        <v>Caring, leisure and other service occupations</v>
      </c>
      <c r="J79" s="11">
        <v>30.50937900561766</v>
      </c>
      <c r="K79" s="11">
        <v>37.46330942957082</v>
      </c>
      <c r="L79" s="11">
        <v>6.9539304239531647</v>
      </c>
      <c r="M79" s="11">
        <v>17.817363449623826</v>
      </c>
      <c r="N79" s="11">
        <v>24.77129387357699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0.25396936034233997</v>
      </c>
      <c r="C80" s="11">
        <v>0.61708352726862981</v>
      </c>
      <c r="D80" s="11">
        <f t="shared" ref="D80" si="59">C80-B80</f>
        <v>0.36311416692628984</v>
      </c>
      <c r="E80" s="11">
        <v>0.21891561809927876</v>
      </c>
      <c r="F80" s="11">
        <f t="shared" ref="F80" si="60">SUM(D80:E80)</f>
        <v>0.58202978502556857</v>
      </c>
      <c r="G80" s="200">
        <f t="shared" si="52"/>
        <v>4.2313300302743162E-2</v>
      </c>
      <c r="I80" s="11" t="str">
        <f t="shared" si="58"/>
        <v>Sales and customer service occupations</v>
      </c>
      <c r="J80" s="11">
        <v>21.199318939553937</v>
      </c>
      <c r="K80" s="11">
        <v>24.424298580297599</v>
      </c>
      <c r="L80" s="11">
        <v>3.2249796407436633</v>
      </c>
      <c r="M80" s="11">
        <v>9.8807241725170254</v>
      </c>
      <c r="N80" s="11">
        <v>13.105703813260689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0.68729352748595263</v>
      </c>
      <c r="C81" s="11">
        <v>1.6929565966419438</v>
      </c>
      <c r="D81" s="11">
        <f t="shared" si="50"/>
        <v>1.0056630691559911</v>
      </c>
      <c r="E81" s="11">
        <v>0.65808019596345257</v>
      </c>
      <c r="F81" s="11">
        <f t="shared" si="51"/>
        <v>1.6637432651194437</v>
      </c>
      <c r="G81" s="200">
        <f t="shared" si="52"/>
        <v>4.5795364493697255E-2</v>
      </c>
      <c r="I81" s="11" t="str">
        <f t="shared" si="58"/>
        <v>Process, plant and machine operatives</v>
      </c>
      <c r="J81" s="11">
        <v>10.573270454687606</v>
      </c>
      <c r="K81" s="11">
        <v>13.599916605866628</v>
      </c>
      <c r="L81" s="11">
        <v>3.0266461511790226</v>
      </c>
      <c r="M81" s="11">
        <v>5.2860713419013825</v>
      </c>
      <c r="N81" s="11">
        <v>8.312717493080406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2.6197486321741508</v>
      </c>
      <c r="C82" s="11">
        <v>6.1822297089811133</v>
      </c>
      <c r="D82" s="11">
        <f t="shared" si="50"/>
        <v>3.5624810768069626</v>
      </c>
      <c r="E82" s="11">
        <v>2.6661661329613962</v>
      </c>
      <c r="F82" s="11">
        <f t="shared" si="51"/>
        <v>6.2286472097683587</v>
      </c>
      <c r="G82" s="200">
        <f t="shared" si="52"/>
        <v>4.791012260049432E-2</v>
      </c>
      <c r="I82" s="11" t="str">
        <f t="shared" si="58"/>
        <v>Elementary occupations</v>
      </c>
      <c r="J82" s="11">
        <v>17.695248418860082</v>
      </c>
      <c r="K82" s="11">
        <v>19.678705083136592</v>
      </c>
      <c r="L82" s="11">
        <v>1.9834566642765115</v>
      </c>
      <c r="M82" s="11">
        <v>8.7225889400056644</v>
      </c>
      <c r="N82" s="11">
        <v>10.706045604282174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0.46195128573881683</v>
      </c>
      <c r="C83" s="11">
        <v>1.0790151152517642</v>
      </c>
      <c r="D83" s="11">
        <f t="shared" ref="D83:D84" si="61">C83-B83</f>
        <v>0.61706382951294736</v>
      </c>
      <c r="E83" s="11">
        <v>0.41985302753045878</v>
      </c>
      <c r="F83" s="11">
        <f t="shared" ref="F83:F84" si="62">SUM(D83:E83)</f>
        <v>1.0369168570434062</v>
      </c>
      <c r="G83" s="200">
        <f t="shared" si="52"/>
        <v>4.404304006860893E-2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2.8806452271269427E-2</v>
      </c>
      <c r="C84" s="11">
        <v>4.2382306533519404E-2</v>
      </c>
      <c r="D84" s="11">
        <f t="shared" si="61"/>
        <v>1.3575854262249977E-2</v>
      </c>
      <c r="E84" s="11">
        <v>1.5647528537786781E-2</v>
      </c>
      <c r="F84" s="11">
        <f t="shared" si="62"/>
        <v>2.9223382800036758E-2</v>
      </c>
      <c r="G84" s="200">
        <f t="shared" si="52"/>
        <v>2.9346026004030801E-2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2.0694076281005205</v>
      </c>
      <c r="C85" s="11">
        <v>5.2970811287728852</v>
      </c>
      <c r="D85" s="11">
        <f t="shared" si="50"/>
        <v>3.2276735006723647</v>
      </c>
      <c r="E85" s="11">
        <v>1.7208758578684311</v>
      </c>
      <c r="F85" s="11">
        <f t="shared" si="51"/>
        <v>4.948549358540796</v>
      </c>
      <c r="G85" s="200">
        <f t="shared" si="52"/>
        <v>4.1170153132367604E-2</v>
      </c>
      <c r="I85" s="11" t="str">
        <f>I74</f>
        <v>Managers, directors and senior officials</v>
      </c>
      <c r="J85" s="11">
        <f t="array" ref="J85:J93">MMULT(aggregation!$B$13:$AA$21,B210:B235)</f>
        <v>15.464283620601758</v>
      </c>
      <c r="K85" s="11">
        <f t="array" ref="K85:K93">MMULT(aggregation!$B$13:$AA$21,C210:C235)</f>
        <v>9.7940349859450464</v>
      </c>
      <c r="L85" s="11">
        <f t="array" ref="L85:L93">MMULT(aggregation!$B$13:$AA$21,D210:D235)</f>
        <v>-5.670248634656712</v>
      </c>
      <c r="M85" s="11">
        <f t="array" ref="M85:M93">MMULT(aggregation!$B$13:$AA$21,E210:E235)</f>
        <v>6.0799516885568448</v>
      </c>
      <c r="N85" s="11">
        <f t="array" ref="N85:N93">MMULT(aggregation!$B$13:$AA$21,F210:F235)</f>
        <v>0.40970305390013273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0.53596927839958164</v>
      </c>
      <c r="C86" s="11">
        <v>1.2795865677638798</v>
      </c>
      <c r="D86" s="11">
        <f t="shared" si="50"/>
        <v>0.74361728936429816</v>
      </c>
      <c r="E86" s="11">
        <v>0.43829098473118544</v>
      </c>
      <c r="F86" s="11">
        <f t="shared" si="51"/>
        <v>1.1819082740954836</v>
      </c>
      <c r="G86" s="200">
        <f t="shared" si="52"/>
        <v>4.0644371258240053E-2</v>
      </c>
      <c r="I86" s="11" t="str">
        <f>I75</f>
        <v>Professional occupations</v>
      </c>
      <c r="J86" s="11">
        <v>14.564051657949406</v>
      </c>
      <c r="K86" s="11">
        <v>10.541942829844446</v>
      </c>
      <c r="L86" s="11">
        <v>-4.0221088281049582</v>
      </c>
      <c r="M86" s="11">
        <v>5.2115664777305257</v>
      </c>
      <c r="N86" s="11">
        <v>1.1894576496255669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0.31887634245206192</v>
      </c>
      <c r="C87" s="11">
        <v>1.0694612481618893</v>
      </c>
      <c r="D87" s="11">
        <f t="shared" ref="D87:D88" si="63">C87-B87</f>
        <v>0.75058490570982728</v>
      </c>
      <c r="E87" s="11">
        <v>0.33672442311109529</v>
      </c>
      <c r="F87" s="11">
        <f t="shared" ref="F87:F88" si="64">SUM(D87:E87)</f>
        <v>1.0873093288209226</v>
      </c>
      <c r="G87" s="200">
        <f t="shared" si="52"/>
        <v>4.9223019212485841E-2</v>
      </c>
      <c r="I87" s="11" t="str">
        <f>I76</f>
        <v>Associate professional occupations</v>
      </c>
      <c r="J87" s="11">
        <v>15.078789317503045</v>
      </c>
      <c r="K87" s="11">
        <v>10.604487355827127</v>
      </c>
      <c r="L87" s="11">
        <v>-4.474301961675919</v>
      </c>
      <c r="M87" s="11">
        <v>5.481058297930173</v>
      </c>
      <c r="N87" s="11">
        <v>1.006756336254254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0.48356134130387657</v>
      </c>
      <c r="C88" s="11">
        <v>1.1547968685153167</v>
      </c>
      <c r="D88" s="11">
        <f t="shared" si="63"/>
        <v>0.67123552721144009</v>
      </c>
      <c r="E88" s="11">
        <v>0.49968240482808812</v>
      </c>
      <c r="F88" s="11">
        <f t="shared" si="64"/>
        <v>1.1709179320395282</v>
      </c>
      <c r="G88" s="200">
        <f t="shared" si="52"/>
        <v>4.8448995514577264E-2</v>
      </c>
      <c r="I88" s="11" t="str">
        <f>I77</f>
        <v>Administrative and secretarial occupations</v>
      </c>
      <c r="J88" s="11">
        <v>19.03880188436565</v>
      </c>
      <c r="K88" s="11">
        <v>8.780673865086662</v>
      </c>
      <c r="L88" s="11">
        <v>-10.258128019278988</v>
      </c>
      <c r="M88" s="11">
        <v>6.0799829473044049</v>
      </c>
      <c r="N88" s="11">
        <v>-4.1781450719745834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0.23086701228789033</v>
      </c>
      <c r="C89" s="11">
        <v>1.0403649363490488</v>
      </c>
      <c r="D89" s="11">
        <f t="shared" si="50"/>
        <v>0.8094979240611585</v>
      </c>
      <c r="E89" s="11">
        <v>0.34213946124384198</v>
      </c>
      <c r="F89" s="11">
        <f t="shared" si="51"/>
        <v>1.1516373853050004</v>
      </c>
      <c r="G89" s="200">
        <f t="shared" si="52"/>
        <v>6.2477747704596798E-2</v>
      </c>
      <c r="I89" s="11" t="str">
        <f t="shared" ref="I89:I93" si="65">I78</f>
        <v>Skilled trades occupations</v>
      </c>
      <c r="J89" s="11">
        <v>23.802276252128912</v>
      </c>
      <c r="K89" s="11">
        <v>20.052147671254591</v>
      </c>
      <c r="L89" s="11">
        <v>-3.7501285808743208</v>
      </c>
      <c r="M89" s="11">
        <v>9.8140044163663873</v>
      </c>
      <c r="N89" s="11">
        <v>6.0638758354920679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1.8886232933074796</v>
      </c>
      <c r="C90" s="11">
        <v>4.64639428955204</v>
      </c>
      <c r="D90" s="11">
        <f t="shared" ref="D90" si="66">C90-B90</f>
        <v>2.7577709962445605</v>
      </c>
      <c r="E90" s="11">
        <v>1.8184256835418184</v>
      </c>
      <c r="F90" s="11">
        <f t="shared" ref="F90" si="67">SUM(D90:E90)</f>
        <v>4.5761966797863787</v>
      </c>
      <c r="G90" s="200">
        <f t="shared" ref="G90:G91" si="68">IF(B90&gt;0,(1+(E90/B90))^(1/($C$6-$B$6))-1,0)</f>
        <v>4.5985182052153961E-2</v>
      </c>
      <c r="I90" s="11" t="str">
        <f t="shared" si="65"/>
        <v>Caring, leisure and other service occupations</v>
      </c>
      <c r="J90" s="11">
        <v>20.986685688261648</v>
      </c>
      <c r="K90" s="11">
        <v>14.180758640018864</v>
      </c>
      <c r="L90" s="11">
        <v>-6.8059270482427845</v>
      </c>
      <c r="M90" s="11">
        <v>8.8575385694151958</v>
      </c>
      <c r="N90" s="11">
        <v>2.0516115211724122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95.788006780389082</v>
      </c>
      <c r="C91" s="11">
        <f t="shared" ref="C91:F91" si="69">SUM(C65:C90)</f>
        <v>184.45376777167448</v>
      </c>
      <c r="D91" s="11">
        <f t="shared" si="69"/>
        <v>88.665760991285396</v>
      </c>
      <c r="E91" s="11">
        <f t="shared" si="69"/>
        <v>71.108962135182736</v>
      </c>
      <c r="F91" s="11">
        <f t="shared" si="69"/>
        <v>159.77472312646816</v>
      </c>
      <c r="G91" s="200">
        <f t="shared" si="68"/>
        <v>3.7709567501775565E-2</v>
      </c>
      <c r="I91" s="11" t="str">
        <f t="shared" si="65"/>
        <v>Sales and customer service occupations</v>
      </c>
      <c r="J91" s="11">
        <v>19.066403452119694</v>
      </c>
      <c r="K91" s="11">
        <v>14.708997619061517</v>
      </c>
      <c r="L91" s="11">
        <v>-4.357405833058178</v>
      </c>
      <c r="M91" s="11">
        <v>8.1258658030845154</v>
      </c>
      <c r="N91" s="11">
        <v>3.7684599700263384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13.464927255760799</v>
      </c>
      <c r="K92" s="11">
        <v>12.122127415047604</v>
      </c>
      <c r="L92" s="11">
        <v>-1.3427998407131962</v>
      </c>
      <c r="M92" s="11">
        <v>6.5155758373951773</v>
      </c>
      <c r="N92" s="11">
        <v>5.1727759966819811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25.223168814049803</v>
      </c>
      <c r="K93" s="11">
        <v>20.836365239866442</v>
      </c>
      <c r="L93" s="11">
        <v>-4.38680357418336</v>
      </c>
      <c r="M93" s="11">
        <v>11.506179374885004</v>
      </c>
      <c r="N93" s="11">
        <v>7.1193758007016443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16.962057963205016</v>
      </c>
      <c r="C94" s="11">
        <v>18.334262523738769</v>
      </c>
      <c r="D94" s="11">
        <f>C94-B94</f>
        <v>1.3722045605337527</v>
      </c>
      <c r="E94" s="11">
        <v>10.226230858494246</v>
      </c>
      <c r="F94" s="11">
        <f>SUM(D94:E94)</f>
        <v>11.598435419027998</v>
      </c>
      <c r="G94" s="200">
        <f>IF(B94&gt;0,(1+(E94/B94))^(1/($C$6-$B$6))-1,0)</f>
        <v>3.1953722820569519E-2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7.4550067855440272</v>
      </c>
      <c r="C95" s="11">
        <v>10.853292349615874</v>
      </c>
      <c r="D95" s="11">
        <f t="shared" ref="D95:D118" si="72">C95-B95</f>
        <v>3.3982855640718466</v>
      </c>
      <c r="E95" s="11">
        <v>6.3131774318929015</v>
      </c>
      <c r="F95" s="11">
        <f t="shared" ref="F95:F118" si="73">SUM(D95:E95)</f>
        <v>9.711462995964748</v>
      </c>
      <c r="G95" s="200">
        <f t="shared" ref="G95:G120" si="74">IF(B95&gt;0,(1+(E95/B95))^(1/($C$6-$B$6))-1,0)</f>
        <v>4.1746160166069135E-2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14.711438279637814</v>
      </c>
      <c r="C96" s="11">
        <v>19.25789536366295</v>
      </c>
      <c r="D96" s="11">
        <f t="shared" si="72"/>
        <v>4.5464570840251355</v>
      </c>
      <c r="E96" s="11">
        <v>7.44073601135484</v>
      </c>
      <c r="F96" s="11">
        <f t="shared" si="73"/>
        <v>11.987193095379975</v>
      </c>
      <c r="G96" s="200">
        <f t="shared" si="74"/>
        <v>2.766306605678337E-2</v>
      </c>
      <c r="I96" s="11" t="str">
        <f>I85</f>
        <v>Managers, directors and senior officials</v>
      </c>
      <c r="J96" s="11">
        <f t="array" ref="J96:J104">MMULT(aggregation!$B$13:$AA$21,B239:B264)</f>
        <v>11.206742940647088</v>
      </c>
      <c r="K96" s="11">
        <f t="array" ref="K96:K104">MMULT(aggregation!$B$13:$AA$21,C239:C264)</f>
        <v>8.29609060558019</v>
      </c>
      <c r="L96" s="11">
        <f t="array" ref="L96:L104">MMULT(aggregation!$B$13:$AA$21,D239:D264)</f>
        <v>-2.9106523350668976</v>
      </c>
      <c r="M96" s="11">
        <f t="array" ref="M96:M104">MMULT(aggregation!$B$13:$AA$21,E239:E264)</f>
        <v>3.8404570257266886</v>
      </c>
      <c r="N96" s="11">
        <f t="array" ref="N96:N104">MMULT(aggregation!$B$13:$AA$21,F239:F264)</f>
        <v>0.92980469065979099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15.427402384870991</v>
      </c>
      <c r="C97" s="11">
        <v>17.223076452249916</v>
      </c>
      <c r="D97" s="11">
        <f t="shared" si="72"/>
        <v>1.7956740673789255</v>
      </c>
      <c r="E97" s="11">
        <v>9.5716844771790441</v>
      </c>
      <c r="F97" s="11">
        <f t="shared" si="73"/>
        <v>11.36735854455797</v>
      </c>
      <c r="G97" s="200">
        <f t="shared" si="74"/>
        <v>3.2702961747065995E-2</v>
      </c>
      <c r="I97" s="11" t="str">
        <f>I86</f>
        <v>Professional occupations</v>
      </c>
      <c r="J97" s="11">
        <v>9.2273834131392256</v>
      </c>
      <c r="K97" s="11">
        <v>6.6517381935929807</v>
      </c>
      <c r="L97" s="11">
        <v>-2.575645219546244</v>
      </c>
      <c r="M97" s="11">
        <v>2.6955895155501968</v>
      </c>
      <c r="N97" s="11">
        <v>0.11994429600395279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12.323739561392879</v>
      </c>
      <c r="C98" s="11">
        <v>7.6048765171859589</v>
      </c>
      <c r="D98" s="11">
        <f t="shared" ref="D98" si="75">C98-B98</f>
        <v>-4.7188630442069197</v>
      </c>
      <c r="E98" s="11">
        <v>5.1039470956650055</v>
      </c>
      <c r="F98" s="11">
        <f t="shared" ref="F98" si="76">SUM(D98:E98)</f>
        <v>0.38508405145808577</v>
      </c>
      <c r="G98" s="200">
        <f t="shared" si="74"/>
        <v>2.3371100963585967E-2</v>
      </c>
      <c r="I98" s="11" t="str">
        <f>I87</f>
        <v>Associate professional occupations</v>
      </c>
      <c r="J98" s="11">
        <v>9.4707335114510407</v>
      </c>
      <c r="K98" s="11">
        <v>6.6371821348427034</v>
      </c>
      <c r="L98" s="11">
        <v>-2.8335513766083373</v>
      </c>
      <c r="M98" s="11">
        <v>2.6044218173103042</v>
      </c>
      <c r="N98" s="11">
        <v>-0.22912955929803297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18.988551751906325</v>
      </c>
      <c r="C99" s="11">
        <v>20.300554300922933</v>
      </c>
      <c r="D99" s="11">
        <f t="shared" si="72"/>
        <v>1.3120025490166078</v>
      </c>
      <c r="E99" s="11">
        <v>10.43904571189494</v>
      </c>
      <c r="F99" s="11">
        <f t="shared" si="73"/>
        <v>11.751048260911547</v>
      </c>
      <c r="G99" s="200">
        <f t="shared" si="74"/>
        <v>2.9637135294495964E-2</v>
      </c>
      <c r="I99" s="11" t="str">
        <f>I88</f>
        <v>Administrative and secretarial occupations</v>
      </c>
      <c r="J99" s="11">
        <v>11.628721270015037</v>
      </c>
      <c r="K99" s="11">
        <v>2.8527498288753179</v>
      </c>
      <c r="L99" s="11">
        <v>-8.7759714411397187</v>
      </c>
      <c r="M99" s="11">
        <v>2.2612808594898515</v>
      </c>
      <c r="N99" s="11">
        <v>-6.5146905816498677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3.754589072295035</v>
      </c>
      <c r="C100" s="11">
        <v>4.1076783803747956</v>
      </c>
      <c r="D100" s="11">
        <f t="shared" si="72"/>
        <v>0.35308930807976058</v>
      </c>
      <c r="E100" s="11">
        <v>1.782677354765196</v>
      </c>
      <c r="F100" s="11">
        <f t="shared" si="73"/>
        <v>2.1357666628449565</v>
      </c>
      <c r="G100" s="200">
        <f t="shared" si="74"/>
        <v>2.6239832176083278E-2</v>
      </c>
      <c r="I100" s="11" t="str">
        <f t="shared" ref="I100:I104" si="77">I89</f>
        <v>Skilled trades occupations</v>
      </c>
      <c r="J100" s="11">
        <v>14.638065551322384</v>
      </c>
      <c r="K100" s="11">
        <v>12.296801923749248</v>
      </c>
      <c r="L100" s="11">
        <v>-2.3412636275731349</v>
      </c>
      <c r="M100" s="11">
        <v>4.9862329773329677</v>
      </c>
      <c r="N100" s="11">
        <v>2.6449693497598323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5.4369639008385011</v>
      </c>
      <c r="C101" s="11">
        <v>12.487853161031801</v>
      </c>
      <c r="D101" s="11">
        <f t="shared" si="72"/>
        <v>7.0508892601932995</v>
      </c>
      <c r="E101" s="11">
        <v>6.6203246614467197</v>
      </c>
      <c r="F101" s="11">
        <f t="shared" si="73"/>
        <v>13.671213921640019</v>
      </c>
      <c r="G101" s="200">
        <f t="shared" si="74"/>
        <v>5.4531475492810344E-2</v>
      </c>
      <c r="I101" s="11" t="str">
        <f t="shared" si="77"/>
        <v>Caring, leisure and other service occupations</v>
      </c>
      <c r="J101" s="11">
        <v>6.3068401770235756</v>
      </c>
      <c r="K101" s="11">
        <v>5.4079325045372961</v>
      </c>
      <c r="L101" s="11">
        <v>-0.89890767248627923</v>
      </c>
      <c r="M101" s="11">
        <v>2.0067656299204661</v>
      </c>
      <c r="N101" s="11">
        <v>1.1078579574341871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1.7192233556044707</v>
      </c>
      <c r="C102" s="11">
        <v>2.0308588831091319</v>
      </c>
      <c r="D102" s="11">
        <f t="shared" si="72"/>
        <v>0.31163552750466117</v>
      </c>
      <c r="E102" s="11">
        <v>0.75079462813392916</v>
      </c>
      <c r="F102" s="11">
        <f t="shared" si="73"/>
        <v>1.0624301556385904</v>
      </c>
      <c r="G102" s="200">
        <f t="shared" si="74"/>
        <v>2.4450992480858247E-2</v>
      </c>
      <c r="I102" s="11" t="str">
        <f t="shared" si="77"/>
        <v>Sales and customer service occupations</v>
      </c>
      <c r="J102" s="11">
        <v>13.281815014893652</v>
      </c>
      <c r="K102" s="11">
        <v>5.0034096564694384</v>
      </c>
      <c r="L102" s="11">
        <v>-8.2784053584242159</v>
      </c>
      <c r="M102" s="11">
        <v>3.1887385966474469</v>
      </c>
      <c r="N102" s="11">
        <v>-5.0896667617767681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6.3675841332350416</v>
      </c>
      <c r="C103" s="11">
        <v>6.7781870935913657</v>
      </c>
      <c r="D103" s="11">
        <f t="shared" ref="D103:D104" si="78">C103-B103</f>
        <v>0.41060296035632415</v>
      </c>
      <c r="E103" s="11">
        <v>3.31916384601357</v>
      </c>
      <c r="F103" s="11">
        <f t="shared" ref="F103:F104" si="79">SUM(D103:E103)</f>
        <v>3.7297668063698941</v>
      </c>
      <c r="G103" s="200">
        <f t="shared" si="74"/>
        <v>2.8364053034799053E-2</v>
      </c>
      <c r="I103" s="11" t="str">
        <f t="shared" si="77"/>
        <v>Process, plant and machine operatives</v>
      </c>
      <c r="J103" s="11">
        <v>10.907349020893184</v>
      </c>
      <c r="K103" s="11">
        <v>6.3119091905780591</v>
      </c>
      <c r="L103" s="11">
        <v>-4.5954398303151249</v>
      </c>
      <c r="M103" s="11">
        <v>3.3779852598242668</v>
      </c>
      <c r="N103" s="11">
        <v>-1.2174545704908584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12.471435914436006</v>
      </c>
      <c r="C104" s="11">
        <v>14.06508114039341</v>
      </c>
      <c r="D104" s="11">
        <f t="shared" si="78"/>
        <v>1.5936452259574043</v>
      </c>
      <c r="E104" s="11">
        <v>7.1159413108919845</v>
      </c>
      <c r="F104" s="11">
        <f t="shared" si="79"/>
        <v>8.7095865368493897</v>
      </c>
      <c r="G104" s="200">
        <f t="shared" si="74"/>
        <v>3.0553767180154123E-2</v>
      </c>
      <c r="I104" s="11" t="str">
        <f t="shared" si="77"/>
        <v>Elementary occupations</v>
      </c>
      <c r="J104" s="11">
        <v>23.179361365577158</v>
      </c>
      <c r="K104" s="11">
        <v>17.973901452996905</v>
      </c>
      <c r="L104" s="11">
        <v>-5.2054599125802543</v>
      </c>
      <c r="M104" s="11">
        <v>7.8288159660848748</v>
      </c>
      <c r="N104" s="11">
        <v>2.6233560535046196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13.210070878337605</v>
      </c>
      <c r="C105" s="11">
        <v>19.293705750609462</v>
      </c>
      <c r="D105" s="11">
        <f t="shared" si="72"/>
        <v>6.0836348722718565</v>
      </c>
      <c r="E105" s="11">
        <v>9.8560050916644784</v>
      </c>
      <c r="F105" s="11">
        <f t="shared" si="73"/>
        <v>15.939639963936335</v>
      </c>
      <c r="G105" s="200">
        <f t="shared" si="74"/>
        <v>3.7857922070934968E-2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2.3428381134178391</v>
      </c>
      <c r="C106" s="11">
        <v>5.2180285630477803</v>
      </c>
      <c r="D106" s="11">
        <f t="shared" si="72"/>
        <v>2.8751904496299412</v>
      </c>
      <c r="E106" s="11">
        <v>2.3086553566077979</v>
      </c>
      <c r="F106" s="11">
        <f t="shared" si="73"/>
        <v>5.1838458062377395</v>
      </c>
      <c r="G106" s="200">
        <f t="shared" si="74"/>
        <v>4.6783035407385487E-2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1.8654061412012453</v>
      </c>
      <c r="C107" s="11">
        <v>3.0946413431765589</v>
      </c>
      <c r="D107" s="11">
        <f t="shared" si="72"/>
        <v>1.2292352019753137</v>
      </c>
      <c r="E107" s="11">
        <v>1.6577856244219416</v>
      </c>
      <c r="F107" s="11">
        <f t="shared" si="73"/>
        <v>2.8870208263972552</v>
      </c>
      <c r="G107" s="200">
        <f t="shared" si="74"/>
        <v>4.3303966878371014E-2</v>
      </c>
      <c r="I107" s="11" t="str">
        <f>I96</f>
        <v>Managers, directors and senior officials</v>
      </c>
      <c r="J107" s="11">
        <f t="array" ref="J107:J115">MMULT(aggregation!$B$13:$AA$21,B268:B293)</f>
        <v>2.2862905690104798</v>
      </c>
      <c r="K107" s="11">
        <f t="array" ref="K107:K115">MMULT(aggregation!$B$13:$AA$21,C268:C293)</f>
        <v>1.721852131708955</v>
      </c>
      <c r="L107" s="11">
        <f t="array" ref="L107:L115">MMULT(aggregation!$B$13:$AA$21,D268:D293)</f>
        <v>-0.56443843730152476</v>
      </c>
      <c r="M107" s="11">
        <f t="array" ref="M107:M115">MMULT(aggregation!$B$13:$AA$21,E268:E293)</f>
        <v>0.68392671574191566</v>
      </c>
      <c r="N107" s="11">
        <f t="array" ref="N107:N115">MMULT(aggregation!$B$13:$AA$21,F268:F293)</f>
        <v>0.11948827844039089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1.5219789904657595</v>
      </c>
      <c r="C108" s="11">
        <v>2.5669607605605695</v>
      </c>
      <c r="D108" s="11">
        <f t="shared" si="72"/>
        <v>1.0449817700948101</v>
      </c>
      <c r="E108" s="11">
        <v>1.0954813017035379</v>
      </c>
      <c r="F108" s="11">
        <f t="shared" si="73"/>
        <v>2.1404630717983482</v>
      </c>
      <c r="G108" s="200">
        <f t="shared" si="74"/>
        <v>3.6807419286354559E-2</v>
      </c>
      <c r="I108" s="11" t="str">
        <f>I97</f>
        <v>Professional occupations</v>
      </c>
      <c r="J108" s="11">
        <v>1.6667852971914274</v>
      </c>
      <c r="K108" s="11">
        <v>1.5225062024721372</v>
      </c>
      <c r="L108" s="11">
        <v>-0.14427909471929018</v>
      </c>
      <c r="M108" s="11">
        <v>0.57618990400523207</v>
      </c>
      <c r="N108" s="11">
        <v>0.43191080928594189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0.93711124947674085</v>
      </c>
      <c r="C109" s="11">
        <v>1.4667851549663466</v>
      </c>
      <c r="D109" s="11">
        <f t="shared" ref="D109" si="80">C109-B109</f>
        <v>0.5296739054896058</v>
      </c>
      <c r="E109" s="11">
        <v>0.67121710401160095</v>
      </c>
      <c r="F109" s="11">
        <f t="shared" ref="F109" si="81">SUM(D109:E109)</f>
        <v>1.2008910095012069</v>
      </c>
      <c r="G109" s="200">
        <f t="shared" si="74"/>
        <v>3.6666118018337412E-2</v>
      </c>
      <c r="I109" s="11" t="str">
        <f>I98</f>
        <v>Associate professional occupations</v>
      </c>
      <c r="J109" s="11">
        <v>1.6975840202055759</v>
      </c>
      <c r="K109" s="11">
        <v>1.2950032430897842</v>
      </c>
      <c r="L109" s="11">
        <v>-0.40258077711579154</v>
      </c>
      <c r="M109" s="11">
        <v>0.49616491959597264</v>
      </c>
      <c r="N109" s="11">
        <v>9.3584142480181126E-2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1.4033841438248169</v>
      </c>
      <c r="C110" s="11">
        <v>2.3272425228364431</v>
      </c>
      <c r="D110" s="11">
        <f t="shared" si="72"/>
        <v>0.92385837901162615</v>
      </c>
      <c r="E110" s="11">
        <v>1.1307079499159398</v>
      </c>
      <c r="F110" s="11">
        <f t="shared" si="73"/>
        <v>2.054566328927566</v>
      </c>
      <c r="G110" s="200">
        <f t="shared" si="74"/>
        <v>4.0182928637225501E-2</v>
      </c>
      <c r="I110" s="11" t="str">
        <f>I99</f>
        <v>Administrative and secretarial occupations</v>
      </c>
      <c r="J110" s="11">
        <v>1.9653069466414084</v>
      </c>
      <c r="K110" s="11">
        <v>0.52109022985848807</v>
      </c>
      <c r="L110" s="11">
        <v>-1.4442167167829205</v>
      </c>
      <c r="M110" s="11">
        <v>0.38944632216611336</v>
      </c>
      <c r="N110" s="11">
        <v>-1.0547703946168072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8.0439402640784703</v>
      </c>
      <c r="C111" s="11">
        <v>11.421407204633713</v>
      </c>
      <c r="D111" s="11">
        <f>C111-B111</f>
        <v>3.3774669405552427</v>
      </c>
      <c r="E111" s="11">
        <v>6.8124123713867819</v>
      </c>
      <c r="F111" s="11">
        <f>SUM(D111:E111)</f>
        <v>10.189879311942025</v>
      </c>
      <c r="G111" s="200">
        <f t="shared" si="74"/>
        <v>4.1748516905415034E-2</v>
      </c>
      <c r="I111" s="11" t="str">
        <f t="shared" ref="I111:I115" si="82">I100</f>
        <v>Skilled trades occupations</v>
      </c>
      <c r="J111" s="11">
        <v>6.6417842394013711</v>
      </c>
      <c r="K111" s="11">
        <v>1.7802665092665688</v>
      </c>
      <c r="L111" s="11">
        <v>-4.8615177301348025</v>
      </c>
      <c r="M111" s="11">
        <v>1.2227251149886367</v>
      </c>
      <c r="N111" s="11">
        <v>-3.6387926151461656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1.8463137316753029</v>
      </c>
      <c r="C112" s="11">
        <v>3.1750839324021443</v>
      </c>
      <c r="D112" s="11">
        <f t="shared" ref="D112:D113" si="83">C112-B112</f>
        <v>1.3287702007268414</v>
      </c>
      <c r="E112" s="11">
        <v>1.6435181659180162</v>
      </c>
      <c r="F112" s="11">
        <f t="shared" ref="F112:F113" si="84">SUM(D112:E112)</f>
        <v>2.9722883666448574</v>
      </c>
      <c r="G112" s="200">
        <f t="shared" si="74"/>
        <v>4.3357800212724174E-2</v>
      </c>
      <c r="I112" s="11" t="str">
        <f t="shared" si="82"/>
        <v>Caring, leisure and other service occupations</v>
      </c>
      <c r="J112" s="11">
        <v>1.3502093917986364</v>
      </c>
      <c r="K112" s="11">
        <v>0.91897794066382454</v>
      </c>
      <c r="L112" s="11">
        <v>-0.43123145113481176</v>
      </c>
      <c r="M112" s="11">
        <v>0.35224006205119052</v>
      </c>
      <c r="N112" s="11">
        <v>-7.8991389083621258E-2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0.11550548498010701</v>
      </c>
      <c r="C113" s="11">
        <v>0.13580298916642328</v>
      </c>
      <c r="D113" s="11">
        <f t="shared" si="83"/>
        <v>2.0297504186316262E-2</v>
      </c>
      <c r="E113" s="11">
        <v>8.1525671818949874E-2</v>
      </c>
      <c r="F113" s="11">
        <f t="shared" si="84"/>
        <v>0.10182317600526614</v>
      </c>
      <c r="G113" s="200">
        <f t="shared" si="74"/>
        <v>3.6244296683804134E-2</v>
      </c>
      <c r="I113" s="11" t="str">
        <f t="shared" si="82"/>
        <v>Sales and customer service occupations</v>
      </c>
      <c r="J113" s="11">
        <v>3.790312250321199</v>
      </c>
      <c r="K113" s="11">
        <v>2.044120029297261</v>
      </c>
      <c r="L113" s="11">
        <v>-1.7461922210239378</v>
      </c>
      <c r="M113" s="11">
        <v>0.78343404441717102</v>
      </c>
      <c r="N113" s="11">
        <v>-0.96275817660676688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7.6204237273211666</v>
      </c>
      <c r="C114" s="11">
        <v>11.588795004858591</v>
      </c>
      <c r="D114" s="11">
        <f t="shared" si="72"/>
        <v>3.9683712775374245</v>
      </c>
      <c r="E114" s="11">
        <v>5.633122409565896</v>
      </c>
      <c r="F114" s="11">
        <f t="shared" si="73"/>
        <v>9.6014936871033214</v>
      </c>
      <c r="G114" s="200">
        <f t="shared" si="74"/>
        <v>3.7584634218147839E-2</v>
      </c>
      <c r="I114" s="11" t="str">
        <f t="shared" si="82"/>
        <v>Process, plant and machine operatives</v>
      </c>
      <c r="J114" s="11">
        <v>4.5057805302661933</v>
      </c>
      <c r="K114" s="11">
        <v>1.8166570232860435</v>
      </c>
      <c r="L114" s="11">
        <v>-2.6891235069801498</v>
      </c>
      <c r="M114" s="11">
        <v>1.0089348615738054</v>
      </c>
      <c r="N114" s="11">
        <v>-1.6801886454063442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2.386684837575674</v>
      </c>
      <c r="C115" s="11">
        <v>4.0269283758881933</v>
      </c>
      <c r="D115" s="11">
        <f t="shared" si="72"/>
        <v>1.6402435383125193</v>
      </c>
      <c r="E115" s="11">
        <v>1.7529049995439034</v>
      </c>
      <c r="F115" s="11">
        <f t="shared" si="73"/>
        <v>3.3931485378564226</v>
      </c>
      <c r="G115" s="200">
        <f t="shared" si="74"/>
        <v>3.7394996974715378E-2</v>
      </c>
      <c r="I115" s="11" t="str">
        <f t="shared" si="82"/>
        <v>Elementary occupations</v>
      </c>
      <c r="J115" s="11">
        <v>7.4169897435154279</v>
      </c>
      <c r="K115" s="11">
        <v>6.0234276274764191</v>
      </c>
      <c r="L115" s="11">
        <v>-1.3935621160390086</v>
      </c>
      <c r="M115" s="11">
        <v>1.9635002954620888</v>
      </c>
      <c r="N115" s="11">
        <v>0.56993817942308023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0.74474886805695106</v>
      </c>
      <c r="C116" s="11">
        <v>1.9998936435893488</v>
      </c>
      <c r="D116" s="11">
        <f t="shared" ref="D116:D117" si="85">C116-B116</f>
        <v>1.2551447755323979</v>
      </c>
      <c r="E116" s="11">
        <v>0.74624462261254665</v>
      </c>
      <c r="F116" s="11">
        <f t="shared" ref="F116:F117" si="86">SUM(D116:E116)</f>
        <v>2.0013893981449447</v>
      </c>
      <c r="G116" s="200">
        <f t="shared" si="74"/>
        <v>4.7364202879170536E-2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1.2609948653988503</v>
      </c>
      <c r="C117" s="11">
        <v>2.3225162480370023</v>
      </c>
      <c r="D117" s="11">
        <f t="shared" si="85"/>
        <v>1.061521382638152</v>
      </c>
      <c r="E117" s="11">
        <v>1.2318005515628312</v>
      </c>
      <c r="F117" s="11">
        <f t="shared" si="86"/>
        <v>2.293321934200983</v>
      </c>
      <c r="G117" s="200">
        <f t="shared" si="74"/>
        <v>4.6481498706173463E-2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0.66964825786858162</v>
      </c>
      <c r="C118" s="11">
        <v>2.7202284886463022</v>
      </c>
      <c r="D118" s="11">
        <f t="shared" si="72"/>
        <v>2.0505802307777206</v>
      </c>
      <c r="E118" s="11">
        <v>1.3758293817925003</v>
      </c>
      <c r="F118" s="11">
        <f t="shared" si="73"/>
        <v>3.4264096125702208</v>
      </c>
      <c r="G118" s="200">
        <f t="shared" si="74"/>
        <v>7.7283147984405165E-2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6.2696440084521337</v>
      </c>
      <c r="C119" s="11">
        <v>8.7349127677938725</v>
      </c>
      <c r="D119" s="11">
        <f t="shared" ref="D119" si="87">C119-B119</f>
        <v>2.4652687593417388</v>
      </c>
      <c r="E119" s="11">
        <v>4.9443074652500938</v>
      </c>
      <c r="F119" s="11">
        <f t="shared" ref="F119" si="88">SUM(D119:E119)</f>
        <v>7.4095762245918326</v>
      </c>
      <c r="G119" s="200">
        <f t="shared" si="74"/>
        <v>3.9523677971945448E-2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165.85668666509733</v>
      </c>
      <c r="C120" s="11">
        <f t="shared" ref="C120:F120" si="89">SUM(C94:C119)</f>
        <v>213.13654891608965</v>
      </c>
      <c r="D120" s="11">
        <f t="shared" si="89"/>
        <v>47.279862250992316</v>
      </c>
      <c r="E120" s="11">
        <f t="shared" si="89"/>
        <v>109.62524145550923</v>
      </c>
      <c r="F120" s="11">
        <f t="shared" si="89"/>
        <v>156.90510370650151</v>
      </c>
      <c r="G120" s="200">
        <f t="shared" si="74"/>
        <v>3.4405152740130562E-2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3.5870346251034677</v>
      </c>
      <c r="C123" s="11">
        <v>3.5770316383434815</v>
      </c>
      <c r="D123" s="11">
        <f>C123-B123</f>
        <v>-1.0002986759986232E-2</v>
      </c>
      <c r="E123" s="11">
        <v>1.8716043413233332</v>
      </c>
      <c r="F123" s="11">
        <f>SUM(D123:E123)</f>
        <v>1.861601354563347</v>
      </c>
      <c r="G123" s="200">
        <f>IF(B123&gt;0,(1+(E123/B123))^(1/($C$6-$B$6))-1,0)</f>
        <v>2.8387020819998554E-2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2.343290107024687</v>
      </c>
      <c r="C124" s="11">
        <v>3.0959600725427556</v>
      </c>
      <c r="D124" s="11">
        <f t="shared" ref="D124:D139" si="92">C124-B124</f>
        <v>0.75266996551806864</v>
      </c>
      <c r="E124" s="11">
        <v>1.7462214383737895</v>
      </c>
      <c r="F124" s="11">
        <f t="shared" ref="F124:F131" si="93">SUM(D124:E124)</f>
        <v>2.4988914038918582</v>
      </c>
      <c r="G124" s="200">
        <f t="shared" ref="G124:G147" si="94">IF(B124&gt;0,(1+(E124/B124))^(1/($C$6-$B$6))-1,0)</f>
        <v>3.7822364596943991E-2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1.6607602021384498</v>
      </c>
      <c r="C125" s="11">
        <v>2.2235168173613902</v>
      </c>
      <c r="D125" s="11">
        <f t="shared" si="92"/>
        <v>0.5627566152229404</v>
      </c>
      <c r="E125" s="11">
        <v>0.82026712210904063</v>
      </c>
      <c r="F125" s="11">
        <f t="shared" si="93"/>
        <v>1.3830237373319809</v>
      </c>
      <c r="G125" s="200">
        <f t="shared" si="94"/>
        <v>2.7121076963555479E-2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4.9581125411832581</v>
      </c>
      <c r="C126" s="11">
        <v>1.0702144264287006</v>
      </c>
      <c r="D126" s="11">
        <f t="shared" si="92"/>
        <v>-3.8878981147545577</v>
      </c>
      <c r="E126" s="11">
        <v>0.91380287839251251</v>
      </c>
      <c r="F126" s="11">
        <f t="shared" si="93"/>
        <v>-2.9740952363620452</v>
      </c>
      <c r="G126" s="200">
        <f t="shared" si="94"/>
        <v>1.134087595618305E-2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1.0544133712649948</v>
      </c>
      <c r="C127" s="11">
        <v>0.66563098375118634</v>
      </c>
      <c r="D127" s="11">
        <f t="shared" si="92"/>
        <v>-0.38878238751380845</v>
      </c>
      <c r="E127" s="11">
        <v>0.23917382783849456</v>
      </c>
      <c r="F127" s="11">
        <f t="shared" si="93"/>
        <v>-0.14960855967531389</v>
      </c>
      <c r="G127" s="200">
        <f>IF(B127&gt;0,(1+(E127/B127))^(1/($C$6-$B$6))-1,0)</f>
        <v>1.3722268969383444E-2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1.8945966074956067</v>
      </c>
      <c r="C128" s="11">
        <v>1.7617084090007051</v>
      </c>
      <c r="D128" s="11">
        <f t="shared" si="92"/>
        <v>-0.13288819849490152</v>
      </c>
      <c r="E128" s="11">
        <v>0.68467344153296095</v>
      </c>
      <c r="F128" s="11">
        <f t="shared" si="93"/>
        <v>0.55178524303805943</v>
      </c>
      <c r="G128" s="200">
        <f t="shared" si="94"/>
        <v>2.0779651181138226E-2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0.74624233135840767</v>
      </c>
      <c r="C129" s="11">
        <v>1.045292163489272</v>
      </c>
      <c r="D129" s="11">
        <f t="shared" si="92"/>
        <v>0.29904983213086433</v>
      </c>
      <c r="E129" s="11">
        <v>0.42621053955773719</v>
      </c>
      <c r="F129" s="11">
        <f t="shared" si="93"/>
        <v>0.72526037168860147</v>
      </c>
      <c r="G129" s="200">
        <f t="shared" si="94"/>
        <v>3.0578396241967454E-2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2.7208380268925993</v>
      </c>
      <c r="C130" s="11">
        <v>2.0655111953084773</v>
      </c>
      <c r="D130" s="11">
        <f t="shared" si="92"/>
        <v>-0.65532683158412208</v>
      </c>
      <c r="E130" s="11">
        <v>1.2597755090456966</v>
      </c>
      <c r="F130" s="11">
        <f t="shared" si="93"/>
        <v>0.60444867746157449</v>
      </c>
      <c r="G130" s="200">
        <f t="shared" si="94"/>
        <v>2.5690866949929392E-2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0.46547997173776923</v>
      </c>
      <c r="C131" s="11">
        <v>0.57145777207200843</v>
      </c>
      <c r="D131" s="11">
        <f t="shared" si="92"/>
        <v>0.1059778003342392</v>
      </c>
      <c r="E131" s="11">
        <v>0.18490167638700114</v>
      </c>
      <c r="F131" s="11">
        <f t="shared" si="93"/>
        <v>0.29087947672124037</v>
      </c>
      <c r="G131" s="200">
        <f t="shared" si="94"/>
        <v>2.2549840386782982E-2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0.84427492397402082</v>
      </c>
      <c r="C132" s="11">
        <v>0.99954703339128248</v>
      </c>
      <c r="D132" s="11">
        <f t="shared" si="92"/>
        <v>0.15527210941726166</v>
      </c>
      <c r="E132" s="11">
        <v>0.44645423550158519</v>
      </c>
      <c r="F132" s="11">
        <f t="shared" ref="F132:F133" si="95">SUM(D132:E132)</f>
        <v>0.6017263449188468</v>
      </c>
      <c r="G132" s="200">
        <f t="shared" si="94"/>
        <v>2.8703179331778905E-2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3.6006024448256979</v>
      </c>
      <c r="C133" s="11">
        <v>4.2376152104353251</v>
      </c>
      <c r="D133" s="11">
        <f t="shared" si="92"/>
        <v>0.63701276560962716</v>
      </c>
      <c r="E133" s="11">
        <v>1.9524834774116104</v>
      </c>
      <c r="F133" s="11">
        <f t="shared" si="95"/>
        <v>2.5894962430212374</v>
      </c>
      <c r="G133" s="200">
        <f t="shared" si="94"/>
        <v>2.9304681593556259E-2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5.2198090056202195</v>
      </c>
      <c r="C134" s="11">
        <v>7.2259061468150882</v>
      </c>
      <c r="D134" s="11">
        <f t="shared" si="92"/>
        <v>2.0060971411948687</v>
      </c>
      <c r="E134" s="11">
        <v>3.8973708922193708</v>
      </c>
      <c r="F134" s="11">
        <f t="shared" ref="F134:F137" si="96">SUM(D134:E134)</f>
        <v>5.9034680334142395</v>
      </c>
      <c r="G134" s="200">
        <f t="shared" si="94"/>
        <v>3.7879803177248483E-2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1.1158025850582056</v>
      </c>
      <c r="C135" s="11">
        <v>1.3685415515863721</v>
      </c>
      <c r="D135" s="11">
        <f t="shared" si="92"/>
        <v>0.25273896652816652</v>
      </c>
      <c r="E135" s="11">
        <v>0.84629674411726563</v>
      </c>
      <c r="F135" s="11">
        <f t="shared" si="96"/>
        <v>1.099035710645432</v>
      </c>
      <c r="G135" s="200">
        <f t="shared" si="94"/>
        <v>3.8346352701504216E-2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0.79935235473786392</v>
      </c>
      <c r="C136" s="11">
        <v>1.2358234797833305</v>
      </c>
      <c r="D136" s="11">
        <f t="shared" si="92"/>
        <v>0.43647112504546659</v>
      </c>
      <c r="E136" s="11">
        <v>0.71782891793008186</v>
      </c>
      <c r="F136" s="11">
        <f t="shared" si="96"/>
        <v>1.1543000429755486</v>
      </c>
      <c r="G136" s="200">
        <f t="shared" si="94"/>
        <v>4.3646163550943973E-2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0.59496992990417097</v>
      </c>
      <c r="C137" s="11">
        <v>0.93434841132275737</v>
      </c>
      <c r="D137" s="11">
        <f t="shared" si="92"/>
        <v>0.3393784814185864</v>
      </c>
      <c r="E137" s="11">
        <v>0.37478227016732901</v>
      </c>
      <c r="F137" s="11">
        <f t="shared" si="96"/>
        <v>0.71416075158591541</v>
      </c>
      <c r="G137" s="200">
        <f t="shared" si="94"/>
        <v>3.3104810512271987E-2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0.61434418969882731</v>
      </c>
      <c r="C138" s="11">
        <v>1.0565134933409481</v>
      </c>
      <c r="D138" s="11">
        <f t="shared" si="92"/>
        <v>0.44216930364212081</v>
      </c>
      <c r="E138" s="11">
        <v>0.5103163560073295</v>
      </c>
      <c r="F138" s="11">
        <f t="shared" ref="F138" si="97">SUM(D138:E138)</f>
        <v>0.95248565964945031</v>
      </c>
      <c r="G138" s="200">
        <f t="shared" si="94"/>
        <v>4.113564050646823E-2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0.69621581175135283</v>
      </c>
      <c r="C139" s="11">
        <v>1.1052544441430279</v>
      </c>
      <c r="D139" s="11">
        <f t="shared" si="92"/>
        <v>0.40903863239167504</v>
      </c>
      <c r="E139" s="11">
        <v>0.56337956228662589</v>
      </c>
      <c r="F139" s="11">
        <f t="shared" ref="F139" si="98">SUM(D139:E139)</f>
        <v>0.97241819467830093</v>
      </c>
      <c r="G139" s="200">
        <f t="shared" si="94"/>
        <v>4.0317278389676581E-2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6.5388994585027813</v>
      </c>
      <c r="C140" s="11">
        <v>6.8917889091755198</v>
      </c>
      <c r="D140" s="11">
        <f>C140-B140</f>
        <v>0.35288945067273847</v>
      </c>
      <c r="E140" s="11">
        <v>4.1054319752859501</v>
      </c>
      <c r="F140" s="11">
        <f>SUM(D140:E140)</f>
        <v>4.4583214259586885</v>
      </c>
      <c r="G140" s="200">
        <f t="shared" si="94"/>
        <v>3.3017269553381245E-2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1.2402763316100478</v>
      </c>
      <c r="C141" s="11">
        <v>2.0277748095429287</v>
      </c>
      <c r="D141" s="11">
        <f t="shared" ref="D141:D147" si="99">C141-B141</f>
        <v>0.78749847793288086</v>
      </c>
      <c r="E141" s="11">
        <v>1.0629443519286161</v>
      </c>
      <c r="F141" s="11">
        <f t="shared" ref="F141:F142" si="100">SUM(D141:E141)</f>
        <v>1.850442829861497</v>
      </c>
      <c r="G141" s="200">
        <f t="shared" si="94"/>
        <v>4.2128179982021896E-2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3.8219772241110755E-2</v>
      </c>
      <c r="C142" s="11">
        <v>3.317463961430938E-2</v>
      </c>
      <c r="D142" s="11">
        <f t="shared" si="99"/>
        <v>-5.0451326268013755E-3</v>
      </c>
      <c r="E142" s="11">
        <v>1.9094200459893015E-2</v>
      </c>
      <c r="F142" s="11">
        <f t="shared" si="100"/>
        <v>1.4049067833091639E-2</v>
      </c>
      <c r="G142" s="200">
        <f t="shared" si="94"/>
        <v>2.7380916582779857E-2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2.7838039718711056</v>
      </c>
      <c r="C143" s="11">
        <v>4.0382763112609323</v>
      </c>
      <c r="D143" s="11">
        <f t="shared" si="99"/>
        <v>1.2544723393898267</v>
      </c>
      <c r="E143" s="11">
        <v>2.003739252523359</v>
      </c>
      <c r="F143" s="11">
        <f t="shared" ref="F143:F144" si="101">SUM(D143:E143)</f>
        <v>3.2582115919131858</v>
      </c>
      <c r="G143" s="200">
        <f t="shared" si="94"/>
        <v>3.6807835212331774E-2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0.74742197039098335</v>
      </c>
      <c r="C144" s="11">
        <v>1.1498725017007647</v>
      </c>
      <c r="D144" s="11">
        <f t="shared" si="99"/>
        <v>0.40245053130978137</v>
      </c>
      <c r="E144" s="11">
        <v>0.55483580340750982</v>
      </c>
      <c r="F144" s="11">
        <f t="shared" si="101"/>
        <v>0.95728633471729119</v>
      </c>
      <c r="G144" s="200">
        <f t="shared" si="94"/>
        <v>3.7708577615564787E-2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0.32939752384570542</v>
      </c>
      <c r="C145" s="11">
        <v>0.85078162527171763</v>
      </c>
      <c r="D145" s="11">
        <f t="shared" si="99"/>
        <v>0.52138410142601221</v>
      </c>
      <c r="E145" s="11">
        <v>0.29470900403743161</v>
      </c>
      <c r="F145" s="11">
        <f t="shared" ref="F145:F146" si="102">SUM(D145:E145)</f>
        <v>0.81609310546344382</v>
      </c>
      <c r="G145" s="200">
        <f t="shared" si="94"/>
        <v>4.3524283082932991E-2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0.59839217190282112</v>
      </c>
      <c r="C146" s="11">
        <v>1.0108708437815372</v>
      </c>
      <c r="D146" s="11">
        <f t="shared" si="99"/>
        <v>0.41247867187871612</v>
      </c>
      <c r="E146" s="11">
        <v>0.56685379578079309</v>
      </c>
      <c r="F146" s="11">
        <f t="shared" si="102"/>
        <v>0.97933246765950921</v>
      </c>
      <c r="G146" s="200">
        <f t="shared" si="94"/>
        <v>4.5431175718907202E-2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0.42414496366037607</v>
      </c>
      <c r="C147" s="11">
        <v>1.696434293883029</v>
      </c>
      <c r="D147" s="11">
        <f t="shared" si="99"/>
        <v>1.272289330222653</v>
      </c>
      <c r="E147" s="11">
        <v>0.81878259059434366</v>
      </c>
      <c r="F147" s="11">
        <f t="shared" ref="F147" si="103">SUM(D147:E147)</f>
        <v>2.0910719208169968</v>
      </c>
      <c r="G147" s="200">
        <f t="shared" si="94"/>
        <v>7.4307893573686945E-2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2.9584696966957331</v>
      </c>
      <c r="C148" s="11">
        <v>4.3093283182931614</v>
      </c>
      <c r="D148" s="11">
        <f t="shared" ref="D148" si="104">C148-B148</f>
        <v>1.3508586215974283</v>
      </c>
      <c r="E148" s="11">
        <v>2.2509724453355182</v>
      </c>
      <c r="F148" s="11">
        <f t="shared" ref="F148" si="105">SUM(D148:E148)</f>
        <v>3.6018310669329465</v>
      </c>
      <c r="G148" s="200">
        <f t="shared" ref="G148:G149" si="106">IF(B148&gt;0,(1+(E148/B148))^(1/($C$6-$B$6))-1,0)</f>
        <v>3.844047282761065E-2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48.575164890490257</v>
      </c>
      <c r="C149" s="11">
        <f t="shared" ref="C149:F149" si="107">SUM(C123:C148)</f>
        <v>56.248175501640006</v>
      </c>
      <c r="D149" s="11">
        <f t="shared" si="107"/>
        <v>7.6730106111497438</v>
      </c>
      <c r="E149" s="11">
        <f t="shared" si="107"/>
        <v>29.132906649555185</v>
      </c>
      <c r="F149" s="11">
        <f t="shared" si="107"/>
        <v>36.805917260704923</v>
      </c>
      <c r="G149" s="200">
        <f t="shared" si="106"/>
        <v>3.1818847413671358E-2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4.795119388727926</v>
      </c>
      <c r="C152" s="11">
        <v>4.6953135682096976</v>
      </c>
      <c r="D152" s="11">
        <f>C152-B152</f>
        <v>-9.9805820518228394E-2</v>
      </c>
      <c r="E152" s="11">
        <v>2.4909877972347401</v>
      </c>
      <c r="F152" s="11">
        <f>SUM(D152:E152)</f>
        <v>2.3911819767165117</v>
      </c>
      <c r="G152" s="200">
        <f>IF(B152&gt;0,(1+(E152/B152))^(1/($C$6-$B$6))-1,0)</f>
        <v>2.8283993215469039E-2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2.3070995966106045</v>
      </c>
      <c r="C153" s="11">
        <v>2.8001013403476387</v>
      </c>
      <c r="D153" s="11">
        <f t="shared" ref="D153:D168" si="110">C153-B153</f>
        <v>0.4930017437370342</v>
      </c>
      <c r="E153" s="11">
        <v>1.6656784741910466</v>
      </c>
      <c r="F153" s="11">
        <f t="shared" ref="F153:F160" si="111">SUM(D153:E153)</f>
        <v>2.1586802179280808</v>
      </c>
      <c r="G153" s="200">
        <f t="shared" ref="G153:G155" si="112">IF(B153&gt;0,(1+(E153/B153))^(1/($C$6-$B$6))-1,0)</f>
        <v>3.6895996014798316E-2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4.1809360802593645</v>
      </c>
      <c r="C154" s="11">
        <v>4.5253771241375604</v>
      </c>
      <c r="D154" s="11">
        <f t="shared" si="110"/>
        <v>0.34444104387819596</v>
      </c>
      <c r="E154" s="11">
        <v>1.7085342064314994</v>
      </c>
      <c r="F154" s="11">
        <f t="shared" si="111"/>
        <v>2.0529752503096956</v>
      </c>
      <c r="G154" s="200">
        <f t="shared" si="112"/>
        <v>2.3104937261897218E-2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1.154884308309202</v>
      </c>
      <c r="C155" s="11">
        <v>1.3640827184685345</v>
      </c>
      <c r="D155" s="11">
        <f t="shared" si="110"/>
        <v>0.20919841015933249</v>
      </c>
      <c r="E155" s="11">
        <v>0.67660073448816926</v>
      </c>
      <c r="F155" s="11">
        <f t="shared" si="111"/>
        <v>0.88579914464750176</v>
      </c>
      <c r="G155" s="200">
        <f t="shared" si="112"/>
        <v>3.1219206205244099E-2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0.48070396305107815</v>
      </c>
      <c r="C156" s="11">
        <v>0.29820958150358617</v>
      </c>
      <c r="D156" s="11">
        <f t="shared" si="110"/>
        <v>-0.18249438154749198</v>
      </c>
      <c r="E156" s="11">
        <v>0.19205866371641953</v>
      </c>
      <c r="F156" s="11">
        <f t="shared" si="111"/>
        <v>9.5642821689275459E-3</v>
      </c>
      <c r="G156" s="200">
        <f>IF(B156&gt;0,(1+(E156/B156))^(1/($C$6-$B$6))-1,0)</f>
        <v>2.2662372604923542E-2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3.2055009358698472</v>
      </c>
      <c r="C157" s="11">
        <v>3.5094971499034715</v>
      </c>
      <c r="D157" s="11">
        <f t="shared" si="110"/>
        <v>0.30399621403362431</v>
      </c>
      <c r="E157" s="11">
        <v>1.6888422696159322</v>
      </c>
      <c r="F157" s="11">
        <f t="shared" si="111"/>
        <v>1.9928384836495565</v>
      </c>
      <c r="G157" s="200">
        <f t="shared" ref="G157:G178" si="113">IF(B157&gt;0,(1+(E157/B157))^(1/($C$6-$B$6))-1,0)</f>
        <v>2.8615902181923003E-2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1.698586808786831</v>
      </c>
      <c r="C158" s="11">
        <v>1.5152839775052735</v>
      </c>
      <c r="D158" s="11">
        <f t="shared" si="110"/>
        <v>-0.18330283128155744</v>
      </c>
      <c r="E158" s="11">
        <v>0.61766376666425893</v>
      </c>
      <c r="F158" s="11">
        <f t="shared" si="111"/>
        <v>0.43436093538270149</v>
      </c>
      <c r="G158" s="200">
        <f t="shared" si="113"/>
        <v>2.0892122954158765E-2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0.89454780147349466</v>
      </c>
      <c r="C159" s="11">
        <v>1.6626375319614641</v>
      </c>
      <c r="D159" s="11">
        <f t="shared" si="110"/>
        <v>0.76808973048796947</v>
      </c>
      <c r="E159" s="11">
        <v>0.85407766141308294</v>
      </c>
      <c r="F159" s="11">
        <f t="shared" si="111"/>
        <v>1.6221673919010524</v>
      </c>
      <c r="G159" s="200">
        <f t="shared" si="113"/>
        <v>4.5697853063833893E-2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0.37080541222322555</v>
      </c>
      <c r="C160" s="11">
        <v>0.30486723665558785</v>
      </c>
      <c r="D160" s="11">
        <f t="shared" si="110"/>
        <v>-6.5938175567637702E-2</v>
      </c>
      <c r="E160" s="11">
        <v>0.11079350708853071</v>
      </c>
      <c r="F160" s="11">
        <f t="shared" si="111"/>
        <v>4.4855331520893008E-2</v>
      </c>
      <c r="G160" s="200">
        <f t="shared" si="113"/>
        <v>1.7581718391765699E-2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1.0797817029797276</v>
      </c>
      <c r="C161" s="11">
        <v>1.0491408718825621</v>
      </c>
      <c r="D161" s="11">
        <f t="shared" si="110"/>
        <v>-3.0640831097165533E-2</v>
      </c>
      <c r="E161" s="11">
        <v>0.5086618406113661</v>
      </c>
      <c r="F161" s="11">
        <f t="shared" ref="F161:F162" si="114">SUM(D161:E161)</f>
        <v>0.47802100951420057</v>
      </c>
      <c r="G161" s="200">
        <f t="shared" si="113"/>
        <v>2.6067002609310608E-2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3.0683015796803357</v>
      </c>
      <c r="C162" s="11">
        <v>3.4989098871780531</v>
      </c>
      <c r="D162" s="11">
        <f t="shared" si="110"/>
        <v>0.43060830749771739</v>
      </c>
      <c r="E162" s="11">
        <v>1.6061300783526615</v>
      </c>
      <c r="F162" s="11">
        <f t="shared" si="114"/>
        <v>2.0367383858503789</v>
      </c>
      <c r="G162" s="200">
        <f t="shared" si="113"/>
        <v>2.8463108783342905E-2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4.9016285343571937</v>
      </c>
      <c r="C163" s="11">
        <v>6.2097897399238358</v>
      </c>
      <c r="D163" s="11">
        <f t="shared" si="110"/>
        <v>1.3081612055666421</v>
      </c>
      <c r="E163" s="11">
        <v>3.2354481967709772</v>
      </c>
      <c r="F163" s="11">
        <f t="shared" ref="F163:F166" si="115">SUM(D163:E163)</f>
        <v>4.5436094023376192</v>
      </c>
      <c r="G163" s="200">
        <f t="shared" si="113"/>
        <v>3.4368296856240654E-2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0.94320220386509313</v>
      </c>
      <c r="C164" s="11">
        <v>1.6357681278469931</v>
      </c>
      <c r="D164" s="11">
        <f t="shared" si="110"/>
        <v>0.69256592398189998</v>
      </c>
      <c r="E164" s="11">
        <v>0.64605227607198323</v>
      </c>
      <c r="F164" s="11">
        <f t="shared" si="115"/>
        <v>1.3386182000538831</v>
      </c>
      <c r="G164" s="200">
        <f t="shared" si="113"/>
        <v>3.5394632267300885E-2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1.2581671124631288</v>
      </c>
      <c r="C165" s="11">
        <v>1.8634721309306779</v>
      </c>
      <c r="D165" s="11">
        <f t="shared" si="110"/>
        <v>0.60530501846754903</v>
      </c>
      <c r="E165" s="11">
        <v>0.98298874911089573</v>
      </c>
      <c r="F165" s="11">
        <f t="shared" si="115"/>
        <v>1.5882937675784448</v>
      </c>
      <c r="G165" s="200">
        <f t="shared" si="113"/>
        <v>3.9239348843703281E-2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2.2597079137575746</v>
      </c>
      <c r="C166" s="11">
        <v>3.1537939448834331</v>
      </c>
      <c r="D166" s="11">
        <f t="shared" si="110"/>
        <v>0.89408603112585849</v>
      </c>
      <c r="E166" s="11">
        <v>1.2903097108100472</v>
      </c>
      <c r="F166" s="11">
        <f t="shared" si="115"/>
        <v>2.1843957419359059</v>
      </c>
      <c r="G166" s="200">
        <f t="shared" si="113"/>
        <v>3.0572493737618833E-2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0.92929787660688057</v>
      </c>
      <c r="C167" s="11">
        <v>1.4128023805633942</v>
      </c>
      <c r="D167" s="11">
        <f t="shared" si="110"/>
        <v>0.48350450395651368</v>
      </c>
      <c r="E167" s="11">
        <v>0.70759119993713882</v>
      </c>
      <c r="F167" s="11">
        <f t="shared" ref="F167" si="116">SUM(D167:E167)</f>
        <v>1.1910957038936525</v>
      </c>
      <c r="G167" s="200">
        <f t="shared" si="113"/>
        <v>3.8462823766521437E-2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0.70188795038952134</v>
      </c>
      <c r="C168" s="11">
        <v>0.85465358736614128</v>
      </c>
      <c r="D168" s="11">
        <f t="shared" si="110"/>
        <v>0.15276563697661993</v>
      </c>
      <c r="E168" s="11">
        <v>0.50545518851368831</v>
      </c>
      <c r="F168" s="11">
        <f t="shared" ref="F168" si="117">SUM(D168:E168)</f>
        <v>0.65822082549030825</v>
      </c>
      <c r="G168" s="200">
        <f t="shared" si="113"/>
        <v>3.6821980097405227E-2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4.1367374291821122</v>
      </c>
      <c r="C169" s="11">
        <v>4.8182712710127635</v>
      </c>
      <c r="D169" s="11">
        <f>C169-B169</f>
        <v>0.68153384183065135</v>
      </c>
      <c r="E169" s="11">
        <v>2.8374698215767631</v>
      </c>
      <c r="F169" s="11">
        <f>SUM(D169:E169)</f>
        <v>3.5190036634074144</v>
      </c>
      <c r="G169" s="200">
        <f t="shared" si="113"/>
        <v>3.5434090525534145E-2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1.4505460266642023</v>
      </c>
      <c r="C170" s="11">
        <v>2.4375608009889387</v>
      </c>
      <c r="D170" s="11">
        <f t="shared" ref="D170:D176" si="118">C170-B170</f>
        <v>0.98701477432473639</v>
      </c>
      <c r="E170" s="11">
        <v>1.2711531206016988</v>
      </c>
      <c r="F170" s="11">
        <f t="shared" ref="F170:F171" si="119">SUM(D170:E170)</f>
        <v>2.2581678949264354</v>
      </c>
      <c r="G170" s="200">
        <f t="shared" si="113"/>
        <v>4.2846945823493909E-2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3.5008799082101402E-2</v>
      </c>
      <c r="C171" s="11">
        <v>2.3647782355168265E-2</v>
      </c>
      <c r="D171" s="11">
        <f t="shared" si="118"/>
        <v>-1.1361016726933137E-2</v>
      </c>
      <c r="E171" s="11">
        <v>1.5325894140283416E-2</v>
      </c>
      <c r="F171" s="11">
        <f t="shared" si="119"/>
        <v>3.9648774133502797E-3</v>
      </c>
      <c r="G171" s="200">
        <f t="shared" si="113"/>
        <v>2.4501694029496202E-2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2.0751518035331049</v>
      </c>
      <c r="C172" s="11">
        <v>2.7687856856057147</v>
      </c>
      <c r="D172" s="11">
        <f t="shared" si="118"/>
        <v>0.69363388207260979</v>
      </c>
      <c r="E172" s="11">
        <v>1.2469673928300855</v>
      </c>
      <c r="F172" s="11">
        <f t="shared" ref="F172:F173" si="120">SUM(D172:E172)</f>
        <v>1.9406012749026953</v>
      </c>
      <c r="G172" s="200">
        <f t="shared" si="113"/>
        <v>3.1868502422706779E-2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0.79629965479350906</v>
      </c>
      <c r="C173" s="11">
        <v>1.1055774100576177</v>
      </c>
      <c r="D173" s="11">
        <f t="shared" si="118"/>
        <v>0.30927775526410861</v>
      </c>
      <c r="E173" s="11">
        <v>0.50212569154108888</v>
      </c>
      <c r="F173" s="11">
        <f t="shared" si="120"/>
        <v>0.81140344680519749</v>
      </c>
      <c r="G173" s="200">
        <f t="shared" si="113"/>
        <v>3.3132516188651318E-2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0.73119899133990196</v>
      </c>
      <c r="C174" s="11">
        <v>1.3791464508794331</v>
      </c>
      <c r="D174" s="11">
        <f t="shared" si="118"/>
        <v>0.64794745953953115</v>
      </c>
      <c r="E174" s="11">
        <v>0.53668621756625834</v>
      </c>
      <c r="F174" s="11">
        <f t="shared" ref="F174:F175" si="121">SUM(D174:E174)</f>
        <v>1.1846336771057895</v>
      </c>
      <c r="G174" s="200">
        <f t="shared" si="113"/>
        <v>3.7376224235852851E-2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0.86607598044239031</v>
      </c>
      <c r="C175" s="11">
        <v>1.3056784699374444</v>
      </c>
      <c r="D175" s="11">
        <f t="shared" si="118"/>
        <v>0.43960248949505409</v>
      </c>
      <c r="E175" s="11">
        <v>0.77715253010259322</v>
      </c>
      <c r="F175" s="11">
        <f t="shared" si="121"/>
        <v>1.2167550195976473</v>
      </c>
      <c r="G175" s="200">
        <f t="shared" si="113"/>
        <v>4.3620971943805653E-2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0.51440069437906111</v>
      </c>
      <c r="C176" s="11">
        <v>1.7203910426439726</v>
      </c>
      <c r="D176" s="11">
        <f t="shared" si="118"/>
        <v>1.2059903482649115</v>
      </c>
      <c r="E176" s="11">
        <v>0.77839487449263445</v>
      </c>
      <c r="F176" s="11">
        <f t="shared" ref="F176" si="122">SUM(D176:E176)</f>
        <v>1.9843852227575458</v>
      </c>
      <c r="G176" s="200">
        <f t="shared" si="113"/>
        <v>6.3363838357403335E-2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2.757002323079313</v>
      </c>
      <c r="C177" s="11">
        <v>3.9409818520591959</v>
      </c>
      <c r="D177" s="11">
        <f t="shared" ref="D177" si="123">C177-B177</f>
        <v>1.1839795289798829</v>
      </c>
      <c r="E177" s="11">
        <v>2.0175537484765984</v>
      </c>
      <c r="F177" s="11">
        <f t="shared" ref="F177" si="124">SUM(D177:E177)</f>
        <v>3.2015332774564813</v>
      </c>
      <c r="G177" s="200">
        <f t="shared" si="113"/>
        <v>3.7288885308159436E-2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47.592580871906712</v>
      </c>
      <c r="C178" s="11">
        <f t="shared" ref="C178:F178" si="125">SUM(C152:C177)</f>
        <v>59.853741664808162</v>
      </c>
      <c r="D178" s="11">
        <f t="shared" si="125"/>
        <v>12.261160792901428</v>
      </c>
      <c r="E178" s="11">
        <f t="shared" si="125"/>
        <v>29.470703612350441</v>
      </c>
      <c r="F178" s="11">
        <f t="shared" si="125"/>
        <v>41.731864405251862</v>
      </c>
      <c r="G178" s="200">
        <f t="shared" si="113"/>
        <v>3.2651746514887448E-2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12.697091042894311</v>
      </c>
      <c r="C181" s="11">
        <v>11.312352739613054</v>
      </c>
      <c r="D181" s="11">
        <f>C181-B181</f>
        <v>-1.3847383032812566</v>
      </c>
      <c r="E181" s="11">
        <v>4.647019791892431</v>
      </c>
      <c r="F181" s="11">
        <f>SUM(D181:E181)</f>
        <v>3.2622814886111744</v>
      </c>
      <c r="G181" s="200">
        <f>IF(B181&gt;0,(1+(E181/B181))^(1/($C$6-$B$6))-1,0)</f>
        <v>2.1009666356000878E-2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6.2728410108208843</v>
      </c>
      <c r="C182" s="11">
        <v>6.1528114572279593</v>
      </c>
      <c r="D182" s="11">
        <f t="shared" ref="D182:D197" si="128">C182-B182</f>
        <v>-0.120029553592925</v>
      </c>
      <c r="E182" s="11">
        <v>2.5749501616656909</v>
      </c>
      <c r="F182" s="11">
        <f t="shared" ref="F182:F189" si="129">SUM(D182:E182)</f>
        <v>2.4549206080727659</v>
      </c>
      <c r="G182" s="200">
        <f t="shared" ref="G182:G184" si="130">IF(B182&gt;0,(1+(E182/B182))^(1/($C$6-$B$6))-1,0)</f>
        <v>2.3194127517803365E-2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7.4596979471375677</v>
      </c>
      <c r="C183" s="11">
        <v>8.5189175210992634</v>
      </c>
      <c r="D183" s="11">
        <f t="shared" si="128"/>
        <v>1.0592195739616956</v>
      </c>
      <c r="E183" s="11">
        <v>2.3251637164900996</v>
      </c>
      <c r="F183" s="11">
        <f t="shared" si="129"/>
        <v>3.3843832904517952</v>
      </c>
      <c r="G183" s="200">
        <f t="shared" si="130"/>
        <v>1.8252683175149942E-2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4.7294818632897302</v>
      </c>
      <c r="C184" s="11">
        <v>5.6285372498389865</v>
      </c>
      <c r="D184" s="11">
        <f t="shared" si="128"/>
        <v>0.89905538654925632</v>
      </c>
      <c r="E184" s="11">
        <v>2.7529757874145613</v>
      </c>
      <c r="F184" s="11">
        <f t="shared" si="129"/>
        <v>3.6520311739638176</v>
      </c>
      <c r="G184" s="200">
        <f t="shared" si="130"/>
        <v>3.1055508580047908E-2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2.2282270175790027</v>
      </c>
      <c r="C185" s="11">
        <v>2.0774431416144372</v>
      </c>
      <c r="D185" s="11">
        <f t="shared" si="128"/>
        <v>-0.15078387596456544</v>
      </c>
      <c r="E185" s="11">
        <v>0.83746537920926467</v>
      </c>
      <c r="F185" s="11">
        <f t="shared" si="129"/>
        <v>0.68668150324469923</v>
      </c>
      <c r="G185" s="200">
        <f>IF(B185&gt;0,(1+(E185/B185))^(1/($C$6-$B$6))-1,0)</f>
        <v>2.149899274803424E-2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8.4480351934798357</v>
      </c>
      <c r="C186" s="11">
        <v>9.4250932533502816</v>
      </c>
      <c r="D186" s="11">
        <f t="shared" si="128"/>
        <v>0.97705805987044592</v>
      </c>
      <c r="E186" s="11">
        <v>3.5241644920989397</v>
      </c>
      <c r="F186" s="11">
        <f t="shared" si="129"/>
        <v>4.501222551969386</v>
      </c>
      <c r="G186" s="200">
        <f t="shared" ref="G186:G205" si="131">IF(B186&gt;0,(1+(E186/B186))^(1/($C$6-$B$6))-1,0)</f>
        <v>2.3515795087519109E-2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3.3483579977593565</v>
      </c>
      <c r="C187" s="11">
        <v>2.2114559271429615</v>
      </c>
      <c r="D187" s="11">
        <f t="shared" si="128"/>
        <v>-1.136902070616395</v>
      </c>
      <c r="E187" s="11">
        <v>0.85997372591143639</v>
      </c>
      <c r="F187" s="11">
        <f t="shared" si="129"/>
        <v>-0.27692834470495864</v>
      </c>
      <c r="G187" s="200">
        <f t="shared" si="131"/>
        <v>1.5356465677238473E-2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3.7193981585318996</v>
      </c>
      <c r="C188" s="11">
        <v>8.0018416089050071</v>
      </c>
      <c r="D188" s="11">
        <f t="shared" si="128"/>
        <v>4.2824434503731075</v>
      </c>
      <c r="E188" s="11">
        <v>3.5830017363871471</v>
      </c>
      <c r="F188" s="11">
        <f t="shared" si="129"/>
        <v>7.8654451867602546</v>
      </c>
      <c r="G188" s="200">
        <f t="shared" si="131"/>
        <v>4.600283761769508E-2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1.4525488123110519</v>
      </c>
      <c r="C189" s="11">
        <v>0.99915298069134206</v>
      </c>
      <c r="D189" s="11">
        <f t="shared" si="128"/>
        <v>-0.45339583161970987</v>
      </c>
      <c r="E189" s="11">
        <v>0.26316887601461869</v>
      </c>
      <c r="F189" s="11">
        <f t="shared" si="129"/>
        <v>-0.19022695560509117</v>
      </c>
      <c r="G189" s="200">
        <f t="shared" si="131"/>
        <v>1.1162619268231699E-2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2.9417116472058233</v>
      </c>
      <c r="C190" s="11">
        <v>2.7253634354820333</v>
      </c>
      <c r="D190" s="11">
        <f t="shared" si="128"/>
        <v>-0.21634821172379004</v>
      </c>
      <c r="E190" s="11">
        <v>1.0227334726616242</v>
      </c>
      <c r="F190" s="11">
        <f t="shared" ref="F190:F191" si="132">SUM(D190:E190)</f>
        <v>0.80638526093783414</v>
      </c>
      <c r="G190" s="200">
        <f t="shared" si="131"/>
        <v>2.0090776316643799E-2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10.465248007349144</v>
      </c>
      <c r="C191" s="11">
        <v>10.171222998248041</v>
      </c>
      <c r="D191" s="11">
        <f t="shared" si="128"/>
        <v>-0.29402500910110341</v>
      </c>
      <c r="E191" s="11">
        <v>3.9906203764685442</v>
      </c>
      <c r="F191" s="11">
        <f t="shared" si="132"/>
        <v>3.6965953673674408</v>
      </c>
      <c r="G191" s="200">
        <f t="shared" si="131"/>
        <v>2.1769600237623532E-2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15.896947156039099</v>
      </c>
      <c r="C192" s="11">
        <v>15.013125534502237</v>
      </c>
      <c r="D192" s="11">
        <f t="shared" si="128"/>
        <v>-0.88382162153686217</v>
      </c>
      <c r="E192" s="11">
        <v>7.1235357384414231</v>
      </c>
      <c r="F192" s="11">
        <f t="shared" ref="F192:F195" si="133">SUM(D192:E192)</f>
        <v>6.2397141169045609</v>
      </c>
      <c r="G192" s="200">
        <f t="shared" si="131"/>
        <v>2.4990987102754936E-2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3.2222929556431388</v>
      </c>
      <c r="C193" s="11">
        <v>1.0273171912229522</v>
      </c>
      <c r="D193" s="11">
        <f t="shared" si="128"/>
        <v>-2.1949757644201866</v>
      </c>
      <c r="E193" s="11">
        <v>1.0436778746854298</v>
      </c>
      <c r="F193" s="11">
        <f t="shared" si="133"/>
        <v>-1.1512978897347568</v>
      </c>
      <c r="G193" s="200">
        <f t="shared" si="131"/>
        <v>1.8881141570666449E-2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2.4038966179841523</v>
      </c>
      <c r="C194" s="11">
        <v>2.3853665318460191</v>
      </c>
      <c r="D194" s="11">
        <f t="shared" si="128"/>
        <v>-1.8530086138133228E-2</v>
      </c>
      <c r="E194" s="11">
        <v>1.072396293608731</v>
      </c>
      <c r="F194" s="11">
        <f t="shared" si="133"/>
        <v>1.0538662074705978</v>
      </c>
      <c r="G194" s="200">
        <f t="shared" si="131"/>
        <v>2.4896567020980198E-2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14.181132040863032</v>
      </c>
      <c r="C195" s="11">
        <v>14.342965539365675</v>
      </c>
      <c r="D195" s="11">
        <f t="shared" si="128"/>
        <v>0.16183349850264328</v>
      </c>
      <c r="E195" s="11">
        <v>4.8057847852517632</v>
      </c>
      <c r="F195" s="11">
        <f t="shared" si="133"/>
        <v>4.9676182837544065</v>
      </c>
      <c r="G195" s="200">
        <f t="shared" si="131"/>
        <v>1.964635203813403E-2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10.043687313036505</v>
      </c>
      <c r="C196" s="11">
        <v>10.591119256445841</v>
      </c>
      <c r="D196" s="11">
        <f t="shared" si="128"/>
        <v>0.54743194340933599</v>
      </c>
      <c r="E196" s="11">
        <v>3.9201308528952614</v>
      </c>
      <c r="F196" s="11">
        <f t="shared" ref="F196" si="134">SUM(D196:E196)</f>
        <v>4.4675627963045974</v>
      </c>
      <c r="G196" s="200">
        <f t="shared" si="131"/>
        <v>2.2211431541285132E-2</v>
      </c>
    </row>
    <row r="197" spans="1:14" x14ac:dyDescent="0.2">
      <c r="A197" t="str">
        <f t="shared" si="127"/>
        <v>54 Textiles, printing and other skilled trades</v>
      </c>
      <c r="B197" s="11">
        <v>4.0847098600041543</v>
      </c>
      <c r="C197" s="11">
        <v>4.9162263495069718</v>
      </c>
      <c r="D197" s="11">
        <f t="shared" si="128"/>
        <v>0.83151648950281754</v>
      </c>
      <c r="E197" s="11">
        <v>1.8725371965645818</v>
      </c>
      <c r="F197" s="11">
        <f t="shared" ref="F197" si="135">SUM(D197:E197)</f>
        <v>2.7040536860673994</v>
      </c>
      <c r="G197" s="200">
        <f t="shared" si="131"/>
        <v>2.547629707651744E-2</v>
      </c>
    </row>
    <row r="198" spans="1:14" x14ac:dyDescent="0.2">
      <c r="A198" t="str">
        <f t="shared" si="127"/>
        <v>61 Caring personal service occupations</v>
      </c>
      <c r="B198" s="11">
        <v>25.78070033448196</v>
      </c>
      <c r="C198" s="11">
        <v>32.9915782665962</v>
      </c>
      <c r="D198" s="11">
        <f>C198-B198</f>
        <v>7.21087793211424</v>
      </c>
      <c r="E198" s="11">
        <v>15.857688469666595</v>
      </c>
      <c r="F198" s="11">
        <f>SUM(D198:E198)</f>
        <v>23.068566401780835</v>
      </c>
      <c r="G198" s="200">
        <f t="shared" si="131"/>
        <v>3.2475956713321485E-2</v>
      </c>
    </row>
    <row r="199" spans="1:14" x14ac:dyDescent="0.2">
      <c r="A199" t="str">
        <f t="shared" si="127"/>
        <v>62 Leisure, travel and related personal service occupations</v>
      </c>
      <c r="B199" s="11">
        <v>4.5858167968671877</v>
      </c>
      <c r="C199" s="11">
        <v>4.3852906518631691</v>
      </c>
      <c r="D199" s="11">
        <f t="shared" ref="D199:D205" si="136">C199-B199</f>
        <v>-0.20052614500401855</v>
      </c>
      <c r="E199" s="11">
        <v>1.9282979200308739</v>
      </c>
      <c r="F199" s="11">
        <f t="shared" ref="F199:F200" si="137">SUM(D199:E199)</f>
        <v>1.7277717750268553</v>
      </c>
      <c r="G199" s="200">
        <f t="shared" si="131"/>
        <v>2.3676138382526579E-2</v>
      </c>
    </row>
    <row r="200" spans="1:14" x14ac:dyDescent="0.2">
      <c r="A200" t="str">
        <f t="shared" si="127"/>
        <v>63 Community and civil enforcement occupations</v>
      </c>
      <c r="B200" s="11">
        <v>0.14286187426851241</v>
      </c>
      <c r="C200" s="11">
        <v>8.644051111145605E-2</v>
      </c>
      <c r="D200" s="11">
        <f t="shared" si="136"/>
        <v>-5.6421363157056356E-2</v>
      </c>
      <c r="E200" s="11">
        <v>3.1377059926355429E-2</v>
      </c>
      <c r="F200" s="11">
        <f t="shared" si="137"/>
        <v>-2.5044303230700928E-2</v>
      </c>
      <c r="G200" s="200">
        <f t="shared" si="131"/>
        <v>1.3324611393198182E-2</v>
      </c>
    </row>
    <row r="201" spans="1:14" x14ac:dyDescent="0.2">
      <c r="A201" t="str">
        <f t="shared" si="127"/>
        <v>71 Sales occupations</v>
      </c>
      <c r="B201" s="11">
        <v>17.456288954665634</v>
      </c>
      <c r="C201" s="11">
        <v>19.681773843289992</v>
      </c>
      <c r="D201" s="11">
        <f t="shared" si="136"/>
        <v>2.2254848886243579</v>
      </c>
      <c r="E201" s="11">
        <v>8.0767211243204819</v>
      </c>
      <c r="F201" s="11">
        <f t="shared" ref="F201:F202" si="138">SUM(D201:E201)</f>
        <v>10.30220601294484</v>
      </c>
      <c r="G201" s="200">
        <f t="shared" si="131"/>
        <v>2.5675557905994406E-2</v>
      </c>
    </row>
    <row r="202" spans="1:14" x14ac:dyDescent="0.2">
      <c r="A202" t="str">
        <f t="shared" si="127"/>
        <v>72 Customer service occupations</v>
      </c>
      <c r="B202" s="11">
        <v>3.7430299848883011</v>
      </c>
      <c r="C202" s="11">
        <v>4.7425247370076065</v>
      </c>
      <c r="D202" s="11">
        <f t="shared" si="136"/>
        <v>0.99949475211930539</v>
      </c>
      <c r="E202" s="11">
        <v>1.8040030481965434</v>
      </c>
      <c r="F202" s="11">
        <f t="shared" si="138"/>
        <v>2.8034978003158488</v>
      </c>
      <c r="G202" s="200">
        <f t="shared" si="131"/>
        <v>2.6571405427525452E-2</v>
      </c>
    </row>
    <row r="203" spans="1:14" x14ac:dyDescent="0.2">
      <c r="A203" t="str">
        <f t="shared" si="127"/>
        <v>81 Process, plant and machine operatives</v>
      </c>
      <c r="B203" s="11">
        <v>5.2034309279929163</v>
      </c>
      <c r="C203" s="11">
        <v>6.7772614592062475</v>
      </c>
      <c r="D203" s="11">
        <f t="shared" si="136"/>
        <v>1.5738305312133312</v>
      </c>
      <c r="E203" s="11">
        <v>2.1855161695022609</v>
      </c>
      <c r="F203" s="11">
        <f t="shared" ref="F203:F204" si="139">SUM(D203:E203)</f>
        <v>3.7593467007155921</v>
      </c>
      <c r="G203" s="200">
        <f t="shared" si="131"/>
        <v>2.3653205840723945E-2</v>
      </c>
    </row>
    <row r="204" spans="1:14" x14ac:dyDescent="0.2">
      <c r="A204" t="str">
        <f t="shared" si="127"/>
        <v>82 Transport and mobile machine drivers and operatives</v>
      </c>
      <c r="B204" s="11">
        <v>5.3698395266946903</v>
      </c>
      <c r="C204" s="11">
        <v>6.8226551466603818</v>
      </c>
      <c r="D204" s="11">
        <f t="shared" si="136"/>
        <v>1.4528156199656914</v>
      </c>
      <c r="E204" s="11">
        <v>3.1005551723991216</v>
      </c>
      <c r="F204" s="11">
        <f t="shared" si="139"/>
        <v>4.553370792364813</v>
      </c>
      <c r="G204" s="200">
        <f t="shared" si="131"/>
        <v>3.0851615888971562E-2</v>
      </c>
    </row>
    <row r="205" spans="1:14" x14ac:dyDescent="0.2">
      <c r="A205" t="str">
        <f t="shared" si="127"/>
        <v>91 Elementary trades and related occupations</v>
      </c>
      <c r="B205" s="11">
        <v>2.4015871830454332</v>
      </c>
      <c r="C205" s="11">
        <v>7.2812734721445453</v>
      </c>
      <c r="D205" s="11">
        <f t="shared" si="136"/>
        <v>4.8796862890991122</v>
      </c>
      <c r="E205" s="11">
        <v>2.6475875436104976</v>
      </c>
      <c r="F205" s="11">
        <f t="shared" ref="F205" si="140">SUM(D205:E205)</f>
        <v>7.5272738327096098</v>
      </c>
      <c r="G205" s="200">
        <f t="shared" si="131"/>
        <v>5.0787270124558859E-2</v>
      </c>
    </row>
    <row r="206" spans="1:14" x14ac:dyDescent="0.2">
      <c r="A206" t="str">
        <f t="shared" si="127"/>
        <v>92 Elementary administration and service occupations</v>
      </c>
      <c r="B206" s="11">
        <v>15.293661235814648</v>
      </c>
      <c r="C206" s="11">
        <v>12.397431610992047</v>
      </c>
      <c r="D206" s="11">
        <f t="shared" ref="D206" si="141">C206-B206</f>
        <v>-2.8962296248226007</v>
      </c>
      <c r="E206" s="11">
        <v>6.0750013963951659</v>
      </c>
      <c r="F206" s="11">
        <f t="shared" ref="F206" si="142">SUM(D206:E206)</f>
        <v>3.1787717715725652</v>
      </c>
      <c r="G206" s="200">
        <f t="shared" ref="G206:G207" si="143">IF(B206&gt;0,(1+(E206/B206))^(1/($C$6-$B$6))-1,0)</f>
        <v>2.254962023575513E-2</v>
      </c>
    </row>
    <row r="207" spans="1:14" x14ac:dyDescent="0.2">
      <c r="A207" t="str">
        <f t="shared" si="127"/>
        <v>All occupations</v>
      </c>
      <c r="B207" s="11">
        <f>SUM(B181:B206)</f>
        <v>193.57252146064795</v>
      </c>
      <c r="C207" s="11">
        <f t="shared" ref="C207:F207" si="144">SUM(C181:C206)</f>
        <v>210.66654241497469</v>
      </c>
      <c r="D207" s="11">
        <f t="shared" si="144"/>
        <v>17.094020954326737</v>
      </c>
      <c r="E207" s="11">
        <f t="shared" si="144"/>
        <v>87.92604816170946</v>
      </c>
      <c r="F207" s="11">
        <f t="shared" si="144"/>
        <v>105.02006911603618</v>
      </c>
      <c r="G207" s="200">
        <f t="shared" si="143"/>
        <v>2.5279244428070946E-2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8.8582039476117593</v>
      </c>
      <c r="C210" s="11">
        <v>4.8668227895515255</v>
      </c>
      <c r="D210" s="11">
        <f>C210-B210</f>
        <v>-3.9913811580602339</v>
      </c>
      <c r="E210" s="11">
        <v>2.9292267592066672</v>
      </c>
      <c r="F210" s="11">
        <f>SUM(D210:E210)</f>
        <v>-1.0621543988535667</v>
      </c>
      <c r="G210" s="200">
        <f>IF(B210&gt;0,(1+(E210/B210))^(1/($C$6-$B$6))-1,0)</f>
        <v>1.9228514389034057E-2</v>
      </c>
    </row>
    <row r="211" spans="1:7" x14ac:dyDescent="0.2">
      <c r="A211" t="str">
        <f t="shared" si="146"/>
        <v>12 Other managers and proprietors</v>
      </c>
      <c r="B211" s="11">
        <v>6.6060796729899991</v>
      </c>
      <c r="C211" s="11">
        <v>4.9272121963935209</v>
      </c>
      <c r="D211" s="11">
        <f t="shared" ref="D211:D226" si="147">C211-B211</f>
        <v>-1.6788674765964782</v>
      </c>
      <c r="E211" s="11">
        <v>3.1507249293501776</v>
      </c>
      <c r="F211" s="11">
        <f t="shared" ref="F211:F218" si="148">SUM(D211:E211)</f>
        <v>1.4718574527536994</v>
      </c>
      <c r="G211" s="200">
        <f t="shared" ref="G211:G213" si="149">IF(B211&gt;0,(1+(E211/B211))^(1/($C$6-$B$6))-1,0)</f>
        <v>2.6339207932098985E-2</v>
      </c>
    </row>
    <row r="212" spans="1:7" x14ac:dyDescent="0.2">
      <c r="A212" t="str">
        <f t="shared" si="146"/>
        <v>21 Science, research, engineering and technology professionals</v>
      </c>
      <c r="B212" s="11">
        <v>4.7733788791370042</v>
      </c>
      <c r="C212" s="11">
        <v>4.0905554836385276</v>
      </c>
      <c r="D212" s="11">
        <f t="shared" si="147"/>
        <v>-0.68282339549847659</v>
      </c>
      <c r="E212" s="11">
        <v>1.5963749996475471</v>
      </c>
      <c r="F212" s="11">
        <f t="shared" si="148"/>
        <v>0.91355160414907055</v>
      </c>
      <c r="G212" s="200">
        <f t="shared" si="149"/>
        <v>1.9419921505831494E-2</v>
      </c>
    </row>
    <row r="213" spans="1:7" x14ac:dyDescent="0.2">
      <c r="A213" t="str">
        <f t="shared" si="146"/>
        <v>22 Health professionals</v>
      </c>
      <c r="B213" s="11">
        <v>3.226032539416281</v>
      </c>
      <c r="C213" s="11">
        <v>2.1504878385502617</v>
      </c>
      <c r="D213" s="11">
        <f t="shared" si="147"/>
        <v>-1.0755447008660193</v>
      </c>
      <c r="E213" s="11">
        <v>1.3459634628457036</v>
      </c>
      <c r="F213" s="11">
        <f t="shared" si="148"/>
        <v>0.27041876197968429</v>
      </c>
      <c r="G213" s="200">
        <f t="shared" si="149"/>
        <v>2.3518758435165488E-2</v>
      </c>
    </row>
    <row r="214" spans="1:7" x14ac:dyDescent="0.2">
      <c r="A214" t="str">
        <f t="shared" si="146"/>
        <v>23 Teaching and other educational professionals</v>
      </c>
      <c r="B214" s="11">
        <v>1.3810525544163441</v>
      </c>
      <c r="C214" s="11">
        <v>0.82028851194772545</v>
      </c>
      <c r="D214" s="11">
        <f t="shared" si="147"/>
        <v>-0.56076404246861866</v>
      </c>
      <c r="E214" s="11">
        <v>0.49987183514294653</v>
      </c>
      <c r="F214" s="11">
        <f t="shared" si="148"/>
        <v>-6.0892207325672132E-2</v>
      </c>
      <c r="G214" s="200">
        <f>IF(B214&gt;0,(1+(E214/B214))^(1/($C$6-$B$6))-1,0)</f>
        <v>2.080802484044697E-2</v>
      </c>
    </row>
    <row r="215" spans="1:7" x14ac:dyDescent="0.2">
      <c r="A215" t="str">
        <f t="shared" si="146"/>
        <v>24 Business, media and public service professionals</v>
      </c>
      <c r="B215" s="11">
        <v>5.1835876849797762</v>
      </c>
      <c r="C215" s="11">
        <v>3.4806109957079321</v>
      </c>
      <c r="D215" s="11">
        <f t="shared" si="147"/>
        <v>-1.7029766892718441</v>
      </c>
      <c r="E215" s="11">
        <v>1.7693561800943283</v>
      </c>
      <c r="F215" s="11">
        <f t="shared" si="148"/>
        <v>6.6379490822484177E-2</v>
      </c>
      <c r="G215" s="200">
        <f t="shared" ref="G215:G234" si="150">IF(B215&gt;0,(1+(E215/B215))^(1/($C$6-$B$6))-1,0)</f>
        <v>1.9770751413765941E-2</v>
      </c>
    </row>
    <row r="216" spans="1:7" x14ac:dyDescent="0.2">
      <c r="A216" t="str">
        <f t="shared" si="146"/>
        <v>31 Science, engineering and technology associate professionals</v>
      </c>
      <c r="B216" s="11">
        <v>2.2837166283950951</v>
      </c>
      <c r="C216" s="11">
        <v>1.7301065646382221</v>
      </c>
      <c r="D216" s="11">
        <f t="shared" si="147"/>
        <v>-0.55361006375687305</v>
      </c>
      <c r="E216" s="11">
        <v>0.73993073311628987</v>
      </c>
      <c r="F216" s="11">
        <f t="shared" si="148"/>
        <v>0.18632066935941682</v>
      </c>
      <c r="G216" s="200">
        <f t="shared" si="150"/>
        <v>1.8886782393299661E-2</v>
      </c>
    </row>
    <row r="217" spans="1:7" x14ac:dyDescent="0.2">
      <c r="A217" t="str">
        <f t="shared" si="146"/>
        <v>32 Health and social care associate professionals</v>
      </c>
      <c r="B217" s="11">
        <v>2.5460131101556165</v>
      </c>
      <c r="C217" s="11">
        <v>2.9122130729418019</v>
      </c>
      <c r="D217" s="11">
        <f t="shared" si="147"/>
        <v>0.36619996278618538</v>
      </c>
      <c r="E217" s="11">
        <v>1.7554508886838727</v>
      </c>
      <c r="F217" s="11">
        <f t="shared" si="148"/>
        <v>2.1216508514700578</v>
      </c>
      <c r="G217" s="200">
        <f t="shared" si="150"/>
        <v>3.5580133705166439E-2</v>
      </c>
    </row>
    <row r="218" spans="1:7" x14ac:dyDescent="0.2">
      <c r="A218" t="str">
        <f t="shared" si="146"/>
        <v>33 Protective service occupations</v>
      </c>
      <c r="B218" s="11">
        <v>1.5619250743030455</v>
      </c>
      <c r="C218" s="11">
        <v>0.65557642333982769</v>
      </c>
      <c r="D218" s="11">
        <f t="shared" si="147"/>
        <v>-0.90634865096321782</v>
      </c>
      <c r="E218" s="11">
        <v>0.29612879174376605</v>
      </c>
      <c r="F218" s="11">
        <f t="shared" si="148"/>
        <v>-0.61021985921945177</v>
      </c>
      <c r="G218" s="200">
        <f t="shared" si="150"/>
        <v>1.1641274911662558E-2</v>
      </c>
    </row>
    <row r="219" spans="1:7" x14ac:dyDescent="0.2">
      <c r="A219" t="str">
        <f t="shared" si="146"/>
        <v>34 Culture, media and sports occupations</v>
      </c>
      <c r="B219" s="11">
        <v>1.2596089896699307</v>
      </c>
      <c r="C219" s="11">
        <v>0.46709577264698576</v>
      </c>
      <c r="D219" s="11">
        <f t="shared" si="147"/>
        <v>-0.79251321702294497</v>
      </c>
      <c r="E219" s="11">
        <v>0.30553437957150498</v>
      </c>
      <c r="F219" s="11">
        <f t="shared" ref="F219:F220" si="151">SUM(D219:E219)</f>
        <v>-0.48697883745143999</v>
      </c>
      <c r="G219" s="200">
        <f t="shared" si="150"/>
        <v>1.4583725279241344E-2</v>
      </c>
    </row>
    <row r="220" spans="1:7" x14ac:dyDescent="0.2">
      <c r="A220" t="str">
        <f t="shared" si="146"/>
        <v>35 Business and public service associate professionals</v>
      </c>
      <c r="B220" s="11">
        <v>7.4275255149793571</v>
      </c>
      <c r="C220" s="11">
        <v>4.8394955222602887</v>
      </c>
      <c r="D220" s="11">
        <f t="shared" si="147"/>
        <v>-2.5880299927190684</v>
      </c>
      <c r="E220" s="11">
        <v>2.3840135048147393</v>
      </c>
      <c r="F220" s="11">
        <f t="shared" si="151"/>
        <v>-0.20401648790432914</v>
      </c>
      <c r="G220" s="200">
        <f t="shared" si="150"/>
        <v>1.8731024047973222E-2</v>
      </c>
    </row>
    <row r="221" spans="1:7" x14ac:dyDescent="0.2">
      <c r="A221" t="str">
        <f t="shared" si="146"/>
        <v>41 Administrative occupations</v>
      </c>
      <c r="B221" s="11">
        <v>15.541152350294681</v>
      </c>
      <c r="C221" s="11">
        <v>8.270663142871296</v>
      </c>
      <c r="D221" s="11">
        <f t="shared" si="147"/>
        <v>-7.2704892074233847</v>
      </c>
      <c r="E221" s="11">
        <v>5.2162379497179785</v>
      </c>
      <c r="F221" s="11">
        <f t="shared" ref="F221:F224" si="152">SUM(D221:E221)</f>
        <v>-2.0542512577054062</v>
      </c>
      <c r="G221" s="200">
        <f t="shared" si="150"/>
        <v>1.9481389592415299E-2</v>
      </c>
    </row>
    <row r="222" spans="1:7" x14ac:dyDescent="0.2">
      <c r="A222" t="str">
        <f t="shared" si="146"/>
        <v>42 Secretarial and related occupations</v>
      </c>
      <c r="B222" s="11">
        <v>3.4976495340709697</v>
      </c>
      <c r="C222" s="11">
        <v>0.51001072221536625</v>
      </c>
      <c r="D222" s="11">
        <f t="shared" si="147"/>
        <v>-2.9876388118556036</v>
      </c>
      <c r="E222" s="11">
        <v>0.8637449975864262</v>
      </c>
      <c r="F222" s="11">
        <f t="shared" si="152"/>
        <v>-2.1238938142691772</v>
      </c>
      <c r="G222" s="200">
        <f t="shared" si="150"/>
        <v>1.4822152688741763E-2</v>
      </c>
    </row>
    <row r="223" spans="1:7" x14ac:dyDescent="0.2">
      <c r="A223" t="str">
        <f t="shared" si="146"/>
        <v>51 Skilled agricultural and related trades</v>
      </c>
      <c r="B223" s="11">
        <v>3.0878366717764503</v>
      </c>
      <c r="C223" s="11">
        <v>2.6719034529620265</v>
      </c>
      <c r="D223" s="11">
        <f t="shared" si="147"/>
        <v>-0.4159332188144238</v>
      </c>
      <c r="E223" s="11">
        <v>1.4806720393768003</v>
      </c>
      <c r="F223" s="11">
        <f t="shared" si="152"/>
        <v>1.0647388205623765</v>
      </c>
      <c r="G223" s="200">
        <f t="shared" si="150"/>
        <v>2.6458374803734586E-2</v>
      </c>
    </row>
    <row r="224" spans="1:7" x14ac:dyDescent="0.2">
      <c r="A224" t="str">
        <f t="shared" si="146"/>
        <v>52 Skilled metal, electrical and electronic trades</v>
      </c>
      <c r="B224" s="11">
        <v>7.4238496292192089</v>
      </c>
      <c r="C224" s="11">
        <v>4.9252458893898119</v>
      </c>
      <c r="D224" s="11">
        <f t="shared" si="147"/>
        <v>-2.498603739829397</v>
      </c>
      <c r="E224" s="11">
        <v>2.3845729628243153</v>
      </c>
      <c r="F224" s="11">
        <f t="shared" si="152"/>
        <v>-0.11403077700508168</v>
      </c>
      <c r="G224" s="200">
        <f t="shared" si="150"/>
        <v>1.8743068485408187E-2</v>
      </c>
    </row>
    <row r="225" spans="1:7" x14ac:dyDescent="0.2">
      <c r="A225" t="str">
        <f t="shared" si="146"/>
        <v>53 Skilled construction and building trades</v>
      </c>
      <c r="B225" s="11">
        <v>8.8203026902501467</v>
      </c>
      <c r="C225" s="11">
        <v>8.839751476498348</v>
      </c>
      <c r="D225" s="11">
        <f t="shared" si="147"/>
        <v>1.9448786248201344E-2</v>
      </c>
      <c r="E225" s="11">
        <v>4.313338005665635</v>
      </c>
      <c r="F225" s="11">
        <f t="shared" ref="F225" si="153">SUM(D225:E225)</f>
        <v>4.3327867919138363</v>
      </c>
      <c r="G225" s="200">
        <f t="shared" si="150"/>
        <v>2.6896742282686681E-2</v>
      </c>
    </row>
    <row r="226" spans="1:7" x14ac:dyDescent="0.2">
      <c r="A226" t="str">
        <f t="shared" si="146"/>
        <v>54 Textiles, printing and other skilled trades</v>
      </c>
      <c r="B226" s="11">
        <v>4.4702872608831044</v>
      </c>
      <c r="C226" s="11">
        <v>3.615246852404403</v>
      </c>
      <c r="D226" s="11">
        <f t="shared" si="147"/>
        <v>-0.85504040847870133</v>
      </c>
      <c r="E226" s="11">
        <v>1.6354214084996372</v>
      </c>
      <c r="F226" s="11">
        <f t="shared" ref="F226" si="154">SUM(D226:E226)</f>
        <v>0.78038100002093591</v>
      </c>
      <c r="G226" s="200">
        <f t="shared" si="150"/>
        <v>2.100227496128948E-2</v>
      </c>
    </row>
    <row r="227" spans="1:7" x14ac:dyDescent="0.2">
      <c r="A227" t="str">
        <f t="shared" si="146"/>
        <v>61 Caring personal service occupations</v>
      </c>
      <c r="B227" s="11">
        <v>16.111559263461391</v>
      </c>
      <c r="C227" s="11">
        <v>10.810660710284301</v>
      </c>
      <c r="D227" s="11">
        <f>C227-B227</f>
        <v>-5.30089855317709</v>
      </c>
      <c r="E227" s="11">
        <v>6.876217554449422</v>
      </c>
      <c r="F227" s="11">
        <f>SUM(D227:E227)</f>
        <v>1.5753190012723319</v>
      </c>
      <c r="G227" s="200">
        <f t="shared" si="150"/>
        <v>2.3978001415873473E-2</v>
      </c>
    </row>
    <row r="228" spans="1:7" x14ac:dyDescent="0.2">
      <c r="A228" t="str">
        <f t="shared" si="146"/>
        <v>62 Leisure, travel and related personal service occupations</v>
      </c>
      <c r="B228" s="11">
        <v>4.6740987975484432</v>
      </c>
      <c r="C228" s="11">
        <v>3.2699037045894377</v>
      </c>
      <c r="D228" s="11">
        <f t="shared" ref="D228:D234" si="155">C228-B228</f>
        <v>-1.4041950929590055</v>
      </c>
      <c r="E228" s="11">
        <v>1.9280593375242876</v>
      </c>
      <c r="F228" s="11">
        <f t="shared" ref="F228:F229" si="156">SUM(D228:E228)</f>
        <v>0.52386424456528213</v>
      </c>
      <c r="G228" s="200">
        <f t="shared" si="150"/>
        <v>2.3291112712649831E-2</v>
      </c>
    </row>
    <row r="229" spans="1:7" x14ac:dyDescent="0.2">
      <c r="A229" t="str">
        <f t="shared" si="146"/>
        <v>63 Community and civil enforcement occupations</v>
      </c>
      <c r="B229" s="11">
        <v>0.20102762725181431</v>
      </c>
      <c r="C229" s="11">
        <v>0.10019422514512533</v>
      </c>
      <c r="D229" s="11">
        <f t="shared" si="155"/>
        <v>-0.10083340210668898</v>
      </c>
      <c r="E229" s="11">
        <v>5.3261677441487063E-2</v>
      </c>
      <c r="F229" s="11">
        <f t="shared" si="156"/>
        <v>-4.7571724665201917E-2</v>
      </c>
      <c r="G229" s="200">
        <f t="shared" si="150"/>
        <v>1.5792081890758869E-2</v>
      </c>
    </row>
    <row r="230" spans="1:7" x14ac:dyDescent="0.2">
      <c r="A230" t="str">
        <f t="shared" si="146"/>
        <v>71 Sales occupations</v>
      </c>
      <c r="B230" s="11">
        <v>15.76742776290482</v>
      </c>
      <c r="C230" s="11">
        <v>11.866304915136809</v>
      </c>
      <c r="D230" s="11">
        <f t="shared" si="155"/>
        <v>-3.9011228477680113</v>
      </c>
      <c r="E230" s="11">
        <v>6.6744779281415187</v>
      </c>
      <c r="F230" s="11">
        <f t="shared" ref="F230:F231" si="157">SUM(D230:E230)</f>
        <v>2.7733550803735074</v>
      </c>
      <c r="G230" s="200">
        <f t="shared" si="150"/>
        <v>2.3811316268536498E-2</v>
      </c>
    </row>
    <row r="231" spans="1:7" x14ac:dyDescent="0.2">
      <c r="A231" t="str">
        <f t="shared" si="146"/>
        <v>72 Customer service occupations</v>
      </c>
      <c r="B231" s="11">
        <v>3.2989756892148758</v>
      </c>
      <c r="C231" s="11">
        <v>2.8426927039247092</v>
      </c>
      <c r="D231" s="11">
        <f t="shared" si="155"/>
        <v>-0.45628298529016664</v>
      </c>
      <c r="E231" s="11">
        <v>1.4513878749429976</v>
      </c>
      <c r="F231" s="11">
        <f t="shared" si="157"/>
        <v>0.99510488965283095</v>
      </c>
      <c r="G231" s="200">
        <f t="shared" si="150"/>
        <v>2.4605105527178539E-2</v>
      </c>
    </row>
    <row r="232" spans="1:7" x14ac:dyDescent="0.2">
      <c r="A232" t="str">
        <f t="shared" si="146"/>
        <v>81 Process, plant and machine operatives</v>
      </c>
      <c r="B232" s="11">
        <v>5.9707775099377587</v>
      </c>
      <c r="C232" s="11">
        <v>5.231129770819483</v>
      </c>
      <c r="D232" s="11">
        <f t="shared" si="155"/>
        <v>-0.73964773911827564</v>
      </c>
      <c r="E232" s="11">
        <v>2.3610311603244258</v>
      </c>
      <c r="F232" s="11">
        <f t="shared" ref="F232:F233" si="158">SUM(D232:E232)</f>
        <v>1.6213834212061502</v>
      </c>
      <c r="G232" s="200">
        <f t="shared" si="150"/>
        <v>2.2462118492903471E-2</v>
      </c>
    </row>
    <row r="233" spans="1:7" x14ac:dyDescent="0.2">
      <c r="A233" t="str">
        <f t="shared" si="146"/>
        <v>82 Transport and mobile machine drivers and operatives</v>
      </c>
      <c r="B233" s="11">
        <v>7.4941497458230408</v>
      </c>
      <c r="C233" s="11">
        <v>6.8909976442281202</v>
      </c>
      <c r="D233" s="11">
        <f t="shared" si="155"/>
        <v>-0.60315210159492061</v>
      </c>
      <c r="E233" s="11">
        <v>4.154544677070751</v>
      </c>
      <c r="F233" s="11">
        <f t="shared" si="158"/>
        <v>3.5513925754758304</v>
      </c>
      <c r="G233" s="200">
        <f t="shared" si="150"/>
        <v>2.9841350410954703E-2</v>
      </c>
    </row>
    <row r="234" spans="1:7" x14ac:dyDescent="0.2">
      <c r="A234" t="str">
        <f t="shared" si="146"/>
        <v>91 Elementary trades and related occupations</v>
      </c>
      <c r="B234" s="11">
        <v>3.1046518100207576</v>
      </c>
      <c r="C234" s="11">
        <v>5.4547887779253195</v>
      </c>
      <c r="D234" s="11">
        <f t="shared" si="155"/>
        <v>2.3501369679045618</v>
      </c>
      <c r="E234" s="11">
        <v>2.4479093495213426</v>
      </c>
      <c r="F234" s="11">
        <f t="shared" ref="F234" si="159">SUM(D234:E234)</f>
        <v>4.7980463174259045</v>
      </c>
      <c r="G234" s="200">
        <f t="shared" si="150"/>
        <v>3.9518038679340783E-2</v>
      </c>
    </row>
    <row r="235" spans="1:7" x14ac:dyDescent="0.2">
      <c r="A235" t="str">
        <f t="shared" si="146"/>
        <v>92 Elementary administration and service occupations</v>
      </c>
      <c r="B235" s="11">
        <v>22.118517004029044</v>
      </c>
      <c r="C235" s="11">
        <v>15.381576461941123</v>
      </c>
      <c r="D235" s="11">
        <f t="shared" ref="D235" si="160">C235-B235</f>
        <v>-6.7369405420879218</v>
      </c>
      <c r="E235" s="11">
        <v>9.0582700253636617</v>
      </c>
      <c r="F235" s="11">
        <f t="shared" ref="F235" si="161">SUM(D235:E235)</f>
        <v>2.3213294832757398</v>
      </c>
      <c r="G235" s="200">
        <f t="shared" ref="G235:G236" si="162">IF(B235&gt;0,(1+(E235/B235))^(1/($C$6-$B$6))-1,0)</f>
        <v>2.3147757561067017E-2</v>
      </c>
    </row>
    <row r="236" spans="1:7" x14ac:dyDescent="0.2">
      <c r="A236" t="str">
        <f t="shared" si="146"/>
        <v>All occupations</v>
      </c>
      <c r="B236" s="11">
        <f>SUM(B210:B235)</f>
        <v>166.68938794274072</v>
      </c>
      <c r="C236" s="11">
        <f t="shared" ref="C236:F236" si="163">SUM(C210:C235)</f>
        <v>121.62153562195232</v>
      </c>
      <c r="D236" s="11">
        <f t="shared" si="163"/>
        <v>-45.067852320788411</v>
      </c>
      <c r="E236" s="11">
        <f t="shared" si="163"/>
        <v>67.671723412668229</v>
      </c>
      <c r="F236" s="11">
        <f t="shared" si="163"/>
        <v>22.603871091879814</v>
      </c>
      <c r="G236" s="200">
        <f t="shared" si="162"/>
        <v>2.2975359915740512E-2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6.3439552942770803</v>
      </c>
      <c r="C239" s="11">
        <v>4.5237901190540324</v>
      </c>
      <c r="D239" s="11">
        <f>C239-B239</f>
        <v>-1.8201651752230479</v>
      </c>
      <c r="E239" s="11">
        <v>1.9643054295338027</v>
      </c>
      <c r="F239" s="11">
        <f>SUM(D239:E239)</f>
        <v>0.14414025431075483</v>
      </c>
      <c r="G239" s="200">
        <f>IF(B239&gt;0,(1+(E239/B239))^(1/($C$6-$B$6))-1,0)</f>
        <v>1.8145861241365191E-2</v>
      </c>
    </row>
    <row r="240" spans="1:7" x14ac:dyDescent="0.2">
      <c r="A240" t="str">
        <f t="shared" si="165"/>
        <v>12 Other managers and proprietors</v>
      </c>
      <c r="B240" s="11">
        <v>4.8627876463700073</v>
      </c>
      <c r="C240" s="11">
        <v>3.7723004865261576</v>
      </c>
      <c r="D240" s="11">
        <f t="shared" ref="D240:D255" si="166">C240-B240</f>
        <v>-1.0904871598438497</v>
      </c>
      <c r="E240" s="11">
        <v>1.8761515961928859</v>
      </c>
      <c r="F240" s="11">
        <f t="shared" ref="F240:F247" si="167">SUM(D240:E240)</f>
        <v>0.78566443634903615</v>
      </c>
      <c r="G240" s="200">
        <f t="shared" ref="G240:G242" si="168">IF(B240&gt;0,(1+(E240/B240))^(1/($C$6-$B$6))-1,0)</f>
        <v>2.1991026208000086E-2</v>
      </c>
    </row>
    <row r="241" spans="1:7" x14ac:dyDescent="0.2">
      <c r="A241" t="str">
        <f t="shared" si="165"/>
        <v>21 Science, research, engineering and technology professionals</v>
      </c>
      <c r="B241" s="11">
        <v>2.9077116568789774</v>
      </c>
      <c r="C241" s="11">
        <v>2.2914009234633199</v>
      </c>
      <c r="D241" s="11">
        <f t="shared" si="166"/>
        <v>-0.61631073341565745</v>
      </c>
      <c r="E241" s="11">
        <v>0.77483128794409561</v>
      </c>
      <c r="F241" s="11">
        <f t="shared" si="167"/>
        <v>0.15852055452843816</v>
      </c>
      <c r="G241" s="200">
        <f t="shared" si="168"/>
        <v>1.5873813469565068E-2</v>
      </c>
    </row>
    <row r="242" spans="1:7" x14ac:dyDescent="0.2">
      <c r="A242" t="str">
        <f t="shared" si="165"/>
        <v>22 Health professionals</v>
      </c>
      <c r="B242" s="11">
        <v>1.7106667226394674</v>
      </c>
      <c r="C242" s="11">
        <v>1.1587478624931074</v>
      </c>
      <c r="D242" s="11">
        <f t="shared" si="166"/>
        <v>-0.55191886014636005</v>
      </c>
      <c r="E242" s="11">
        <v>0.54206744199028256</v>
      </c>
      <c r="F242" s="11">
        <f t="shared" si="167"/>
        <v>-9.8514181560774849E-3</v>
      </c>
      <c r="G242" s="200">
        <f t="shared" si="168"/>
        <v>1.852017476197787E-2</v>
      </c>
    </row>
    <row r="243" spans="1:7" x14ac:dyDescent="0.2">
      <c r="A243" t="str">
        <f t="shared" si="165"/>
        <v>23 Teaching and other educational professionals</v>
      </c>
      <c r="B243" s="11">
        <v>1.2451659063778986</v>
      </c>
      <c r="C243" s="11">
        <v>0.84093359835315062</v>
      </c>
      <c r="D243" s="11">
        <f t="shared" si="166"/>
        <v>-0.40423230802474797</v>
      </c>
      <c r="E243" s="11">
        <v>0.3999274931178301</v>
      </c>
      <c r="F243" s="11">
        <f t="shared" si="167"/>
        <v>-4.3048149069178643E-3</v>
      </c>
      <c r="G243" s="200">
        <f>IF(B243&gt;0,(1+(E243/B243))^(1/($C$6-$B$6))-1,0)</f>
        <v>1.8742026454729555E-2</v>
      </c>
    </row>
    <row r="244" spans="1:7" x14ac:dyDescent="0.2">
      <c r="A244" t="str">
        <f t="shared" si="165"/>
        <v>24 Business, media and public service professionals</v>
      </c>
      <c r="B244" s="11">
        <v>3.3638391272428811</v>
      </c>
      <c r="C244" s="11">
        <v>2.3606558092834025</v>
      </c>
      <c r="D244" s="11">
        <f t="shared" si="166"/>
        <v>-1.0031833179594787</v>
      </c>
      <c r="E244" s="11">
        <v>0.97876329249798866</v>
      </c>
      <c r="F244" s="11">
        <f t="shared" si="167"/>
        <v>-2.4420025461490025E-2</v>
      </c>
      <c r="G244" s="200">
        <f t="shared" ref="G244:G263" si="169">IF(B244&gt;0,(1+(E244/B244))^(1/($C$6-$B$6))-1,0)</f>
        <v>1.7171828473189654E-2</v>
      </c>
    </row>
    <row r="245" spans="1:7" x14ac:dyDescent="0.2">
      <c r="A245" t="str">
        <f t="shared" si="165"/>
        <v>31 Science, engineering and technology associate professionals</v>
      </c>
      <c r="B245" s="11">
        <v>1.8513919345108043</v>
      </c>
      <c r="C245" s="11">
        <v>1.4863245929015678</v>
      </c>
      <c r="D245" s="11">
        <f t="shared" si="166"/>
        <v>-0.36506734160923648</v>
      </c>
      <c r="E245" s="11">
        <v>0.5206285758327881</v>
      </c>
      <c r="F245" s="11">
        <f t="shared" si="167"/>
        <v>0.15556123422355161</v>
      </c>
      <c r="G245" s="200">
        <f>IF(B245&gt;0,(1+(E245/B245))^(1/($C$6-$B$6))-1,0)</f>
        <v>1.6657506234376562E-2</v>
      </c>
    </row>
    <row r="246" spans="1:7" x14ac:dyDescent="0.2">
      <c r="A246" t="str">
        <f t="shared" si="165"/>
        <v>32 Health and social care associate professionals</v>
      </c>
      <c r="B246" s="11">
        <v>0.83183812915052646</v>
      </c>
      <c r="C246" s="11">
        <v>0.88457441149353055</v>
      </c>
      <c r="D246" s="11">
        <f t="shared" si="166"/>
        <v>5.2736282343004093E-2</v>
      </c>
      <c r="E246" s="11">
        <v>0.39298572957845312</v>
      </c>
      <c r="F246" s="11">
        <f t="shared" si="167"/>
        <v>0.44572201192145722</v>
      </c>
      <c r="G246" s="200">
        <f t="shared" si="169"/>
        <v>2.6129848997292981E-2</v>
      </c>
    </row>
    <row r="247" spans="1:7" x14ac:dyDescent="0.2">
      <c r="A247" t="str">
        <f t="shared" si="165"/>
        <v>33 Protective service occupations</v>
      </c>
      <c r="B247" s="11">
        <v>0.97448816203358557</v>
      </c>
      <c r="C247" s="11">
        <v>0.8788532600334289</v>
      </c>
      <c r="D247" s="11">
        <f t="shared" si="166"/>
        <v>-9.5634902000156674E-2</v>
      </c>
      <c r="E247" s="11">
        <v>0.26300488972187958</v>
      </c>
      <c r="F247" s="11">
        <f t="shared" si="167"/>
        <v>0.1673699877217229</v>
      </c>
      <c r="G247" s="200">
        <f t="shared" si="169"/>
        <v>1.6056238592338623E-2</v>
      </c>
    </row>
    <row r="248" spans="1:7" x14ac:dyDescent="0.2">
      <c r="A248" t="str">
        <f t="shared" si="165"/>
        <v>34 Culture, media and sports occupations</v>
      </c>
      <c r="B248" s="11">
        <v>1.1749207355970197</v>
      </c>
      <c r="C248" s="11">
        <v>0.57329303865629067</v>
      </c>
      <c r="D248" s="11">
        <f t="shared" si="166"/>
        <v>-0.60162769694072904</v>
      </c>
      <c r="E248" s="11">
        <v>0.2756161819466591</v>
      </c>
      <c r="F248" s="11">
        <f t="shared" ref="F248:F249" si="170">SUM(D248:E248)</f>
        <v>-0.32601151499406994</v>
      </c>
      <c r="G248" s="200">
        <f t="shared" si="169"/>
        <v>1.414802181850372E-2</v>
      </c>
    </row>
    <row r="249" spans="1:7" x14ac:dyDescent="0.2">
      <c r="A249" t="str">
        <f t="shared" si="165"/>
        <v>35 Business and public service associate professionals</v>
      </c>
      <c r="B249" s="11">
        <v>4.6380945501591047</v>
      </c>
      <c r="C249" s="11">
        <v>2.8141368317578856</v>
      </c>
      <c r="D249" s="11">
        <f t="shared" si="166"/>
        <v>-1.823957718401219</v>
      </c>
      <c r="E249" s="11">
        <v>1.1521864402305242</v>
      </c>
      <c r="F249" s="11">
        <f t="shared" si="170"/>
        <v>-0.67177127817069482</v>
      </c>
      <c r="G249" s="200">
        <f t="shared" si="169"/>
        <v>1.4901753343266266E-2</v>
      </c>
    </row>
    <row r="250" spans="1:7" x14ac:dyDescent="0.2">
      <c r="A250" t="str">
        <f t="shared" si="165"/>
        <v>41 Administrative occupations</v>
      </c>
      <c r="B250" s="11">
        <v>8.3575657182841621</v>
      </c>
      <c r="C250" s="11">
        <v>2.3198482360591193</v>
      </c>
      <c r="D250" s="11">
        <f t="shared" si="166"/>
        <v>-6.0377174822250428</v>
      </c>
      <c r="E250" s="11">
        <v>1.6772163460958718</v>
      </c>
      <c r="F250" s="11">
        <f t="shared" ref="F250:F253" si="171">SUM(D250:E250)</f>
        <v>-4.3605011361291712</v>
      </c>
      <c r="G250" s="200">
        <f t="shared" si="169"/>
        <v>1.2267304415788161E-2</v>
      </c>
    </row>
    <row r="251" spans="1:7" x14ac:dyDescent="0.2">
      <c r="A251" t="str">
        <f t="shared" si="165"/>
        <v>42 Secretarial and related occupations</v>
      </c>
      <c r="B251" s="11">
        <v>3.271155551730875</v>
      </c>
      <c r="C251" s="11">
        <v>0.53290159281619875</v>
      </c>
      <c r="D251" s="11">
        <f t="shared" si="166"/>
        <v>-2.7382539589146764</v>
      </c>
      <c r="E251" s="11">
        <v>0.58406451339397958</v>
      </c>
      <c r="F251" s="11">
        <f t="shared" si="171"/>
        <v>-2.1541894455206969</v>
      </c>
      <c r="G251" s="200">
        <f t="shared" si="169"/>
        <v>1.1012515463964867E-2</v>
      </c>
    </row>
    <row r="252" spans="1:7" x14ac:dyDescent="0.2">
      <c r="A252" t="str">
        <f t="shared" si="165"/>
        <v>51 Skilled agricultural and related trades</v>
      </c>
      <c r="B252" s="11">
        <v>2.7632171343536185</v>
      </c>
      <c r="C252" s="11">
        <v>2.6056957564043546</v>
      </c>
      <c r="D252" s="11">
        <f t="shared" si="166"/>
        <v>-0.15752137794926391</v>
      </c>
      <c r="E252" s="11">
        <v>1.0348122863706166</v>
      </c>
      <c r="F252" s="11">
        <f t="shared" si="171"/>
        <v>0.87729090842135271</v>
      </c>
      <c r="G252" s="200">
        <f t="shared" si="169"/>
        <v>2.1432222339033746E-2</v>
      </c>
    </row>
    <row r="253" spans="1:7" x14ac:dyDescent="0.2">
      <c r="A253" t="str">
        <f t="shared" si="165"/>
        <v>52 Skilled metal, electrical and electronic trades</v>
      </c>
      <c r="B253" s="11">
        <v>3.7415241772217702</v>
      </c>
      <c r="C253" s="11">
        <v>1.858317096549654</v>
      </c>
      <c r="D253" s="11">
        <f t="shared" si="166"/>
        <v>-1.8832070806721162</v>
      </c>
      <c r="E253" s="11">
        <v>0.96975967886681924</v>
      </c>
      <c r="F253" s="11">
        <f t="shared" si="171"/>
        <v>-0.91344740180529693</v>
      </c>
      <c r="G253" s="200">
        <f t="shared" si="169"/>
        <v>1.5483133280655537E-2</v>
      </c>
    </row>
    <row r="254" spans="1:7" x14ac:dyDescent="0.2">
      <c r="A254" t="str">
        <f t="shared" si="165"/>
        <v>53 Skilled construction and building trades</v>
      </c>
      <c r="B254" s="11">
        <v>4.3599633232856174</v>
      </c>
      <c r="C254" s="11">
        <v>4.9044385429793058</v>
      </c>
      <c r="D254" s="11">
        <f t="shared" si="166"/>
        <v>0.54447521969368839</v>
      </c>
      <c r="E254" s="11">
        <v>1.7153511618497304</v>
      </c>
      <c r="F254" s="11">
        <f t="shared" ref="F254" si="172">SUM(D254:E254)</f>
        <v>2.2598263815434185</v>
      </c>
      <c r="G254" s="200">
        <f t="shared" si="169"/>
        <v>2.2364423834589919E-2</v>
      </c>
    </row>
    <row r="255" spans="1:7" x14ac:dyDescent="0.2">
      <c r="A255" t="str">
        <f t="shared" si="165"/>
        <v>54 Textiles, printing and other skilled trades</v>
      </c>
      <c r="B255" s="11">
        <v>3.7733609164613786</v>
      </c>
      <c r="C255" s="11">
        <v>2.9283505278159354</v>
      </c>
      <c r="D255" s="11">
        <f t="shared" si="166"/>
        <v>-0.8450103886454432</v>
      </c>
      <c r="E255" s="11">
        <v>1.2663098502458012</v>
      </c>
      <c r="F255" s="11">
        <f t="shared" ref="F255" si="173">SUM(D255:E255)</f>
        <v>0.42129946160035803</v>
      </c>
      <c r="G255" s="200">
        <f t="shared" si="169"/>
        <v>1.9478930299679842E-2</v>
      </c>
    </row>
    <row r="256" spans="1:7" x14ac:dyDescent="0.2">
      <c r="A256" t="str">
        <f t="shared" si="165"/>
        <v>61 Caring personal service occupations</v>
      </c>
      <c r="B256" s="11">
        <v>2.6301755842404506</v>
      </c>
      <c r="C256" s="11">
        <v>1.8826430590221299</v>
      </c>
      <c r="D256" s="11">
        <f>C256-B256</f>
        <v>-0.7475325252183207</v>
      </c>
      <c r="E256" s="11">
        <v>0.60485546538213719</v>
      </c>
      <c r="F256" s="11">
        <f>SUM(D256:E256)</f>
        <v>-0.14267705983618351</v>
      </c>
      <c r="G256" s="200">
        <f t="shared" si="169"/>
        <v>1.3894842997300483E-2</v>
      </c>
    </row>
    <row r="257" spans="1:7" x14ac:dyDescent="0.2">
      <c r="A257" t="str">
        <f t="shared" si="165"/>
        <v>62 Leisure, travel and related personal service occupations</v>
      </c>
      <c r="B257" s="11">
        <v>3.4965639869621263</v>
      </c>
      <c r="C257" s="11">
        <v>3.3960418985236247</v>
      </c>
      <c r="D257" s="11">
        <f t="shared" ref="D257:D263" si="174">C257-B257</f>
        <v>-0.10052208843850163</v>
      </c>
      <c r="E257" s="11">
        <v>1.353812601334988</v>
      </c>
      <c r="F257" s="11">
        <f t="shared" ref="F257:F258" si="175">SUM(D257:E257)</f>
        <v>1.2532905128964864</v>
      </c>
      <c r="G257" s="200">
        <f t="shared" si="169"/>
        <v>2.2058133285842052E-2</v>
      </c>
    </row>
    <row r="258" spans="1:7" x14ac:dyDescent="0.2">
      <c r="A258" t="str">
        <f t="shared" si="165"/>
        <v>63 Community and civil enforcement occupations</v>
      </c>
      <c r="B258" s="11">
        <v>0.18010060582099841</v>
      </c>
      <c r="C258" s="11">
        <v>0.12924754699154151</v>
      </c>
      <c r="D258" s="11">
        <f t="shared" si="174"/>
        <v>-5.0853058829456899E-2</v>
      </c>
      <c r="E258" s="11">
        <v>4.8097563203341125E-2</v>
      </c>
      <c r="F258" s="11">
        <f t="shared" si="175"/>
        <v>-2.755495626115774E-3</v>
      </c>
      <c r="G258" s="200">
        <f t="shared" si="169"/>
        <v>1.590508026642401E-2</v>
      </c>
    </row>
    <row r="259" spans="1:7" x14ac:dyDescent="0.2">
      <c r="A259" t="str">
        <f t="shared" si="165"/>
        <v>71 Sales occupations</v>
      </c>
      <c r="B259" s="11">
        <v>11.556187057980347</v>
      </c>
      <c r="C259" s="11">
        <v>3.6560267058863021</v>
      </c>
      <c r="D259" s="11">
        <f t="shared" si="174"/>
        <v>-7.9001603520940451</v>
      </c>
      <c r="E259" s="11">
        <v>2.7362318434482482</v>
      </c>
      <c r="F259" s="11">
        <f t="shared" ref="F259:F260" si="176">SUM(D259:E259)</f>
        <v>-5.1639285086457969</v>
      </c>
      <c r="G259" s="200">
        <f t="shared" si="169"/>
        <v>1.4268049334957622E-2</v>
      </c>
    </row>
    <row r="260" spans="1:7" x14ac:dyDescent="0.2">
      <c r="A260" t="str">
        <f t="shared" si="165"/>
        <v>72 Customer service occupations</v>
      </c>
      <c r="B260" s="11">
        <v>1.7256279569133062</v>
      </c>
      <c r="C260" s="11">
        <v>1.3473829505831358</v>
      </c>
      <c r="D260" s="11">
        <f t="shared" si="174"/>
        <v>-0.37824500633017033</v>
      </c>
      <c r="E260" s="11">
        <v>0.45250675319919875</v>
      </c>
      <c r="F260" s="11">
        <f t="shared" si="176"/>
        <v>7.4261746869028422E-2</v>
      </c>
      <c r="G260" s="200">
        <f t="shared" si="169"/>
        <v>1.5646332255737194E-2</v>
      </c>
    </row>
    <row r="261" spans="1:7" x14ac:dyDescent="0.2">
      <c r="A261" t="str">
        <f t="shared" si="165"/>
        <v>81 Process, plant and machine operatives</v>
      </c>
      <c r="B261" s="11">
        <v>4.7698231355557477</v>
      </c>
      <c r="C261" s="11">
        <v>1.741079835886451</v>
      </c>
      <c r="D261" s="11">
        <f t="shared" si="174"/>
        <v>-3.0287432996692969</v>
      </c>
      <c r="E261" s="11">
        <v>1.1279950425177041</v>
      </c>
      <c r="F261" s="11">
        <f t="shared" ref="F261:F262" si="177">SUM(D261:E261)</f>
        <v>-1.9007482571515928</v>
      </c>
      <c r="G261" s="200">
        <f t="shared" si="169"/>
        <v>1.4252157644236485E-2</v>
      </c>
    </row>
    <row r="262" spans="1:7" x14ac:dyDescent="0.2">
      <c r="A262" t="str">
        <f t="shared" si="165"/>
        <v>82 Transport and mobile machine drivers and operatives</v>
      </c>
      <c r="B262" s="11">
        <v>6.1375258853374364</v>
      </c>
      <c r="C262" s="11">
        <v>4.5708293546916083</v>
      </c>
      <c r="D262" s="11">
        <f t="shared" si="174"/>
        <v>-1.566696530645828</v>
      </c>
      <c r="E262" s="11">
        <v>2.2499902173065625</v>
      </c>
      <c r="F262" s="11">
        <f t="shared" si="177"/>
        <v>0.68329368666073442</v>
      </c>
      <c r="G262" s="200">
        <f t="shared" si="169"/>
        <v>2.1039794162972747E-2</v>
      </c>
    </row>
    <row r="263" spans="1:7" x14ac:dyDescent="0.2">
      <c r="A263" t="str">
        <f t="shared" si="165"/>
        <v>91 Elementary trades and related occupations</v>
      </c>
      <c r="B263" s="11">
        <v>3.6377660501378428</v>
      </c>
      <c r="C263" s="11">
        <v>5.8441620240418812</v>
      </c>
      <c r="D263" s="11">
        <f t="shared" si="174"/>
        <v>2.2063959739040384</v>
      </c>
      <c r="E263" s="11">
        <v>2.2331003671086811</v>
      </c>
      <c r="F263" s="11">
        <f t="shared" ref="F263" si="178">SUM(D263:E263)</f>
        <v>4.4394963410127195</v>
      </c>
      <c r="G263" s="200">
        <f t="shared" si="169"/>
        <v>3.2423375187666137E-2</v>
      </c>
    </row>
    <row r="264" spans="1:7" x14ac:dyDescent="0.2">
      <c r="A264" t="str">
        <f t="shared" si="165"/>
        <v>92 Elementary administration and service occupations</v>
      </c>
      <c r="B264" s="11">
        <v>19.541595315439316</v>
      </c>
      <c r="C264" s="11">
        <v>12.129739428955023</v>
      </c>
      <c r="D264" s="11">
        <f t="shared" ref="D264" si="179">C264-B264</f>
        <v>-7.4118558864842932</v>
      </c>
      <c r="E264" s="11">
        <v>5.5957155989761933</v>
      </c>
      <c r="F264" s="11">
        <f>SUM(D264:E264)</f>
        <v>-1.8161402875080999</v>
      </c>
      <c r="G264" s="200">
        <f t="shared" ref="G264:G265" si="180">IF(B264&gt;0,(1+(E264/B264))^(1/($C$6-$B$6))-1,0)</f>
        <v>1.6928893179193993E-2</v>
      </c>
    </row>
    <row r="265" spans="1:7" x14ac:dyDescent="0.2">
      <c r="A265" t="str">
        <f t="shared" si="165"/>
        <v>All occupations</v>
      </c>
      <c r="B265" s="11">
        <f>SUM(B239:B264)</f>
        <v>109.84701226496236</v>
      </c>
      <c r="C265" s="11">
        <f t="shared" ref="C265:F265" si="181">SUM(C239:C264)</f>
        <v>71.43171549122215</v>
      </c>
      <c r="D265" s="11">
        <f t="shared" si="181"/>
        <v>-38.415296773740209</v>
      </c>
      <c r="E265" s="11">
        <f t="shared" si="181"/>
        <v>32.790287647887062</v>
      </c>
      <c r="F265" s="11">
        <f t="shared" si="181"/>
        <v>-5.6250091258531461</v>
      </c>
      <c r="G265" s="200">
        <f t="shared" si="180"/>
        <v>1.7566944804421336E-2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1.2013896274921321</v>
      </c>
      <c r="C268" s="11">
        <v>0.82630577465299992</v>
      </c>
      <c r="D268" s="11">
        <f>C268-B268</f>
        <v>-0.37508385283913215</v>
      </c>
      <c r="E268" s="11">
        <v>0.34320973445733571</v>
      </c>
      <c r="F268" s="11">
        <f>SUM(D268:E268)</f>
        <v>-3.1874118381796435E-2</v>
      </c>
      <c r="G268" s="200">
        <f>IF(B268&gt;0,(1+(E268/B268))^(1/($C$6-$B$6))-1,0)</f>
        <v>1.6893484887055443E-2</v>
      </c>
    </row>
    <row r="269" spans="1:7" x14ac:dyDescent="0.2">
      <c r="A269" t="str">
        <f t="shared" si="183"/>
        <v>12 Other managers and proprietors</v>
      </c>
      <c r="B269" s="11">
        <v>1.0849009415183477</v>
      </c>
      <c r="C269" s="11">
        <v>0.89554635705595509</v>
      </c>
      <c r="D269" s="11">
        <f t="shared" ref="D269:D284" si="184">C269-B269</f>
        <v>-0.18935458446239262</v>
      </c>
      <c r="E269" s="11">
        <v>0.34071698128457995</v>
      </c>
      <c r="F269" s="11">
        <f t="shared" ref="F269:F276" si="185">SUM(D269:E269)</f>
        <v>0.15136239682218733</v>
      </c>
      <c r="G269" s="200">
        <f t="shared" ref="G269:G271" si="186">IF(B269&gt;0,(1+(E269/B269))^(1/($C$6-$B$6))-1,0)</f>
        <v>1.8374549902292703E-2</v>
      </c>
    </row>
    <row r="270" spans="1:7" x14ac:dyDescent="0.2">
      <c r="A270" t="str">
        <f t="shared" si="183"/>
        <v>21 Science, research, engineering and technology professionals</v>
      </c>
      <c r="B270" s="11">
        <v>0.59143935468608499</v>
      </c>
      <c r="C270" s="11">
        <v>0.60544720291039655</v>
      </c>
      <c r="D270" s="11">
        <f t="shared" si="184"/>
        <v>1.4007848224311559E-2</v>
      </c>
      <c r="E270" s="11">
        <v>0.18484746362439849</v>
      </c>
      <c r="F270" s="11">
        <f t="shared" si="185"/>
        <v>0.19885531184871005</v>
      </c>
      <c r="G270" s="200">
        <f t="shared" si="186"/>
        <v>1.8296222794744299E-2</v>
      </c>
    </row>
    <row r="271" spans="1:7" x14ac:dyDescent="0.2">
      <c r="A271" t="str">
        <f t="shared" si="183"/>
        <v>22 Health professionals</v>
      </c>
      <c r="B271" s="11">
        <v>0.2145017973595717</v>
      </c>
      <c r="C271" s="11">
        <v>0.2487428338999767</v>
      </c>
      <c r="D271" s="11">
        <f t="shared" si="184"/>
        <v>3.4241036540405001E-2</v>
      </c>
      <c r="E271" s="11">
        <v>0.10546894931879834</v>
      </c>
      <c r="F271" s="11">
        <f t="shared" si="185"/>
        <v>0.13970998585920336</v>
      </c>
      <c r="G271" s="200">
        <f t="shared" si="186"/>
        <v>2.7019341546939524E-2</v>
      </c>
    </row>
    <row r="272" spans="1:7" x14ac:dyDescent="0.2">
      <c r="A272" t="str">
        <f t="shared" si="183"/>
        <v>23 Teaching and other educational professionals</v>
      </c>
      <c r="B272" s="11">
        <v>0.22977090486745522</v>
      </c>
      <c r="C272" s="11">
        <v>0.17347328964186159</v>
      </c>
      <c r="D272" s="11">
        <f t="shared" si="184"/>
        <v>-5.6297615225593622E-2</v>
      </c>
      <c r="E272" s="11">
        <v>8.4152725582461813E-2</v>
      </c>
      <c r="F272" s="11">
        <f t="shared" si="185"/>
        <v>2.785511035686819E-2</v>
      </c>
      <c r="G272" s="200">
        <f>IF(B272&gt;0,(1+(E272/B272))^(1/($C$6-$B$6))-1,0)</f>
        <v>2.1022387830528011E-2</v>
      </c>
    </row>
    <row r="273" spans="1:7" x14ac:dyDescent="0.2">
      <c r="A273" t="str">
        <f t="shared" si="183"/>
        <v>24 Business, media and public service professionals</v>
      </c>
      <c r="B273" s="11">
        <v>0.63107324027831557</v>
      </c>
      <c r="C273" s="11">
        <v>0.49484287601990246</v>
      </c>
      <c r="D273" s="11">
        <f t="shared" si="184"/>
        <v>-0.13623036425841312</v>
      </c>
      <c r="E273" s="11">
        <v>0.20172076547957341</v>
      </c>
      <c r="F273" s="11">
        <f t="shared" si="185"/>
        <v>6.5490401221160288E-2</v>
      </c>
      <c r="G273" s="200">
        <f t="shared" ref="G273" si="187">IF(B273&gt;0,(1+(E273/B273))^(1/($C$6-$B$6))-1,0)</f>
        <v>1.866297598005251E-2</v>
      </c>
    </row>
    <row r="274" spans="1:7" x14ac:dyDescent="0.2">
      <c r="A274" t="str">
        <f t="shared" si="183"/>
        <v>31 Science, engineering and technology associate professionals</v>
      </c>
      <c r="B274" s="11">
        <v>0.3395215629324988</v>
      </c>
      <c r="C274" s="11">
        <v>0.3816036677186298</v>
      </c>
      <c r="D274" s="11">
        <f t="shared" si="184"/>
        <v>4.2082104786131003E-2</v>
      </c>
      <c r="E274" s="11">
        <v>0.13646433152212017</v>
      </c>
      <c r="F274" s="11">
        <f t="shared" si="185"/>
        <v>0.17854643630825118</v>
      </c>
      <c r="G274" s="200">
        <f>IF(B274&gt;0,(1+(E274/B274))^(1/($C$6-$B$6))-1,0)</f>
        <v>2.2778950651399343E-2</v>
      </c>
    </row>
    <row r="275" spans="1:7" x14ac:dyDescent="0.2">
      <c r="A275" t="str">
        <f t="shared" si="183"/>
        <v>32 Health and social care associate professionals</v>
      </c>
      <c r="B275" s="11">
        <v>0.11100148184551115</v>
      </c>
      <c r="C275" s="11">
        <v>0.19002278197011888</v>
      </c>
      <c r="D275" s="11">
        <f t="shared" si="184"/>
        <v>7.902130012460773E-2</v>
      </c>
      <c r="E275" s="11">
        <v>7.4110299810094774E-2</v>
      </c>
      <c r="F275" s="11">
        <f t="shared" si="185"/>
        <v>0.15313159993470249</v>
      </c>
      <c r="G275" s="200">
        <f t="shared" ref="G275:G292" si="188">IF(B275&gt;0,(1+(E275/B275))^(1/($C$6-$B$6))-1,0)</f>
        <v>3.4682297962951525E-2</v>
      </c>
    </row>
    <row r="276" spans="1:7" x14ac:dyDescent="0.2">
      <c r="A276" t="str">
        <f t="shared" si="183"/>
        <v>33 Protective service occupations</v>
      </c>
      <c r="B276" s="11">
        <v>0.11195025171679528</v>
      </c>
      <c r="C276" s="11">
        <v>9.0787271637549891E-2</v>
      </c>
      <c r="D276" s="11">
        <f t="shared" si="184"/>
        <v>-2.1162980079245386E-2</v>
      </c>
      <c r="E276" s="11">
        <v>1.7608080168843545E-2</v>
      </c>
      <c r="F276" s="11">
        <f t="shared" si="185"/>
        <v>-3.554899910401841E-3</v>
      </c>
      <c r="G276" s="200">
        <f t="shared" si="188"/>
        <v>9.7860147597275127E-3</v>
      </c>
    </row>
    <row r="277" spans="1:7" x14ac:dyDescent="0.2">
      <c r="A277" t="str">
        <f t="shared" si="183"/>
        <v>34 Culture, media and sports occupations</v>
      </c>
      <c r="B277" s="11">
        <v>0.29883866372898082</v>
      </c>
      <c r="C277" s="11">
        <v>0.20633145517448936</v>
      </c>
      <c r="D277" s="11">
        <f t="shared" si="184"/>
        <v>-9.250720855449146E-2</v>
      </c>
      <c r="E277" s="11">
        <v>8.3655377799674066E-2</v>
      </c>
      <c r="F277" s="11">
        <f t="shared" ref="F277:F278" si="189">SUM(D277:E277)</f>
        <v>-8.8518307548173941E-3</v>
      </c>
      <c r="G277" s="200">
        <f t="shared" si="188"/>
        <v>1.6590060642727611E-2</v>
      </c>
    </row>
    <row r="278" spans="1:7" x14ac:dyDescent="0.2">
      <c r="A278" t="str">
        <f t="shared" si="183"/>
        <v>35 Business and public service associate professionals</v>
      </c>
      <c r="B278" s="11">
        <v>0.83627205998178988</v>
      </c>
      <c r="C278" s="11">
        <v>0.42625806658899645</v>
      </c>
      <c r="D278" s="11">
        <f t="shared" si="184"/>
        <v>-0.41001399339279343</v>
      </c>
      <c r="E278" s="11">
        <v>0.18432683029524013</v>
      </c>
      <c r="F278" s="11">
        <f t="shared" si="189"/>
        <v>-0.22568716309755329</v>
      </c>
      <c r="G278" s="200">
        <f t="shared" si="188"/>
        <v>1.3367955424899325E-2</v>
      </c>
    </row>
    <row r="279" spans="1:7" x14ac:dyDescent="0.2">
      <c r="A279" t="str">
        <f t="shared" si="183"/>
        <v>41 Administrative occupations</v>
      </c>
      <c r="B279" s="11">
        <v>1.4064660624460346</v>
      </c>
      <c r="C279" s="11">
        <v>0.3826353267208159</v>
      </c>
      <c r="D279" s="11">
        <f t="shared" si="184"/>
        <v>-1.0238307357252188</v>
      </c>
      <c r="E279" s="11">
        <v>0.24100212216207975</v>
      </c>
      <c r="F279" s="11">
        <f t="shared" ref="F279:F282" si="190">SUM(D279:E279)</f>
        <v>-0.78282861356313904</v>
      </c>
      <c r="G279" s="200">
        <f t="shared" si="188"/>
        <v>1.0599747227625356E-2</v>
      </c>
    </row>
    <row r="280" spans="1:7" x14ac:dyDescent="0.2">
      <c r="A280" t="str">
        <f t="shared" si="183"/>
        <v>42 Secretarial and related occupations</v>
      </c>
      <c r="B280" s="11">
        <v>0.55884088419537381</v>
      </c>
      <c r="C280" s="11">
        <v>0.13845490313767211</v>
      </c>
      <c r="D280" s="11">
        <f t="shared" si="184"/>
        <v>-0.4203859810577017</v>
      </c>
      <c r="E280" s="11">
        <v>0.14844420000403361</v>
      </c>
      <c r="F280" s="11">
        <f t="shared" si="190"/>
        <v>-0.27194178105366806</v>
      </c>
      <c r="G280" s="200">
        <f t="shared" si="188"/>
        <v>1.5828567115335312E-2</v>
      </c>
    </row>
    <row r="281" spans="1:7" x14ac:dyDescent="0.2">
      <c r="A281" t="str">
        <f t="shared" si="183"/>
        <v>51 Skilled agricultural and related trades</v>
      </c>
      <c r="B281" s="11">
        <v>2.0539230071383958</v>
      </c>
      <c r="C281" s="11">
        <v>0.57299351100684137</v>
      </c>
      <c r="D281" s="11">
        <f t="shared" si="184"/>
        <v>-1.4809294961315544</v>
      </c>
      <c r="E281" s="11">
        <v>0.44693308188935055</v>
      </c>
      <c r="F281" s="11">
        <f t="shared" si="190"/>
        <v>-1.0339964142422038</v>
      </c>
      <c r="G281" s="200">
        <f t="shared" si="188"/>
        <v>1.321194875401499E-2</v>
      </c>
    </row>
    <row r="282" spans="1:7" x14ac:dyDescent="0.2">
      <c r="A282" t="str">
        <f t="shared" si="183"/>
        <v>52 Skilled metal, electrical and electronic trades</v>
      </c>
      <c r="B282" s="11">
        <v>1.2986413742046443</v>
      </c>
      <c r="C282" s="11">
        <v>0.44799239628208176</v>
      </c>
      <c r="D282" s="11">
        <f t="shared" si="184"/>
        <v>-0.85064897792256255</v>
      </c>
      <c r="E282" s="11">
        <v>0.24914659127565505</v>
      </c>
      <c r="F282" s="11">
        <f t="shared" si="190"/>
        <v>-0.60150238664690747</v>
      </c>
      <c r="G282" s="200">
        <f t="shared" si="188"/>
        <v>1.1769263887670522E-2</v>
      </c>
    </row>
    <row r="283" spans="1:7" x14ac:dyDescent="0.2">
      <c r="A283" t="str">
        <f t="shared" si="183"/>
        <v>53 Skilled construction and building trades</v>
      </c>
      <c r="B283" s="11">
        <v>2.0477470164567011</v>
      </c>
      <c r="C283" s="11">
        <v>0.3917705476282568</v>
      </c>
      <c r="D283" s="11">
        <f t="shared" si="184"/>
        <v>-1.6559764688284444</v>
      </c>
      <c r="E283" s="11">
        <v>0.3136082362718669</v>
      </c>
      <c r="F283" s="11">
        <f t="shared" ref="F283" si="191">SUM(D283:E283)</f>
        <v>-1.3423682325565776</v>
      </c>
      <c r="G283" s="200">
        <f t="shared" si="188"/>
        <v>9.5449681598704927E-3</v>
      </c>
    </row>
    <row r="284" spans="1:7" x14ac:dyDescent="0.2">
      <c r="A284" t="str">
        <f t="shared" si="183"/>
        <v>54 Textiles, printing and other skilled trades</v>
      </c>
      <c r="B284" s="11">
        <v>1.2414728416016299</v>
      </c>
      <c r="C284" s="11">
        <v>0.36751005434938894</v>
      </c>
      <c r="D284" s="11">
        <f t="shared" si="184"/>
        <v>-0.87396278725224086</v>
      </c>
      <c r="E284" s="11">
        <v>0.21303720555176425</v>
      </c>
      <c r="F284" s="11">
        <f t="shared" ref="F284" si="192">SUM(D284:E284)</f>
        <v>-0.66092558170047666</v>
      </c>
      <c r="G284" s="200">
        <f t="shared" si="188"/>
        <v>1.0613976571563155E-2</v>
      </c>
    </row>
    <row r="285" spans="1:7" x14ac:dyDescent="0.2">
      <c r="A285" t="str">
        <f t="shared" si="183"/>
        <v>61 Caring personal service occupations</v>
      </c>
      <c r="B285" s="11">
        <v>0.49949871173853527</v>
      </c>
      <c r="C285" s="11">
        <v>0.58438553264655924</v>
      </c>
      <c r="D285" s="11">
        <f>C285-B285</f>
        <v>8.4886820908023963E-2</v>
      </c>
      <c r="E285" s="11">
        <v>0.18425590166022493</v>
      </c>
      <c r="F285" s="11">
        <f>SUM(D285:E285)</f>
        <v>0.26914272256824889</v>
      </c>
      <c r="G285" s="200">
        <f t="shared" si="188"/>
        <v>2.115356955287262E-2</v>
      </c>
    </row>
    <row r="286" spans="1:7" x14ac:dyDescent="0.2">
      <c r="A286" t="str">
        <f t="shared" si="183"/>
        <v>62 Leisure, travel and related personal service occupations</v>
      </c>
      <c r="B286" s="11">
        <v>0.80059560985724976</v>
      </c>
      <c r="C286" s="11">
        <v>0.32390638256990362</v>
      </c>
      <c r="D286" s="11">
        <f t="shared" ref="D286:D292" si="193">C286-B286</f>
        <v>-0.47668922728734614</v>
      </c>
      <c r="E286" s="11">
        <v>0.16347121482087329</v>
      </c>
      <c r="F286" s="11">
        <f t="shared" ref="F286:F287" si="194">SUM(D286:E286)</f>
        <v>-0.31321801246647285</v>
      </c>
      <c r="G286" s="200">
        <f t="shared" si="188"/>
        <v>1.2464012977935202E-2</v>
      </c>
    </row>
    <row r="287" spans="1:7" x14ac:dyDescent="0.2">
      <c r="A287" t="str">
        <f t="shared" si="183"/>
        <v>63 Community and civil enforcement occupations</v>
      </c>
      <c r="B287" s="11">
        <v>5.0115070202851345E-2</v>
      </c>
      <c r="C287" s="11">
        <v>1.0686025447361731E-2</v>
      </c>
      <c r="D287" s="11">
        <f t="shared" si="193"/>
        <v>-3.9429044755489612E-2</v>
      </c>
      <c r="E287" s="11">
        <v>4.5129455700923119E-3</v>
      </c>
      <c r="F287" s="11">
        <f t="shared" si="194"/>
        <v>-3.4916099185397301E-2</v>
      </c>
      <c r="G287" s="200">
        <f t="shared" si="188"/>
        <v>5.7648930901477158E-3</v>
      </c>
    </row>
    <row r="288" spans="1:7" x14ac:dyDescent="0.2">
      <c r="A288" t="str">
        <f t="shared" si="183"/>
        <v>71 Sales occupations</v>
      </c>
      <c r="B288" s="11">
        <v>3.3244713269951029</v>
      </c>
      <c r="C288" s="11">
        <v>1.4221877833471592</v>
      </c>
      <c r="D288" s="11">
        <f t="shared" si="193"/>
        <v>-1.9022835436479437</v>
      </c>
      <c r="E288" s="11">
        <v>0.58782981396371625</v>
      </c>
      <c r="F288" s="11">
        <f t="shared" ref="F288:F289" si="195">SUM(D288:E288)</f>
        <v>-1.3144537296842276</v>
      </c>
      <c r="G288" s="200">
        <f t="shared" si="188"/>
        <v>1.0913459768087996E-2</v>
      </c>
    </row>
    <row r="289" spans="1:7" x14ac:dyDescent="0.2">
      <c r="A289" t="str">
        <f t="shared" si="183"/>
        <v>72 Customer service occupations</v>
      </c>
      <c r="B289" s="11">
        <v>0.465840923326096</v>
      </c>
      <c r="C289" s="11">
        <v>0.62193224595010199</v>
      </c>
      <c r="D289" s="11">
        <f t="shared" si="193"/>
        <v>0.15609132262400599</v>
      </c>
      <c r="E289" s="11">
        <v>0.19560423045345474</v>
      </c>
      <c r="F289" s="11">
        <f t="shared" si="195"/>
        <v>0.3516955530774607</v>
      </c>
      <c r="G289" s="200">
        <f t="shared" si="188"/>
        <v>2.3647460592221003E-2</v>
      </c>
    </row>
    <row r="290" spans="1:7" x14ac:dyDescent="0.2">
      <c r="A290" t="str">
        <f t="shared" si="183"/>
        <v>81 Process, plant and machine operatives</v>
      </c>
      <c r="B290" s="11">
        <v>1.7285395326020072</v>
      </c>
      <c r="C290" s="11">
        <v>0.46831046926162456</v>
      </c>
      <c r="D290" s="11">
        <f t="shared" si="193"/>
        <v>-1.2602290633403825</v>
      </c>
      <c r="E290" s="11">
        <v>0.21420765024763128</v>
      </c>
      <c r="F290" s="11">
        <f t="shared" ref="F290:F291" si="196">SUM(D290:E290)</f>
        <v>-1.0460214130927512</v>
      </c>
      <c r="G290" s="200">
        <f t="shared" si="188"/>
        <v>7.8188215054626475E-3</v>
      </c>
    </row>
    <row r="291" spans="1:7" x14ac:dyDescent="0.2">
      <c r="A291" t="str">
        <f t="shared" si="183"/>
        <v>82 Transport and mobile machine drivers and operatives</v>
      </c>
      <c r="B291" s="11">
        <v>2.7772409976641863</v>
      </c>
      <c r="C291" s="11">
        <v>1.3483465540244191</v>
      </c>
      <c r="D291" s="11">
        <f t="shared" si="193"/>
        <v>-1.4288944436397673</v>
      </c>
      <c r="E291" s="11">
        <v>0.79472721132617419</v>
      </c>
      <c r="F291" s="11">
        <f t="shared" si="196"/>
        <v>-0.63416723231359307</v>
      </c>
      <c r="G291" s="200">
        <f t="shared" si="188"/>
        <v>1.6918780124923982E-2</v>
      </c>
    </row>
    <row r="292" spans="1:7" x14ac:dyDescent="0.2">
      <c r="A292" t="str">
        <f t="shared" si="183"/>
        <v>91 Elementary trades and related occupations</v>
      </c>
      <c r="B292" s="11">
        <v>1.8234373570673854</v>
      </c>
      <c r="C292" s="11">
        <v>2.6422234911265061</v>
      </c>
      <c r="D292" s="11">
        <f t="shared" si="193"/>
        <v>0.81878613405912071</v>
      </c>
      <c r="E292" s="11">
        <v>0.85831370039397514</v>
      </c>
      <c r="F292" s="11">
        <f t="shared" ref="F292" si="197">SUM(D292:E292)</f>
        <v>1.6770998344530959</v>
      </c>
      <c r="G292" s="200">
        <f t="shared" si="188"/>
        <v>2.6049959347691054E-2</v>
      </c>
    </row>
    <row r="293" spans="1:7" x14ac:dyDescent="0.2">
      <c r="A293" t="str">
        <f t="shared" si="183"/>
        <v>92 Elementary administration and service occupations</v>
      </c>
      <c r="B293" s="11">
        <v>5.5935523864480423</v>
      </c>
      <c r="C293" s="11">
        <v>3.381204136349913</v>
      </c>
      <c r="D293" s="11">
        <f t="shared" ref="D293" si="198">C293-B293</f>
        <v>-2.2123482500981293</v>
      </c>
      <c r="E293" s="11">
        <v>1.1051865950681137</v>
      </c>
      <c r="F293" s="11">
        <f t="shared" ref="F293" si="199">SUM(D293:E293)</f>
        <v>-1.1071616550300156</v>
      </c>
      <c r="G293" s="200">
        <f t="shared" ref="G293:G294" si="200">IF(B293&gt;0,(1+(E293/B293))^(1/($C$6-$B$6))-1,0)</f>
        <v>1.2092849128757299E-2</v>
      </c>
    </row>
    <row r="294" spans="1:7" x14ac:dyDescent="0.2">
      <c r="A294" s="24" t="str">
        <f t="shared" si="183"/>
        <v>All occupations</v>
      </c>
      <c r="B294" s="34">
        <f>SUM(B268:B293)</f>
        <v>31.321042988351717</v>
      </c>
      <c r="C294" s="34">
        <f t="shared" ref="C294:F294" si="201">SUM(C268:C293)</f>
        <v>17.643900937119483</v>
      </c>
      <c r="D294" s="34">
        <f t="shared" si="201"/>
        <v>-13.677142051232236</v>
      </c>
      <c r="E294" s="34">
        <f t="shared" si="201"/>
        <v>7.4765622400021279</v>
      </c>
      <c r="F294" s="34">
        <f t="shared" si="201"/>
        <v>-6.20057981123011</v>
      </c>
      <c r="G294" s="234">
        <f t="shared" si="200"/>
        <v>1.4373543554917934E-2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Heart of the South West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4.1459412092715553</v>
      </c>
      <c r="Q7" s="11">
        <f>'Occ T1'!J16</f>
        <v>48.556905270002957</v>
      </c>
    </row>
    <row r="8" spans="1:17" x14ac:dyDescent="0.2">
      <c r="O8" t="str">
        <f>name!E11</f>
        <v>Process, plant and machine operatives</v>
      </c>
      <c r="P8" s="11">
        <f>'Occ T1'!H15</f>
        <v>0.35906446266248082</v>
      </c>
      <c r="Q8" s="11">
        <f>'Occ T1'!J15</f>
        <v>21.648514335844698</v>
      </c>
    </row>
    <row r="9" spans="1:17" x14ac:dyDescent="0.2">
      <c r="O9" t="str">
        <f>name!E10</f>
        <v>Sales and customer service occupations</v>
      </c>
      <c r="P9" s="11">
        <f>'Occ T1'!H14</f>
        <v>1.2990894736440026</v>
      </c>
      <c r="Q9" s="11">
        <f>'Occ T1'!J14</f>
        <v>37.258747086675058</v>
      </c>
    </row>
    <row r="10" spans="1:17" x14ac:dyDescent="0.2">
      <c r="O10" t="str">
        <f>name!E9</f>
        <v>Caring, leisure and other service occupations</v>
      </c>
      <c r="P10" s="11">
        <f>'Occ T1'!H13</f>
        <v>10.644894150676947</v>
      </c>
      <c r="Q10" s="11">
        <f>'Occ T1'!J13</f>
        <v>60.714977163639333</v>
      </c>
    </row>
    <row r="11" spans="1:17" x14ac:dyDescent="0.2">
      <c r="O11" t="str">
        <f>name!E8</f>
        <v>Skilled trades occupations</v>
      </c>
      <c r="P11" s="11">
        <f>'Occ T1'!H12</f>
        <v>1.209866713860194</v>
      </c>
      <c r="Q11" s="11">
        <f>'Occ T1'!J12</f>
        <v>40.925996831242706</v>
      </c>
    </row>
    <row r="12" spans="1:17" x14ac:dyDescent="0.2">
      <c r="O12" t="str">
        <f>name!E7</f>
        <v>Administrative and secretarial occupations</v>
      </c>
      <c r="P12" s="11">
        <f>'Occ T1'!H11</f>
        <v>-2.8153929734418881</v>
      </c>
      <c r="Q12" s="11">
        <f>'Occ T1'!J11</f>
        <v>40.280972904589106</v>
      </c>
    </row>
    <row r="13" spans="1:17" x14ac:dyDescent="0.2">
      <c r="O13" t="str">
        <f>name!E6</f>
        <v>Associate professional occupations</v>
      </c>
      <c r="P13" s="11">
        <f>'Occ T1'!H10</f>
        <v>23.60063934801164</v>
      </c>
      <c r="Q13" s="11">
        <f>'Occ T1'!J10</f>
        <v>82.258858159026303</v>
      </c>
    </row>
    <row r="14" spans="1:17" x14ac:dyDescent="0.2">
      <c r="O14" t="str">
        <f>name!E5</f>
        <v>Professional occupations</v>
      </c>
      <c r="P14" s="11">
        <f>'Occ T1'!H9</f>
        <v>43.299888327253797</v>
      </c>
      <c r="Q14" s="11">
        <f>'Occ T1'!J9</f>
        <v>142.92620803931072</v>
      </c>
    </row>
    <row r="15" spans="1:17" x14ac:dyDescent="0.2">
      <c r="O15" t="str">
        <f>name!E4</f>
        <v>Managers, directors and senior officials</v>
      </c>
      <c r="P15" s="11">
        <f>'Occ T1'!H8</f>
        <v>7.1720092880615169</v>
      </c>
      <c r="Q15" s="11">
        <f>'Occ T1'!J8</f>
        <v>59.338653190151419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Heart of the South West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0.41750358084557604</v>
      </c>
      <c r="Q37" s="11">
        <f>'Occ T2'!J8</f>
        <v>31.121885724815968</v>
      </c>
    </row>
    <row r="38" spans="1:17" x14ac:dyDescent="0.2">
      <c r="O38" s="10" t="str">
        <f>name!D5</f>
        <v>12 Other managers and proprietors</v>
      </c>
      <c r="P38" s="11">
        <f>'Occ T2'!H9</f>
        <v>6.7545057072159409</v>
      </c>
      <c r="Q38" s="11">
        <f>'Occ T2'!J9</f>
        <v>28.216767465335455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21.779141103962395</v>
      </c>
      <c r="Q39" s="11">
        <f>'Occ T2'!J10</f>
        <v>44.849670894394535</v>
      </c>
    </row>
    <row r="40" spans="1:17" x14ac:dyDescent="0.2">
      <c r="O40" s="10" t="str">
        <f>name!D7</f>
        <v>22 Health professionals</v>
      </c>
      <c r="P40" s="11">
        <f>'Occ T2'!H11</f>
        <v>6.7104504921238188</v>
      </c>
      <c r="Q40" s="11">
        <f>'Occ T2'!J11</f>
        <v>30.570978635786268</v>
      </c>
    </row>
    <row r="41" spans="1:17" x14ac:dyDescent="0.2">
      <c r="O41" s="10" t="str">
        <f>name!D8</f>
        <v>23 Teaching and other educational professionals</v>
      </c>
      <c r="P41" s="11">
        <f>'Occ T2'!H12</f>
        <v>3.3984603570664049</v>
      </c>
      <c r="Q41" s="11">
        <f>'Occ T2'!J12</f>
        <v>27.196284518117061</v>
      </c>
    </row>
    <row r="42" spans="1:17" x14ac:dyDescent="0.2">
      <c r="O42" s="10" t="str">
        <f>name!D9</f>
        <v>24 Business, media and public service professionals</v>
      </c>
      <c r="P42" s="11">
        <f>'Occ T2'!H13</f>
        <v>11.411836374101199</v>
      </c>
      <c r="Q42" s="11">
        <f>'Occ T2'!J13</f>
        <v>40.309273991012901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0.4679098661866874</v>
      </c>
      <c r="Q43" s="11">
        <f>'Occ T2'!J14</f>
        <v>6.9506522068193357</v>
      </c>
    </row>
    <row r="44" spans="1:17" x14ac:dyDescent="0.2">
      <c r="O44" s="10" t="str">
        <f>name!D11</f>
        <v>32 Health and social care associate professionals</v>
      </c>
      <c r="P44" s="11">
        <f>'Occ T2'!H15</f>
        <v>17.458389797436478</v>
      </c>
      <c r="Q44" s="11">
        <f>'Occ T2'!J15</f>
        <v>34.959297470471057</v>
      </c>
    </row>
    <row r="45" spans="1:17" x14ac:dyDescent="0.2">
      <c r="O45" s="10" t="str">
        <f>name!D12</f>
        <v>33 Protective service occupations</v>
      </c>
      <c r="P45" s="11">
        <f>'Occ T2'!H16</f>
        <v>-0.76165187632338949</v>
      </c>
      <c r="Q45" s="11">
        <f>'Occ T2'!J16</f>
        <v>1.2951818336488046</v>
      </c>
    </row>
    <row r="46" spans="1:17" x14ac:dyDescent="0.2">
      <c r="O46" s="10" t="str">
        <f>name!D13</f>
        <v>34 Culture, media and sports occupations</v>
      </c>
      <c r="P46" s="11">
        <f>'Occ T2'!H17</f>
        <v>1.9412409490590576</v>
      </c>
      <c r="Q46" s="11">
        <f>'Occ T2'!J17</f>
        <v>10.727499931214476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4.4947506116528047</v>
      </c>
      <c r="Q47" s="11">
        <f>'Occ T2'!J18</f>
        <v>28.326226716872629</v>
      </c>
    </row>
    <row r="48" spans="1:17" x14ac:dyDescent="0.2">
      <c r="O48" s="10" t="str">
        <f>name!D15</f>
        <v>41 Administrative occupations</v>
      </c>
      <c r="P48" s="11">
        <f>'Occ T2'!H19</f>
        <v>0.64582736768430493</v>
      </c>
      <c r="Q48" s="11">
        <f>'Occ T2'!J19</f>
        <v>36.413088541036693</v>
      </c>
    </row>
    <row r="49" spans="15:17" x14ac:dyDescent="0.2">
      <c r="O49" s="10" t="str">
        <f>name!D16</f>
        <v>42 Secretarial and related occupations</v>
      </c>
      <c r="P49" s="11">
        <f>'Occ T2'!H20</f>
        <v>-3.4612203411261948</v>
      </c>
      <c r="Q49" s="11">
        <f>'Occ T2'!J20</f>
        <v>3.8678843635524105</v>
      </c>
    </row>
    <row r="50" spans="15:17" x14ac:dyDescent="0.2">
      <c r="O50" s="10" t="str">
        <f>name!D17</f>
        <v>51 Skilled agricultural and related trades</v>
      </c>
      <c r="P50" s="11">
        <f>'Occ T2'!H21</f>
        <v>0.49223630467812995</v>
      </c>
      <c r="Q50" s="11">
        <f>'Occ T2'!J21</f>
        <v>8.1146605270105567</v>
      </c>
    </row>
    <row r="51" spans="15:17" x14ac:dyDescent="0.2">
      <c r="O51" s="10" t="str">
        <f>name!D18</f>
        <v>52 Skilled metal, electrical and electronic trades</v>
      </c>
      <c r="P51" s="11">
        <f>'Occ T2'!H22</f>
        <v>-1.4299273510389447</v>
      </c>
      <c r="Q51" s="11">
        <f>'Occ T2'!J22</f>
        <v>10.380202530440773</v>
      </c>
    </row>
    <row r="52" spans="15:17" x14ac:dyDescent="0.2">
      <c r="O52" s="10" t="str">
        <f>name!D19</f>
        <v>53 Skilled construction and building trades</v>
      </c>
      <c r="P52" s="11">
        <f>'Occ T2'!H23</f>
        <v>1.2869491476800157</v>
      </c>
      <c r="Q52" s="11">
        <f>'Occ T2'!J23</f>
        <v>13.664936978554245</v>
      </c>
    </row>
    <row r="53" spans="15:17" x14ac:dyDescent="0.2">
      <c r="O53" s="10" t="str">
        <f>name!D20</f>
        <v>54 Textiles, printing and other skilled trades</v>
      </c>
      <c r="P53" s="11">
        <f>'Occ T2'!H24</f>
        <v>0.86060861254099663</v>
      </c>
      <c r="Q53" s="11">
        <f>'Occ T2'!J24</f>
        <v>8.7661967952371391</v>
      </c>
    </row>
    <row r="54" spans="15:17" x14ac:dyDescent="0.2">
      <c r="O54" s="10" t="str">
        <f>name!D21</f>
        <v>61 Caring personal service occupations</v>
      </c>
      <c r="P54" s="11">
        <f>'Occ T2'!H25</f>
        <v>9.2804965544472395</v>
      </c>
      <c r="Q54" s="11">
        <f>'Occ T2'!J25</f>
        <v>49.266452711781959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1.593347100535027</v>
      </c>
      <c r="Q55" s="11">
        <f>'Occ T2'!J26</f>
        <v>11.407730408114437</v>
      </c>
    </row>
    <row r="56" spans="15:17" x14ac:dyDescent="0.2">
      <c r="O56" s="10" t="str">
        <f>name!D23</f>
        <v>63 Community and civil enforcement occupations</v>
      </c>
      <c r="P56" s="11">
        <f>'Occ T2'!H27</f>
        <v>-0.22894950430531957</v>
      </c>
      <c r="Q56" s="11">
        <f>'Occ T2'!J27</f>
        <v>4.0794043742934272E-2</v>
      </c>
    </row>
    <row r="57" spans="15:17" x14ac:dyDescent="0.2">
      <c r="O57" s="10" t="str">
        <f>name!D24</f>
        <v>71 Sales occupations</v>
      </c>
      <c r="P57" s="11">
        <f>'Occ T2'!H28</f>
        <v>-2.1982945009501549</v>
      </c>
      <c r="Q57" s="11">
        <f>'Occ T2'!J28</f>
        <v>26.56938906785113</v>
      </c>
    </row>
    <row r="58" spans="15:17" x14ac:dyDescent="0.2">
      <c r="O58" s="10" t="str">
        <f>name!D25</f>
        <v>72 Customer service occupations</v>
      </c>
      <c r="P58" s="11">
        <f>'Occ T2'!H29</f>
        <v>3.4973839745941593</v>
      </c>
      <c r="Q58" s="11">
        <f>'Occ T2'!J29</f>
        <v>10.689358018823929</v>
      </c>
    </row>
    <row r="59" spans="15:17" x14ac:dyDescent="0.2">
      <c r="O59" s="10" t="str">
        <f>name!D26</f>
        <v>81 Process, plant and machine operatives</v>
      </c>
      <c r="P59" s="11">
        <f>'Occ T2'!H30</f>
        <v>-0.17569205437092705</v>
      </c>
      <c r="Q59" s="11">
        <f>'Occ T2'!J30</f>
        <v>7.6718727080943196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0.53475651703340432</v>
      </c>
      <c r="Q60" s="11">
        <f>'Occ T2'!J31</f>
        <v>13.976641627750375</v>
      </c>
    </row>
    <row r="61" spans="15:17" x14ac:dyDescent="0.2">
      <c r="O61" s="10" t="str">
        <f>name!D28</f>
        <v>91 Elementary trades and related occupations</v>
      </c>
      <c r="P61" s="11">
        <f>'Occ T2'!H32</f>
        <v>15.598955393682266</v>
      </c>
      <c r="Q61" s="11">
        <f>'Occ T2'!J32</f>
        <v>27.10347819434455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-11.453014184410719</v>
      </c>
      <c r="Q62" s="11">
        <f>'Occ T2'!J33</f>
        <v>21.453427075658396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88.916000000000281</v>
      </c>
      <c r="Q64" s="11">
        <f>'Occ T2'!J35</f>
        <v>533.90983298048241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Heart of the South West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873.20699999999943</v>
      </c>
      <c r="C8" s="305">
        <f>SUM(C9:C17)</f>
        <v>909.03699999999935</v>
      </c>
      <c r="D8" s="305">
        <f>SUM(D9:D17)</f>
        <v>962.12300000000005</v>
      </c>
      <c r="E8" s="304"/>
      <c r="F8" s="305">
        <f>SUM(F9:F17)</f>
        <v>13.964596135413382</v>
      </c>
      <c r="G8" s="305">
        <f>SUM(G9:G17)</f>
        <v>18.30990699426582</v>
      </c>
      <c r="H8" s="305">
        <f>SUM(H9:H17)</f>
        <v>27.067071680519035</v>
      </c>
      <c r="I8" s="304"/>
      <c r="J8" s="305">
        <f>SUM(J9:J17)</f>
        <v>95.788006780389097</v>
      </c>
      <c r="K8" s="305">
        <f>SUM(K9:K17)</f>
        <v>124.49224534087388</v>
      </c>
      <c r="L8" s="305">
        <f>SUM(L9:L17)</f>
        <v>184.45376777167448</v>
      </c>
      <c r="M8" s="304"/>
      <c r="N8" s="305">
        <f>SUM(N9:N17)</f>
        <v>165.8566866650973</v>
      </c>
      <c r="O8" s="305">
        <f>SUM(O9:O17)</f>
        <v>186.3473955680256</v>
      </c>
      <c r="P8" s="305">
        <f>SUM(P9:P17)</f>
        <v>213.13654891608968</v>
      </c>
      <c r="Q8" s="306"/>
      <c r="R8" s="305">
        <f>SUM(R9:R17)</f>
        <v>48.575164890490257</v>
      </c>
      <c r="S8" s="305">
        <f>SUM(S9:S17)</f>
        <v>50.83850611601752</v>
      </c>
      <c r="T8" s="305">
        <f>SUM(T9:T17)</f>
        <v>56.24817550164002</v>
      </c>
      <c r="U8" s="306"/>
      <c r="V8" s="305">
        <f>SUM(V9:V17)</f>
        <v>47.592580871906733</v>
      </c>
      <c r="W8" s="305">
        <f>SUM(W9:W17)</f>
        <v>52.449718884968682</v>
      </c>
      <c r="X8" s="305">
        <f>SUM(X9:X17)</f>
        <v>59.853741664808169</v>
      </c>
      <c r="Y8" s="306"/>
      <c r="Z8" s="305">
        <f>SUM(Z9:Z17)</f>
        <v>193.57252146064803</v>
      </c>
      <c r="AA8" s="305">
        <f>SUM(AA9:AA17)</f>
        <v>200.77006358014549</v>
      </c>
      <c r="AB8" s="305">
        <f>SUM(AB9:AB17)</f>
        <v>210.66654241497474</v>
      </c>
      <c r="AC8" s="306"/>
      <c r="AD8" s="305">
        <f>SUM(AD9:AD17)</f>
        <v>166.68938794274072</v>
      </c>
      <c r="AE8" s="305">
        <f>SUM(AE9:AE17)</f>
        <v>152.9525505217955</v>
      </c>
      <c r="AF8" s="305">
        <f>SUM(AF9:AF17)</f>
        <v>121.62153562195229</v>
      </c>
      <c r="AG8" s="306"/>
      <c r="AH8" s="305">
        <f>SUM(AH9:AH17)</f>
        <v>109.84701226496236</v>
      </c>
      <c r="AI8" s="305">
        <f>SUM(AI9:AI17)</f>
        <v>99.562374567495766</v>
      </c>
      <c r="AJ8" s="305">
        <f>SUM(AJ9:AJ17)</f>
        <v>71.431715491222135</v>
      </c>
      <c r="AK8" s="306"/>
      <c r="AL8" s="305">
        <f>SUM(AL9:AL17)</f>
        <v>31.321042988351714</v>
      </c>
      <c r="AM8" s="305">
        <f>SUM(AM9:AM17)</f>
        <v>23.314238426411194</v>
      </c>
      <c r="AN8" s="305">
        <f>SUM(AN9:AN17)</f>
        <v>17.643900937119483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98.194683290349417</v>
      </c>
      <c r="C9" s="304">
        <f t="shared" ref="B9:D17" si="0">SUM(C21,C33,C51,C63,C75,C93)</f>
        <v>94.931444718187251</v>
      </c>
      <c r="D9" s="304">
        <f t="shared" si="0"/>
        <v>105.36669257841098</v>
      </c>
      <c r="E9" s="304"/>
      <c r="F9" s="304">
        <f t="shared" ref="F9:H17" si="1">SUM(F21,F33,F51,F63,F75,F93)</f>
        <v>1.3602944120566423</v>
      </c>
      <c r="G9" s="304">
        <f t="shared" si="1"/>
        <v>1.7614372858890959</v>
      </c>
      <c r="H9" s="304">
        <f t="shared" si="1"/>
        <v>2.7942204781128899</v>
      </c>
      <c r="I9" s="304"/>
      <c r="J9" s="304">
        <f t="shared" ref="J9:L17" si="2">SUM(J21,J33,J51,J63,J75,J93)</f>
        <v>11.457531228102535</v>
      </c>
      <c r="K9" s="304">
        <f t="shared" si="2"/>
        <v>14.111067925560748</v>
      </c>
      <c r="L9" s="304">
        <f t="shared" si="2"/>
        <v>21.939368687424643</v>
      </c>
      <c r="M9" s="304"/>
      <c r="N9" s="304">
        <f t="shared" ref="N9:P17" si="3">SUM(N21,N33,N51,N63,N75,N93)</f>
        <v>24.417064748749041</v>
      </c>
      <c r="O9" s="304">
        <f t="shared" si="3"/>
        <v>25.329114461096054</v>
      </c>
      <c r="P9" s="304">
        <f t="shared" si="3"/>
        <v>29.187554873354653</v>
      </c>
      <c r="Q9" s="306"/>
      <c r="R9" s="304">
        <f t="shared" ref="R9:T9" si="4">SUM(R21,R33,R51,R63,R75,R93)</f>
        <v>5.9303247321281543</v>
      </c>
      <c r="S9" s="304">
        <f t="shared" si="4"/>
        <v>5.8592356984062057</v>
      </c>
      <c r="T9" s="304">
        <f t="shared" si="4"/>
        <v>6.6729917108862367</v>
      </c>
      <c r="U9" s="306"/>
      <c r="V9" s="304">
        <f t="shared" ref="V9:X9" si="5">SUM(V21,V33,V51,V63,V75,V93)</f>
        <v>7.1022189853385331</v>
      </c>
      <c r="W9" s="304">
        <f t="shared" si="5"/>
        <v>6.9919414346546471</v>
      </c>
      <c r="X9" s="304">
        <f t="shared" si="5"/>
        <v>7.4954149085573407</v>
      </c>
      <c r="Y9" s="306"/>
      <c r="Z9" s="304">
        <f t="shared" ref="Z9:AB9" si="6">SUM(Z21,Z33,Z51,Z63,Z75,Z93)</f>
        <v>18.969932053715194</v>
      </c>
      <c r="AA9" s="304">
        <f t="shared" si="6"/>
        <v>16.684958216096547</v>
      </c>
      <c r="AB9" s="304">
        <f t="shared" si="6"/>
        <v>17.465164196841016</v>
      </c>
      <c r="AC9" s="306"/>
      <c r="AD9" s="304">
        <f>SUM(AD21,AD33,AD51,AD63,AD75,AD93)</f>
        <v>15.464283620601755</v>
      </c>
      <c r="AE9" s="304">
        <f t="shared" ref="AE9:AF9" si="7">SUM(AE21,AE33,AE51,AE63,AE75,AE93)</f>
        <v>12.588919295213714</v>
      </c>
      <c r="AF9" s="304">
        <f t="shared" si="7"/>
        <v>9.7940349859450464</v>
      </c>
      <c r="AG9" s="306"/>
      <c r="AH9" s="304">
        <f t="shared" ref="AH9:AJ9" si="8">SUM(AH21,AH33,AH51,AH63,AH75,AH93)</f>
        <v>11.206742940647089</v>
      </c>
      <c r="AI9" s="304">
        <f t="shared" si="8"/>
        <v>9.7306231699041437</v>
      </c>
      <c r="AJ9" s="304">
        <f t="shared" si="8"/>
        <v>8.2960906055801917</v>
      </c>
      <c r="AK9" s="306"/>
      <c r="AL9" s="304">
        <f t="shared" ref="AL9:AN9" si="9">SUM(AL21,AL33,AL51,AL63,AL75,AL93)</f>
        <v>2.2862905690104789</v>
      </c>
      <c r="AM9" s="304">
        <f t="shared" si="9"/>
        <v>1.8741472313660934</v>
      </c>
      <c r="AN9" s="304">
        <f t="shared" si="9"/>
        <v>1.7218521317089555</v>
      </c>
    </row>
    <row r="10" spans="1:40" x14ac:dyDescent="0.2">
      <c r="A10" s="13" t="str">
        <f>name!E5</f>
        <v>Professional occupations</v>
      </c>
      <c r="B10" s="304">
        <f t="shared" si="0"/>
        <v>192.21290790145105</v>
      </c>
      <c r="C10" s="304">
        <f t="shared" si="0"/>
        <v>208.40712283862572</v>
      </c>
      <c r="D10" s="304">
        <f t="shared" si="0"/>
        <v>235.51279622870487</v>
      </c>
      <c r="E10" s="304"/>
      <c r="F10" s="304">
        <f t="shared" si="1"/>
        <v>10.284213999236512</v>
      </c>
      <c r="G10" s="304">
        <f t="shared" si="1"/>
        <v>13.300192488364495</v>
      </c>
      <c r="H10" s="304">
        <f t="shared" si="1"/>
        <v>18.929329059872082</v>
      </c>
      <c r="I10" s="304"/>
      <c r="J10" s="304">
        <f t="shared" si="2"/>
        <v>53.563991525068545</v>
      </c>
      <c r="K10" s="304">
        <f t="shared" si="2"/>
        <v>66.913736225360509</v>
      </c>
      <c r="L10" s="304">
        <f t="shared" si="2"/>
        <v>92.412648932443318</v>
      </c>
      <c r="M10" s="304"/>
      <c r="N10" s="304">
        <f t="shared" si="3"/>
        <v>61.451131977808004</v>
      </c>
      <c r="O10" s="304">
        <f t="shared" si="3"/>
        <v>63.970844755240932</v>
      </c>
      <c r="P10" s="304">
        <f t="shared" si="3"/>
        <v>64.386402634021749</v>
      </c>
      <c r="Q10" s="306"/>
      <c r="R10" s="304">
        <f t="shared" ref="R10:T10" si="10">SUM(R22,R34,R52,R64,R76,R94)</f>
        <v>9.5678827220823077</v>
      </c>
      <c r="S10" s="304">
        <f t="shared" si="10"/>
        <v>7.0901126939902799</v>
      </c>
      <c r="T10" s="304">
        <f t="shared" si="10"/>
        <v>5.7210706365419819</v>
      </c>
      <c r="U10" s="306"/>
      <c r="V10" s="304">
        <f t="shared" ref="V10:X10" si="11">SUM(V22,V34,V52,V64,V76,V94)</f>
        <v>9.0220252874894946</v>
      </c>
      <c r="W10" s="304">
        <f t="shared" si="11"/>
        <v>9.5548630533376375</v>
      </c>
      <c r="X10" s="304">
        <f t="shared" si="11"/>
        <v>9.6971665740131563</v>
      </c>
      <c r="Y10" s="306"/>
      <c r="Z10" s="304">
        <f t="shared" ref="Z10:AB10" si="12">SUM(Z22,Z34,Z52,Z64,Z76,Z94)</f>
        <v>22.865442021486142</v>
      </c>
      <c r="AA10" s="304">
        <f t="shared" si="12"/>
        <v>23.954162275805221</v>
      </c>
      <c r="AB10" s="304">
        <f t="shared" si="12"/>
        <v>25.649991165902982</v>
      </c>
      <c r="AC10" s="306"/>
      <c r="AD10" s="304">
        <f t="shared" ref="AD10:AF10" si="13">SUM(AD22,AD34,AD52,AD64,AD76,AD94)</f>
        <v>14.564051657949403</v>
      </c>
      <c r="AE10" s="304">
        <f t="shared" si="13"/>
        <v>13.265173420259824</v>
      </c>
      <c r="AF10" s="304">
        <f t="shared" si="13"/>
        <v>10.541942829844448</v>
      </c>
      <c r="AG10" s="306"/>
      <c r="AH10" s="304">
        <f t="shared" ref="AH10:AJ10" si="14">SUM(AH22,AH34,AH52,AH64,AH76,AH94)</f>
        <v>9.2273834131392221</v>
      </c>
      <c r="AI10" s="304">
        <f t="shared" si="14"/>
        <v>8.6902941899038737</v>
      </c>
      <c r="AJ10" s="304">
        <f t="shared" si="14"/>
        <v>6.6517381935929816</v>
      </c>
      <c r="AK10" s="306"/>
      <c r="AL10" s="304">
        <f t="shared" ref="AL10:AN10" si="15">SUM(AL22,AL34,AL52,AL64,AL76,AL94)</f>
        <v>1.6667852971914279</v>
      </c>
      <c r="AM10" s="304">
        <f t="shared" si="15"/>
        <v>1.6677437363629424</v>
      </c>
      <c r="AN10" s="304">
        <f t="shared" si="15"/>
        <v>1.5225062024721376</v>
      </c>
    </row>
    <row r="11" spans="1:40" x14ac:dyDescent="0.2">
      <c r="A11" s="13" t="str">
        <f>name!E6</f>
        <v>Associate professional occupations</v>
      </c>
      <c r="B11" s="304">
        <f>SUM(B23,B35,B53,B65,B77,B95)</f>
        <v>109.73989944609941</v>
      </c>
      <c r="C11" s="304">
        <f t="shared" si="0"/>
        <v>119.39141128280107</v>
      </c>
      <c r="D11" s="304">
        <f>SUM(D23,D35,D53,D65,D77,D95)</f>
        <v>133.34053879411104</v>
      </c>
      <c r="E11" s="304"/>
      <c r="F11" s="304">
        <f t="shared" si="1"/>
        <v>1.3353271667145243</v>
      </c>
      <c r="G11" s="304">
        <f t="shared" si="1"/>
        <v>1.7863846865353432</v>
      </c>
      <c r="H11" s="304">
        <f t="shared" si="1"/>
        <v>2.874955899394648</v>
      </c>
      <c r="I11" s="304"/>
      <c r="J11" s="304">
        <f t="shared" si="2"/>
        <v>14.990943426726805</v>
      </c>
      <c r="K11" s="304">
        <f t="shared" si="2"/>
        <v>20.307371312593361</v>
      </c>
      <c r="L11" s="304">
        <f t="shared" si="2"/>
        <v>31.399951672107569</v>
      </c>
      <c r="M11" s="304"/>
      <c r="N11" s="304">
        <f t="shared" si="3"/>
        <v>29.749796376409041</v>
      </c>
      <c r="O11" s="304">
        <f t="shared" si="3"/>
        <v>34.596197707397536</v>
      </c>
      <c r="P11" s="304">
        <f t="shared" si="3"/>
        <v>39.469658658500506</v>
      </c>
      <c r="Q11" s="306"/>
      <c r="R11" s="304">
        <f t="shared" ref="R11:T11" si="16">SUM(R23,R35,R53,R65,R77,R95)</f>
        <v>8.377437698788496</v>
      </c>
      <c r="S11" s="304">
        <f t="shared" si="16"/>
        <v>9.1060149211626431</v>
      </c>
      <c r="T11" s="304">
        <f t="shared" si="16"/>
        <v>8.9194233746963647</v>
      </c>
      <c r="U11" s="306"/>
      <c r="V11" s="304">
        <f t="shared" ref="V11:X11" si="17">SUM(V23,V35,V53,V65,V77,V95)</f>
        <v>7.1120233051436141</v>
      </c>
      <c r="W11" s="304">
        <f t="shared" si="17"/>
        <v>7.4468878803752006</v>
      </c>
      <c r="X11" s="304">
        <f t="shared" si="17"/>
        <v>8.0308395051829411</v>
      </c>
      <c r="Y11" s="306"/>
      <c r="Z11" s="304">
        <f t="shared" ref="Z11:AB11" si="18">SUM(Z23,Z35,Z53,Z65,Z77,Z95)</f>
        <v>21.927264623157271</v>
      </c>
      <c r="AA11" s="304">
        <f t="shared" si="18"/>
        <v>22.843500925265712</v>
      </c>
      <c r="AB11" s="304">
        <f t="shared" si="18"/>
        <v>24.109036950469381</v>
      </c>
      <c r="AC11" s="306"/>
      <c r="AD11" s="304">
        <f t="shared" ref="AD11:AF11" si="19">SUM(AD23,AD35,AD53,AD65,AD77,AD95)</f>
        <v>15.078789317503052</v>
      </c>
      <c r="AE11" s="304">
        <f t="shared" si="19"/>
        <v>13.649361975211958</v>
      </c>
      <c r="AF11" s="304">
        <f t="shared" si="19"/>
        <v>10.604487355827125</v>
      </c>
      <c r="AG11" s="306"/>
      <c r="AH11" s="304">
        <f t="shared" ref="AH11:AJ11" si="20">SUM(AH23,AH35,AH53,AH65,AH77,AH95)</f>
        <v>9.4707335114510425</v>
      </c>
      <c r="AI11" s="304">
        <f t="shared" si="20"/>
        <v>8.2528460806406141</v>
      </c>
      <c r="AJ11" s="304">
        <f t="shared" si="20"/>
        <v>6.6371821348427034</v>
      </c>
      <c r="AK11" s="306"/>
      <c r="AL11" s="304">
        <f t="shared" ref="AL11:AN11" si="21">SUM(AL23,AL35,AL53,AL65,AL77,AL95)</f>
        <v>1.6975840202055759</v>
      </c>
      <c r="AM11" s="304">
        <f t="shared" si="21"/>
        <v>1.4028457936187178</v>
      </c>
      <c r="AN11" s="304">
        <f t="shared" si="21"/>
        <v>1.2950032430897847</v>
      </c>
    </row>
    <row r="12" spans="1:40" x14ac:dyDescent="0.2">
      <c r="A12" s="13" t="str">
        <f>name!E7</f>
        <v>Administrative and secretarial occupations</v>
      </c>
      <c r="B12" s="304">
        <f t="shared" si="0"/>
        <v>85.285318302320121</v>
      </c>
      <c r="C12" s="304">
        <f t="shared" si="0"/>
        <v>85.93760454980108</v>
      </c>
      <c r="D12" s="304">
        <f t="shared" si="0"/>
        <v>82.469925328878347</v>
      </c>
      <c r="E12" s="304"/>
      <c r="F12" s="304">
        <f t="shared" si="1"/>
        <v>0.42263526562410858</v>
      </c>
      <c r="G12" s="304">
        <f t="shared" si="1"/>
        <v>0.62435710804445455</v>
      </c>
      <c r="H12" s="304">
        <f t="shared" si="1"/>
        <v>1.1019405235170876</v>
      </c>
      <c r="I12" s="304"/>
      <c r="J12" s="304">
        <f t="shared" si="2"/>
        <v>5.3772615033355127</v>
      </c>
      <c r="K12" s="304">
        <f t="shared" si="2"/>
        <v>7.6835951856080067</v>
      </c>
      <c r="L12" s="304">
        <f t="shared" si="2"/>
        <v>12.221288275986064</v>
      </c>
      <c r="M12" s="304"/>
      <c r="N12" s="304">
        <f t="shared" si="3"/>
        <v>15.552908991755448</v>
      </c>
      <c r="O12" s="304">
        <f t="shared" si="3"/>
        <v>19.308888698717382</v>
      </c>
      <c r="P12" s="304">
        <f t="shared" si="3"/>
        <v>24.511734313657243</v>
      </c>
      <c r="Q12" s="306"/>
      <c r="R12" s="304">
        <f t="shared" ref="R12:T12" si="22">SUM(R24,R36,R54,R66,R78,R96)</f>
        <v>6.3356115906784272</v>
      </c>
      <c r="S12" s="304">
        <f t="shared" si="22"/>
        <v>7.4242775805258558</v>
      </c>
      <c r="T12" s="304">
        <f t="shared" si="22"/>
        <v>8.5944476984014635</v>
      </c>
      <c r="U12" s="306"/>
      <c r="V12" s="304">
        <f t="shared" ref="V12:X12" si="23">SUM(V24,V36,V54,V66,V78,V96)</f>
        <v>5.8448307382222877</v>
      </c>
      <c r="W12" s="304">
        <f t="shared" si="23"/>
        <v>6.525668264407515</v>
      </c>
      <c r="X12" s="304">
        <f t="shared" si="23"/>
        <v>7.8455578677708271</v>
      </c>
      <c r="Y12" s="306"/>
      <c r="Z12" s="304">
        <f t="shared" ref="Z12:AA12" si="24">SUM(Z24,Z36,Z54,Z66,Z78,Z96)</f>
        <v>19.119240111682245</v>
      </c>
      <c r="AA12" s="304">
        <f t="shared" si="24"/>
        <v>19.458029928471451</v>
      </c>
      <c r="AB12" s="304">
        <f>SUM(AB24,AB36,AB54,AB66,AB78,AB96)</f>
        <v>16.040442725725189</v>
      </c>
      <c r="AC12" s="306"/>
      <c r="AD12" s="304">
        <f t="shared" ref="AD12:AE12" si="25">SUM(AD24,AD36,AD54,AD66,AD78,AD96)</f>
        <v>19.038801884365654</v>
      </c>
      <c r="AE12" s="304">
        <f t="shared" si="25"/>
        <v>15.649919333644839</v>
      </c>
      <c r="AF12" s="304">
        <f>SUM(AF24,AF36,AF54,AF66,AF78,AF96)</f>
        <v>8.7806738650866603</v>
      </c>
      <c r="AG12" s="306"/>
      <c r="AH12" s="304">
        <f t="shared" ref="AH12:AI12" si="26">SUM(AH24,AH36,AH54,AH66,AH78,AH96)</f>
        <v>11.62872127001504</v>
      </c>
      <c r="AI12" s="304">
        <f t="shared" si="26"/>
        <v>7.9089921840797288</v>
      </c>
      <c r="AJ12" s="304">
        <f>SUM(AJ24,AJ36,AJ54,AJ66,AJ78,AJ96)</f>
        <v>2.8527498288753184</v>
      </c>
      <c r="AK12" s="306"/>
      <c r="AL12" s="304">
        <f t="shared" ref="AL12:AM12" si="27">SUM(AL24,AL36,AL54,AL66,AL78,AL96)</f>
        <v>1.9653069466414081</v>
      </c>
      <c r="AM12" s="304">
        <f t="shared" si="27"/>
        <v>1.3538762663018444</v>
      </c>
      <c r="AN12" s="304">
        <f>SUM(AN24,AN36,AN54,AN66,AN78,AN96)</f>
        <v>0.52109022985848819</v>
      </c>
    </row>
    <row r="13" spans="1:40" x14ac:dyDescent="0.2">
      <c r="A13" s="13" t="str">
        <f>name!E8</f>
        <v>Skilled trades occupations</v>
      </c>
      <c r="B13" s="304">
        <f t="shared" si="0"/>
        <v>91.289655466181713</v>
      </c>
      <c r="C13" s="304">
        <f t="shared" si="0"/>
        <v>92.916980374935207</v>
      </c>
      <c r="D13" s="304">
        <f t="shared" si="0"/>
        <v>92.499522180041936</v>
      </c>
      <c r="E13" s="304"/>
      <c r="F13" s="304">
        <f t="shared" si="1"/>
        <v>0.15181209604326809</v>
      </c>
      <c r="G13" s="304">
        <f t="shared" si="1"/>
        <v>0.22786060341937425</v>
      </c>
      <c r="H13" s="304">
        <f t="shared" si="1"/>
        <v>0.37313871090196882</v>
      </c>
      <c r="I13" s="304"/>
      <c r="J13" s="304">
        <f t="shared" si="2"/>
        <v>1.7604678311200597</v>
      </c>
      <c r="K13" s="304">
        <f t="shared" si="2"/>
        <v>2.727445848721116</v>
      </c>
      <c r="L13" s="304">
        <f t="shared" si="2"/>
        <v>4.6891980338314205</v>
      </c>
      <c r="M13" s="304"/>
      <c r="N13" s="304">
        <f t="shared" si="3"/>
        <v>5.7278805249685627</v>
      </c>
      <c r="O13" s="304">
        <f t="shared" si="3"/>
        <v>7.3038403164347958</v>
      </c>
      <c r="P13" s="304">
        <f t="shared" si="3"/>
        <v>9.4556297815399191</v>
      </c>
      <c r="Q13" s="306"/>
      <c r="R13" s="304">
        <f t="shared" ref="R13:T13" si="28">SUM(R25,R37,R55,R67,R79,R97)</f>
        <v>2.7048822860922148</v>
      </c>
      <c r="S13" s="304">
        <f t="shared" si="28"/>
        <v>3.3633346094255709</v>
      </c>
      <c r="T13" s="304">
        <f t="shared" si="28"/>
        <v>4.3319398285900643</v>
      </c>
      <c r="U13" s="306"/>
      <c r="V13" s="304">
        <f t="shared" ref="V13:X13" si="29">SUM(V25,V37,V55,V67,V79,V97)</f>
        <v>5.1490608532171054</v>
      </c>
      <c r="W13" s="304">
        <f t="shared" si="29"/>
        <v>6.1154055040029833</v>
      </c>
      <c r="X13" s="304">
        <f t="shared" si="29"/>
        <v>7.2847220437436464</v>
      </c>
      <c r="Y13" s="306"/>
      <c r="Z13" s="304">
        <f t="shared" ref="Z13:AB13" si="30">SUM(Z25,Z37,Z55,Z67,Z79,Z97)</f>
        <v>30.713425831887847</v>
      </c>
      <c r="AA13" s="304">
        <f t="shared" si="30"/>
        <v>31.890760154865653</v>
      </c>
      <c r="AB13" s="304">
        <f t="shared" si="30"/>
        <v>32.23567767716451</v>
      </c>
      <c r="AC13" s="306"/>
      <c r="AD13" s="304">
        <f t="shared" ref="AD13:AF13" si="31">SUM(AD25,AD37,AD55,AD67,AD79,AD97)</f>
        <v>23.802276252128916</v>
      </c>
      <c r="AE13" s="304">
        <f t="shared" si="31"/>
        <v>22.509088123904643</v>
      </c>
      <c r="AF13" s="304">
        <f t="shared" si="31"/>
        <v>20.052147671254595</v>
      </c>
      <c r="AG13" s="306"/>
      <c r="AH13" s="304">
        <f t="shared" ref="AH13:AJ13" si="32">SUM(AH25,AH37,AH55,AH67,AH79,AH97)</f>
        <v>14.638065551322384</v>
      </c>
      <c r="AI13" s="304">
        <f t="shared" si="32"/>
        <v>14.39148383236371</v>
      </c>
      <c r="AJ13" s="304">
        <f t="shared" si="32"/>
        <v>12.296801923749248</v>
      </c>
      <c r="AK13" s="306"/>
      <c r="AL13" s="304">
        <f t="shared" ref="AL13:AN13" si="33">SUM(AL25,AL37,AL55,AL67,AL79,AL97)</f>
        <v>6.6417842394013702</v>
      </c>
      <c r="AM13" s="304">
        <f t="shared" si="33"/>
        <v>4.3877613817973629</v>
      </c>
      <c r="AN13" s="304">
        <f t="shared" si="33"/>
        <v>1.7802665092665697</v>
      </c>
    </row>
    <row r="14" spans="1:40" x14ac:dyDescent="0.2">
      <c r="A14" s="13" t="str">
        <f>name!E9</f>
        <v>Caring, leisure and other service occupations</v>
      </c>
      <c r="B14" s="304">
        <f t="shared" si="0"/>
        <v>85.798003294473801</v>
      </c>
      <c r="C14" s="304">
        <f t="shared" si="0"/>
        <v>88.706989036491251</v>
      </c>
      <c r="D14" s="304">
        <f t="shared" si="0"/>
        <v>96.442897445150834</v>
      </c>
      <c r="E14" s="304"/>
      <c r="F14" s="304">
        <f t="shared" si="1"/>
        <v>8.8935363571810144E-2</v>
      </c>
      <c r="G14" s="304">
        <f t="shared" si="1"/>
        <v>0.12515505727808474</v>
      </c>
      <c r="H14" s="304">
        <f t="shared" si="1"/>
        <v>0.20377946070168063</v>
      </c>
      <c r="I14" s="304"/>
      <c r="J14" s="304">
        <f t="shared" si="2"/>
        <v>3.1105063701842384</v>
      </c>
      <c r="K14" s="304">
        <f t="shared" si="2"/>
        <v>4.3640863679352311</v>
      </c>
      <c r="L14" s="304">
        <f t="shared" si="2"/>
        <v>7.3036271307663991</v>
      </c>
      <c r="M14" s="304"/>
      <c r="N14" s="304">
        <f t="shared" si="3"/>
        <v>10.005759480733879</v>
      </c>
      <c r="O14" s="304">
        <f t="shared" si="3"/>
        <v>11.921732180794674</v>
      </c>
      <c r="P14" s="304">
        <f t="shared" si="3"/>
        <v>14.732294126202277</v>
      </c>
      <c r="Q14" s="306"/>
      <c r="R14" s="304">
        <f>SUM(R26,R38,R56,R68,R80,R98)</f>
        <v>7.8173955623539406</v>
      </c>
      <c r="S14" s="304">
        <f t="shared" ref="S14:T14" si="34">SUM(S26,S38,S56,S68,S80,S98)</f>
        <v>8.1247128637146986</v>
      </c>
      <c r="T14" s="304">
        <f t="shared" si="34"/>
        <v>8.9527383583327591</v>
      </c>
      <c r="U14" s="306"/>
      <c r="V14" s="304">
        <f t="shared" ref="V14:X14" si="35">SUM(V26,V38,V56,V68,V80,V98)</f>
        <v>5.6222922549284178</v>
      </c>
      <c r="W14" s="304">
        <f t="shared" si="35"/>
        <v>6.0871208643540333</v>
      </c>
      <c r="X14" s="304">
        <f t="shared" si="35"/>
        <v>7.2794798543568735</v>
      </c>
      <c r="Y14" s="306"/>
      <c r="Z14" s="304">
        <f t="shared" ref="Z14:AB14" si="36">SUM(Z26,Z38,Z56,Z68,Z80,Z98)</f>
        <v>30.509379005617667</v>
      </c>
      <c r="AA14" s="304">
        <f t="shared" si="36"/>
        <v>32.696294166408599</v>
      </c>
      <c r="AB14" s="304">
        <f t="shared" si="36"/>
        <v>37.463309429570849</v>
      </c>
      <c r="AC14" s="306"/>
      <c r="AD14" s="304">
        <f t="shared" ref="AD14:AF14" si="37">SUM(AD26,AD38,AD56,AD68,AD80,AD98)</f>
        <v>20.986685688261652</v>
      </c>
      <c r="AE14" s="304">
        <f t="shared" si="37"/>
        <v>18.835077633366012</v>
      </c>
      <c r="AF14" s="304">
        <f t="shared" si="37"/>
        <v>14.180758640018862</v>
      </c>
      <c r="AG14" s="306"/>
      <c r="AH14" s="304">
        <f t="shared" ref="AH14:AJ14" si="38">SUM(AH26,AH38,AH56,AH68,AH80,AH98)</f>
        <v>6.3068401770235729</v>
      </c>
      <c r="AI14" s="304">
        <f t="shared" si="38"/>
        <v>5.5271188554306381</v>
      </c>
      <c r="AJ14" s="304">
        <f t="shared" si="38"/>
        <v>5.4079325045372952</v>
      </c>
      <c r="AK14" s="306"/>
      <c r="AL14" s="304">
        <f t="shared" ref="AL14:AN14" si="39">SUM(AL26,AL38,AL56,AL68,AL80,AL98)</f>
        <v>1.3502093917986366</v>
      </c>
      <c r="AM14" s="304">
        <f t="shared" si="39"/>
        <v>1.0256910472092868</v>
      </c>
      <c r="AN14" s="304">
        <f t="shared" si="39"/>
        <v>0.91897794066382477</v>
      </c>
    </row>
    <row r="15" spans="1:40" x14ac:dyDescent="0.2">
      <c r="A15" s="13" t="str">
        <f>name!E10</f>
        <v>Sales and customer service occupations</v>
      </c>
      <c r="B15" s="304">
        <f t="shared" si="0"/>
        <v>76.527195024728954</v>
      </c>
      <c r="C15" s="304">
        <f t="shared" si="0"/>
        <v>77.85910713118426</v>
      </c>
      <c r="D15" s="304">
        <f t="shared" si="0"/>
        <v>77.826284498372971</v>
      </c>
      <c r="E15" s="304"/>
      <c r="F15" s="304">
        <f t="shared" si="1"/>
        <v>0.17418249585483986</v>
      </c>
      <c r="G15" s="304">
        <f t="shared" si="1"/>
        <v>0.25316896065638156</v>
      </c>
      <c r="H15" s="304">
        <f t="shared" si="1"/>
        <v>0.39055562733857785</v>
      </c>
      <c r="I15" s="304"/>
      <c r="J15" s="304">
        <f t="shared" si="2"/>
        <v>2.6053769065001013</v>
      </c>
      <c r="K15" s="304">
        <f t="shared" si="2"/>
        <v>3.7751783505667862</v>
      </c>
      <c r="L15" s="304">
        <f t="shared" si="2"/>
        <v>6.576667696536763</v>
      </c>
      <c r="M15" s="304"/>
      <c r="N15" s="304">
        <f t="shared" si="3"/>
        <v>10.007108564896837</v>
      </c>
      <c r="O15" s="304">
        <f t="shared" si="3"/>
        <v>12.056656720551619</v>
      </c>
      <c r="P15" s="304">
        <f t="shared" si="3"/>
        <v>15.615723380746784</v>
      </c>
      <c r="Q15" s="306"/>
      <c r="R15" s="304">
        <f t="shared" ref="R15:T15" si="40">SUM(R27,R39,R57,R69,R81,R99)</f>
        <v>3.5312259422620889</v>
      </c>
      <c r="S15" s="304">
        <f t="shared" si="40"/>
        <v>4.067366204586051</v>
      </c>
      <c r="T15" s="304">
        <f t="shared" si="40"/>
        <v>5.1881488129616979</v>
      </c>
      <c r="U15" s="306"/>
      <c r="V15" s="304">
        <f t="shared" ref="V15:X15" si="41">SUM(V27,V39,V57,V69,V81,V99)</f>
        <v>2.871451458326614</v>
      </c>
      <c r="W15" s="304">
        <f t="shared" si="41"/>
        <v>3.2435765197249653</v>
      </c>
      <c r="X15" s="304">
        <f t="shared" si="41"/>
        <v>3.8743630956633326</v>
      </c>
      <c r="Y15" s="306"/>
      <c r="Z15" s="304">
        <f t="shared" ref="Z15:AB15" si="42">SUM(Z27,Z39,Z57,Z69,Z81,Z99)</f>
        <v>21.199318939553933</v>
      </c>
      <c r="AA15" s="304">
        <f t="shared" si="42"/>
        <v>22.299066086227754</v>
      </c>
      <c r="AB15" s="304">
        <f t="shared" si="42"/>
        <v>24.424298580297599</v>
      </c>
      <c r="AC15" s="306"/>
      <c r="AD15" s="304">
        <f t="shared" ref="AD15:AF15" si="43">SUM(AD27,AD39,AD57,AD69,AD81,AD99)</f>
        <v>19.066403452119687</v>
      </c>
      <c r="AE15" s="304">
        <f t="shared" si="43"/>
        <v>17.976909694441936</v>
      </c>
      <c r="AF15" s="304">
        <f t="shared" si="43"/>
        <v>14.708997619061519</v>
      </c>
      <c r="AG15" s="306"/>
      <c r="AH15" s="304">
        <f t="shared" ref="AH15:AJ15" si="44">SUM(AH27,AH39,AH57,AH69,AH81,AH99)</f>
        <v>13.281815014893652</v>
      </c>
      <c r="AI15" s="304">
        <f t="shared" si="44"/>
        <v>11.605241271944584</v>
      </c>
      <c r="AJ15" s="304">
        <f t="shared" si="44"/>
        <v>5.0034096564694392</v>
      </c>
      <c r="AK15" s="306"/>
      <c r="AL15" s="304">
        <f t="shared" ref="AL15:AN15" si="45">SUM(AL27,AL39,AL57,AL69,AL81,AL99)</f>
        <v>3.7903122503211977</v>
      </c>
      <c r="AM15" s="304">
        <f t="shared" si="45"/>
        <v>2.5819433224841748</v>
      </c>
      <c r="AN15" s="304">
        <f t="shared" si="45"/>
        <v>2.0441200292972606</v>
      </c>
    </row>
    <row r="16" spans="1:40" x14ac:dyDescent="0.2">
      <c r="A16" s="13" t="str">
        <f>name!E11</f>
        <v>Process, plant and machine operatives</v>
      </c>
      <c r="B16" s="304">
        <f t="shared" si="0"/>
        <v>44.879660051262761</v>
      </c>
      <c r="C16" s="304">
        <f t="shared" si="0"/>
        <v>46.084060891323453</v>
      </c>
      <c r="D16" s="304">
        <f t="shared" si="0"/>
        <v>45.23872451392517</v>
      </c>
      <c r="E16" s="304"/>
      <c r="F16" s="304">
        <f t="shared" si="1"/>
        <v>9.5086704912429362E-2</v>
      </c>
      <c r="G16" s="304">
        <f t="shared" si="1"/>
        <v>0.15836942539104903</v>
      </c>
      <c r="H16" s="304">
        <f t="shared" si="1"/>
        <v>0.29496888097314589</v>
      </c>
      <c r="I16" s="304"/>
      <c r="J16" s="304">
        <f t="shared" si="2"/>
        <v>0.80243768375593871</v>
      </c>
      <c r="K16" s="304">
        <f t="shared" si="2"/>
        <v>1.2890469599657841</v>
      </c>
      <c r="L16" s="304">
        <f t="shared" si="2"/>
        <v>2.2242581166772064</v>
      </c>
      <c r="M16" s="304"/>
      <c r="N16" s="304">
        <f t="shared" si="3"/>
        <v>2.0057437334558021</v>
      </c>
      <c r="O16" s="304">
        <f t="shared" si="3"/>
        <v>2.8288431114492121</v>
      </c>
      <c r="P16" s="304">
        <f t="shared" si="3"/>
        <v>4.32240989162635</v>
      </c>
      <c r="Q16" s="306"/>
      <c r="R16" s="304">
        <f t="shared" ref="R16:T16" si="46">SUM(R28,R40,R58,R70,R82,R100)</f>
        <v>0.9277896957485261</v>
      </c>
      <c r="S16" s="304">
        <f t="shared" si="46"/>
        <v>1.2772979602148116</v>
      </c>
      <c r="T16" s="304">
        <f t="shared" si="46"/>
        <v>1.861652469053255</v>
      </c>
      <c r="U16" s="306"/>
      <c r="V16" s="304">
        <f t="shared" ref="V16:X16" si="47">SUM(V28,V40,V58,V70,V82,V100)</f>
        <v>1.5972749717822923</v>
      </c>
      <c r="W16" s="304">
        <f t="shared" si="47"/>
        <v>2.0920361728413184</v>
      </c>
      <c r="X16" s="304">
        <f t="shared" si="47"/>
        <v>2.6848249208168782</v>
      </c>
      <c r="Y16" s="306"/>
      <c r="Z16" s="304">
        <f t="shared" ref="Z16:AB16" si="48">SUM(Z28,Z40,Z58,Z70,Z82,Z100)</f>
        <v>10.573270454687602</v>
      </c>
      <c r="AA16" s="304">
        <f t="shared" si="48"/>
        <v>12.122129892940439</v>
      </c>
      <c r="AB16" s="304">
        <f t="shared" si="48"/>
        <v>13.599916605866625</v>
      </c>
      <c r="AC16" s="306"/>
      <c r="AD16" s="304">
        <f t="shared" ref="AD16:AF16" si="49">SUM(AD28,AD40,AD58,AD70,AD82,AD100)</f>
        <v>13.464927255760795</v>
      </c>
      <c r="AE16" s="304">
        <f t="shared" si="49"/>
        <v>13.434362338234035</v>
      </c>
      <c r="AF16" s="304">
        <f t="shared" si="49"/>
        <v>12.122127415047604</v>
      </c>
      <c r="AG16" s="306"/>
      <c r="AH16" s="304">
        <f t="shared" ref="AH16:AJ16" si="50">SUM(AH28,AH40,AH58,AH70,AH82,AH100)</f>
        <v>10.907349020893184</v>
      </c>
      <c r="AI16" s="304">
        <f t="shared" si="50"/>
        <v>10.051067223328301</v>
      </c>
      <c r="AJ16" s="304">
        <f t="shared" si="50"/>
        <v>6.31190919057806</v>
      </c>
      <c r="AK16" s="306"/>
      <c r="AL16" s="304">
        <f t="shared" ref="AL16:AN16" si="51">SUM(AL28,AL40,AL58,AL70,AL82,AL100)</f>
        <v>4.5057805302661933</v>
      </c>
      <c r="AM16" s="304">
        <f t="shared" si="51"/>
        <v>2.8309078069585061</v>
      </c>
      <c r="AN16" s="304">
        <f t="shared" si="51"/>
        <v>1.8166570232860431</v>
      </c>
    </row>
    <row r="17" spans="1:40" x14ac:dyDescent="0.2">
      <c r="A17" s="13" t="str">
        <f>name!E12</f>
        <v>Elementary occupations</v>
      </c>
      <c r="B17" s="304">
        <f t="shared" si="0"/>
        <v>89.279677223132296</v>
      </c>
      <c r="C17" s="304">
        <f t="shared" si="0"/>
        <v>94.802279176650174</v>
      </c>
      <c r="D17" s="304">
        <f t="shared" si="0"/>
        <v>93.425618432403937</v>
      </c>
      <c r="E17" s="304"/>
      <c r="F17" s="304">
        <f t="shared" si="1"/>
        <v>5.21086313992455E-2</v>
      </c>
      <c r="G17" s="304">
        <f t="shared" si="1"/>
        <v>7.2981378687539442E-2</v>
      </c>
      <c r="H17" s="304">
        <f t="shared" si="1"/>
        <v>0.10418303970695378</v>
      </c>
      <c r="I17" s="304"/>
      <c r="J17" s="304">
        <f t="shared" si="2"/>
        <v>2.1194903055953693</v>
      </c>
      <c r="K17" s="304">
        <f t="shared" si="2"/>
        <v>3.3207171645623252</v>
      </c>
      <c r="L17" s="304">
        <f t="shared" si="2"/>
        <v>5.6867592259010884</v>
      </c>
      <c r="M17" s="304"/>
      <c r="N17" s="304">
        <f t="shared" si="3"/>
        <v>6.9392922663207148</v>
      </c>
      <c r="O17" s="304">
        <f t="shared" si="3"/>
        <v>9.0312776163434236</v>
      </c>
      <c r="P17" s="304">
        <f t="shared" si="3"/>
        <v>11.455141256440175</v>
      </c>
      <c r="Q17" s="306"/>
      <c r="R17" s="304">
        <f t="shared" ref="R17:T17" si="52">SUM(R29,R41,R59,R71,R83,R101)</f>
        <v>3.3826146603561078</v>
      </c>
      <c r="S17" s="304">
        <f t="shared" si="52"/>
        <v>4.526153583991408</v>
      </c>
      <c r="T17" s="304">
        <f t="shared" si="52"/>
        <v>6.0057626121761949</v>
      </c>
      <c r="U17" s="306"/>
      <c r="V17" s="304">
        <f t="shared" ref="V17:X17" si="53">SUM(V29,V41,V59,V71,V83,V101)</f>
        <v>3.2714030174583724</v>
      </c>
      <c r="W17" s="304">
        <f t="shared" si="53"/>
        <v>4.3922191912703763</v>
      </c>
      <c r="X17" s="304">
        <f t="shared" si="53"/>
        <v>5.6613728947031667</v>
      </c>
      <c r="Y17" s="306"/>
      <c r="Z17" s="304">
        <f t="shared" ref="Z17:AB17" si="54">SUM(Z29,Z41,Z59,Z71,Z83,Z101)</f>
        <v>17.695248418860089</v>
      </c>
      <c r="AA17" s="304">
        <f t="shared" si="54"/>
        <v>18.821161934064133</v>
      </c>
      <c r="AB17" s="304">
        <f t="shared" si="54"/>
        <v>19.678705083136592</v>
      </c>
      <c r="AC17" s="306"/>
      <c r="AD17" s="304">
        <f t="shared" ref="AD17:AF17" si="55">SUM(AD29,AD41,AD59,AD71,AD83,AD101)</f>
        <v>25.22316881404981</v>
      </c>
      <c r="AE17" s="304">
        <f t="shared" si="55"/>
        <v>25.043738707518528</v>
      </c>
      <c r="AF17" s="304">
        <f t="shared" si="55"/>
        <v>20.836365239866435</v>
      </c>
      <c r="AG17" s="306"/>
      <c r="AH17" s="304">
        <f t="shared" ref="AH17:AJ17" si="56">SUM(AH29,AH41,AH59,AH71,AH83,AH101)</f>
        <v>23.179361365577162</v>
      </c>
      <c r="AI17" s="304">
        <f t="shared" si="56"/>
        <v>23.40470775990018</v>
      </c>
      <c r="AJ17" s="304">
        <f t="shared" si="56"/>
        <v>17.973901452996898</v>
      </c>
      <c r="AK17" s="306"/>
      <c r="AL17" s="304">
        <f t="shared" ref="AL17:AN17" si="57">SUM(AL29,AL41,AL59,AL71,AL83,AL101)</f>
        <v>7.4169897435154271</v>
      </c>
      <c r="AM17" s="304">
        <f t="shared" si="57"/>
        <v>6.1893218403122621</v>
      </c>
      <c r="AN17" s="304">
        <f t="shared" si="57"/>
        <v>6.0234276274764191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34.452000000000041</v>
      </c>
      <c r="C20" s="305">
        <f>SUM(C21:C29)</f>
        <v>34.719999999999992</v>
      </c>
      <c r="D20" s="305">
        <f>SUM(D21:D29)</f>
        <v>35.219000000000008</v>
      </c>
      <c r="E20" s="304"/>
      <c r="F20" s="305">
        <f>SUM(F21:F29)</f>
        <v>0.34485124147108276</v>
      </c>
      <c r="G20" s="305">
        <f>SUM(G21:G29)</f>
        <v>0.45674180153951516</v>
      </c>
      <c r="H20" s="305">
        <f>SUM(H21:H29)</f>
        <v>0.67159685299957284</v>
      </c>
      <c r="I20" s="304"/>
      <c r="J20" s="305">
        <f>SUM(J21:J29)</f>
        <v>1.8984185868100365</v>
      </c>
      <c r="K20" s="305">
        <f>SUM(K21:K29)</f>
        <v>2.4642456531464982</v>
      </c>
      <c r="L20" s="305">
        <f>SUM(L21:L29)</f>
        <v>3.5375962664660974</v>
      </c>
      <c r="M20" s="304"/>
      <c r="N20" s="305">
        <f>SUM(N21:N29)</f>
        <v>5.2839823375545896</v>
      </c>
      <c r="O20" s="305">
        <f>SUM(O21:O29)</f>
        <v>5.9193900332303819</v>
      </c>
      <c r="P20" s="305">
        <f>SUM(P21:P29)</f>
        <v>6.8893123690533002</v>
      </c>
      <c r="Q20" s="306"/>
      <c r="R20" s="305">
        <f>SUM(R21:R29)</f>
        <v>1.5046635510353721</v>
      </c>
      <c r="S20" s="305">
        <f>SUM(S21:S29)</f>
        <v>1.7259151691077432</v>
      </c>
      <c r="T20" s="305">
        <f>SUM(T21:T29)</f>
        <v>2.0633587505258695</v>
      </c>
      <c r="U20" s="306"/>
      <c r="V20" s="305">
        <f>SUM(V21:V29)</f>
        <v>3.0104328351117493</v>
      </c>
      <c r="W20" s="305">
        <f>SUM(W21:W29)</f>
        <v>3.3639367368972266</v>
      </c>
      <c r="X20" s="305">
        <f>SUM(X21:X29)</f>
        <v>3.8744062022581764</v>
      </c>
      <c r="Y20" s="306"/>
      <c r="Z20" s="305">
        <f>SUM(Z21:Z29)</f>
        <v>7.3516826045219688</v>
      </c>
      <c r="AA20" s="305">
        <f>SUM(AA21:AA29)</f>
        <v>7.4831841520851183</v>
      </c>
      <c r="AB20" s="305">
        <f>SUM(AB21:AB29)</f>
        <v>7.6781613086984848</v>
      </c>
      <c r="AC20" s="306"/>
      <c r="AD20" s="305">
        <f>SUM(AD21:AD29)</f>
        <v>6.935308967681924</v>
      </c>
      <c r="AE20" s="305">
        <f>SUM(AE21:AE29)</f>
        <v>6.3484628097182796</v>
      </c>
      <c r="AF20" s="305">
        <f>SUM(AF21:AF29)</f>
        <v>5.3222920870316006</v>
      </c>
      <c r="AG20" s="306"/>
      <c r="AH20" s="305">
        <f>SUM(AH21:AH29)</f>
        <v>4.752334745302341</v>
      </c>
      <c r="AI20" s="305">
        <f>SUM(AI21:AI29)</f>
        <v>4.0912631736463645</v>
      </c>
      <c r="AJ20" s="305">
        <f>SUM(AJ21:AJ29)</f>
        <v>3.2954538331203196</v>
      </c>
      <c r="AK20" s="306"/>
      <c r="AL20" s="305">
        <f>SUM(AL21:AL29)</f>
        <v>3.3703251305109712</v>
      </c>
      <c r="AM20" s="305">
        <f>SUM(AM21:AM29)</f>
        <v>2.8668604706288585</v>
      </c>
      <c r="AN20" s="305">
        <f>SUM(AN21:AN29)</f>
        <v>1.8868223298465814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2.6230949986435976</v>
      </c>
      <c r="C21" s="304">
        <f t="shared" ref="C21:D21" si="59">SUM(G21,K21,O21,S21,W21,AA21,AE21,AI21,AM21)</f>
        <v>2.5441085509646428</v>
      </c>
      <c r="D21" s="304">
        <f t="shared" si="59"/>
        <v>2.7249292260203095</v>
      </c>
      <c r="E21" s="304"/>
      <c r="F21" s="304">
        <v>8.0958147613939255E-2</v>
      </c>
      <c r="G21" s="304">
        <v>0.10645713574303156</v>
      </c>
      <c r="H21" s="304">
        <v>0.14758998282139482</v>
      </c>
      <c r="I21" s="304"/>
      <c r="J21" s="304">
        <v>0.34711760557950705</v>
      </c>
      <c r="K21" s="304">
        <v>0.39332638077999038</v>
      </c>
      <c r="L21" s="304">
        <v>0.51535878749254838</v>
      </c>
      <c r="M21" s="304"/>
      <c r="N21" s="304">
        <v>0.50420331602885526</v>
      </c>
      <c r="O21" s="304">
        <v>0.48483099500161092</v>
      </c>
      <c r="P21" s="304">
        <v>0.53132253783875505</v>
      </c>
      <c r="Q21" s="306"/>
      <c r="R21" s="304">
        <v>0.15493988176104292</v>
      </c>
      <c r="S21" s="304">
        <v>0.1541600183526898</v>
      </c>
      <c r="T21" s="304">
        <v>0.16653745800298536</v>
      </c>
      <c r="U21" s="306"/>
      <c r="V21" s="304">
        <v>0.16816406132501802</v>
      </c>
      <c r="W21" s="304">
        <v>0.14649112105171963</v>
      </c>
      <c r="X21" s="304">
        <v>0.13979697566708074</v>
      </c>
      <c r="Y21" s="306"/>
      <c r="Z21" s="304">
        <v>0.58154843577513282</v>
      </c>
      <c r="AA21" s="304">
        <v>0.61476912771568826</v>
      </c>
      <c r="AB21" s="304">
        <v>0.7535084399640537</v>
      </c>
      <c r="AC21" s="306"/>
      <c r="AD21" s="304">
        <v>0.38065292702307429</v>
      </c>
      <c r="AE21" s="304">
        <v>0.31939359211590701</v>
      </c>
      <c r="AF21" s="304">
        <v>0.22419483823395578</v>
      </c>
      <c r="AG21" s="306"/>
      <c r="AH21" s="304">
        <v>0.27069115330153848</v>
      </c>
      <c r="AI21" s="304">
        <v>0.22075110784610746</v>
      </c>
      <c r="AJ21" s="304">
        <v>0.143029480404057</v>
      </c>
      <c r="AK21" s="306"/>
      <c r="AL21" s="304">
        <v>0.13481947023548982</v>
      </c>
      <c r="AM21" s="304">
        <v>0.10392907235789738</v>
      </c>
      <c r="AN21" s="304">
        <v>0.10359072559547888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3.6562125950587974</v>
      </c>
      <c r="C22" s="304">
        <f t="shared" ref="C22:C29" si="61">SUM(G22,K22,O22,S22,W22,AA22,AE22,AI22,AM22)</f>
        <v>3.9805618278805746</v>
      </c>
      <c r="D22" s="304">
        <f t="shared" ref="D22:D29" si="62">SUM(H22,L22,P22,T22,X22,AB22,AF22,AJ22,AN22)</f>
        <v>4.3029595952980113</v>
      </c>
      <c r="E22" s="304"/>
      <c r="F22" s="304">
        <v>0.12940827698912241</v>
      </c>
      <c r="G22" s="304">
        <v>0.17965245832115331</v>
      </c>
      <c r="H22" s="304">
        <v>0.26765669630786021</v>
      </c>
      <c r="I22" s="304"/>
      <c r="J22" s="304">
        <v>0.69545225521844822</v>
      </c>
      <c r="K22" s="304">
        <v>0.93689266262948234</v>
      </c>
      <c r="L22" s="304">
        <v>1.3244327617844698</v>
      </c>
      <c r="M22" s="304"/>
      <c r="N22" s="304">
        <v>1.0825676504350881</v>
      </c>
      <c r="O22" s="304">
        <v>1.0988587526056308</v>
      </c>
      <c r="P22" s="304">
        <v>1.0362366662163283</v>
      </c>
      <c r="Q22" s="306"/>
      <c r="R22" s="304">
        <v>0.13564605053441031</v>
      </c>
      <c r="S22" s="304">
        <v>0.14807046608978583</v>
      </c>
      <c r="T22" s="304">
        <v>0.14685403997089178</v>
      </c>
      <c r="U22" s="306"/>
      <c r="V22" s="304">
        <v>0.41327177938212656</v>
      </c>
      <c r="W22" s="304">
        <v>0.43734922949041166</v>
      </c>
      <c r="X22" s="304">
        <v>0.44071182334201819</v>
      </c>
      <c r="Y22" s="306"/>
      <c r="Z22" s="304">
        <v>0.43122495474460998</v>
      </c>
      <c r="AA22" s="304">
        <v>0.39768374251582783</v>
      </c>
      <c r="AB22" s="304">
        <v>0.32875659251323897</v>
      </c>
      <c r="AC22" s="306"/>
      <c r="AD22" s="304">
        <v>0.37809980341465604</v>
      </c>
      <c r="AE22" s="304">
        <v>0.36309332206489398</v>
      </c>
      <c r="AF22" s="304">
        <v>0.35491149028201796</v>
      </c>
      <c r="AG22" s="306"/>
      <c r="AH22" s="304">
        <v>0.28268683607818906</v>
      </c>
      <c r="AI22" s="304">
        <v>0.29962943928855235</v>
      </c>
      <c r="AJ22" s="304">
        <v>0.27062032418822651</v>
      </c>
      <c r="AK22" s="306"/>
      <c r="AL22" s="304">
        <v>0.10785498826214726</v>
      </c>
      <c r="AM22" s="304">
        <v>0.11933175487483641</v>
      </c>
      <c r="AN22" s="304">
        <v>0.1327792006929599</v>
      </c>
    </row>
    <row r="23" spans="1:40" x14ac:dyDescent="0.2">
      <c r="A23" s="13" t="str">
        <f t="shared" si="58"/>
        <v>Associate professional occupations</v>
      </c>
      <c r="B23" s="304">
        <f t="shared" si="60"/>
        <v>2.6428871873647095</v>
      </c>
      <c r="C23" s="304">
        <f t="shared" si="61"/>
        <v>2.3798759852272187</v>
      </c>
      <c r="D23" s="304">
        <f t="shared" si="62"/>
        <v>2.465599778477523</v>
      </c>
      <c r="E23" s="304"/>
      <c r="F23" s="304">
        <v>6.1368441610883638E-2</v>
      </c>
      <c r="G23" s="304">
        <v>7.0480688118866569E-2</v>
      </c>
      <c r="H23" s="304">
        <v>9.7777538372361972E-2</v>
      </c>
      <c r="I23" s="304"/>
      <c r="J23" s="304">
        <v>0.25662256665712685</v>
      </c>
      <c r="K23" s="304">
        <v>0.29285004826187494</v>
      </c>
      <c r="L23" s="304">
        <v>0.3978612868410622</v>
      </c>
      <c r="M23" s="304"/>
      <c r="N23" s="304">
        <v>0.59781381818459556</v>
      </c>
      <c r="O23" s="304">
        <v>0.5563852937595577</v>
      </c>
      <c r="P23" s="304">
        <v>0.55936706390663493</v>
      </c>
      <c r="Q23" s="306"/>
      <c r="R23" s="304">
        <v>8.8133617276388479E-2</v>
      </c>
      <c r="S23" s="304">
        <v>8.6291355185936461E-2</v>
      </c>
      <c r="T23" s="304">
        <v>9.5268022627089471E-2</v>
      </c>
      <c r="U23" s="306"/>
      <c r="V23" s="304">
        <v>0.32153708675944959</v>
      </c>
      <c r="W23" s="304">
        <v>0.3108904897414082</v>
      </c>
      <c r="X23" s="304">
        <v>0.35583610423485845</v>
      </c>
      <c r="Y23" s="306"/>
      <c r="Z23" s="304">
        <v>0.63274492636959656</v>
      </c>
      <c r="AA23" s="304">
        <v>0.51186116186394925</v>
      </c>
      <c r="AB23" s="304">
        <v>0.46407182300189959</v>
      </c>
      <c r="AC23" s="306"/>
      <c r="AD23" s="304">
        <v>0.3006053630765152</v>
      </c>
      <c r="AE23" s="304">
        <v>0.20175467757454552</v>
      </c>
      <c r="AF23" s="304">
        <v>0.13574297123380832</v>
      </c>
      <c r="AG23" s="306"/>
      <c r="AH23" s="304">
        <v>0.26305048905560563</v>
      </c>
      <c r="AI23" s="304">
        <v>0.23381606595252902</v>
      </c>
      <c r="AJ23" s="304">
        <v>0.22998721756982704</v>
      </c>
      <c r="AK23" s="306"/>
      <c r="AL23" s="304">
        <v>0.12101087837454806</v>
      </c>
      <c r="AM23" s="304">
        <v>0.11554620476855101</v>
      </c>
      <c r="AN23" s="304">
        <v>0.12968775068998109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2.7026176585371426</v>
      </c>
      <c r="C24" s="304">
        <f t="shared" si="61"/>
        <v>2.4480667154865849</v>
      </c>
      <c r="D24" s="304">
        <f t="shared" si="62"/>
        <v>2.2381368656804677</v>
      </c>
      <c r="E24" s="304"/>
      <c r="F24" s="304">
        <v>9.1604681150745399E-3</v>
      </c>
      <c r="G24" s="304">
        <v>1.0068617624975039E-2</v>
      </c>
      <c r="H24" s="304">
        <v>2.2482469666143458E-2</v>
      </c>
      <c r="I24" s="304"/>
      <c r="J24" s="304">
        <v>0.1244682139414294</v>
      </c>
      <c r="K24" s="304">
        <v>0.15361247085178675</v>
      </c>
      <c r="L24" s="304">
        <v>0.23959480057405791</v>
      </c>
      <c r="M24" s="304"/>
      <c r="N24" s="304">
        <v>0.45361402230222497</v>
      </c>
      <c r="O24" s="304">
        <v>0.46915142110791769</v>
      </c>
      <c r="P24" s="304">
        <v>0.48847078124921472</v>
      </c>
      <c r="Q24" s="306"/>
      <c r="R24" s="304">
        <v>7.7659022285406054E-2</v>
      </c>
      <c r="S24" s="304">
        <v>5.6503931956564987E-2</v>
      </c>
      <c r="T24" s="304">
        <v>5.3513575401800462E-2</v>
      </c>
      <c r="U24" s="306"/>
      <c r="V24" s="304">
        <v>0.27504141303720542</v>
      </c>
      <c r="W24" s="304">
        <v>0.27427146864000068</v>
      </c>
      <c r="X24" s="304">
        <v>0.2715550809158343</v>
      </c>
      <c r="Y24" s="306"/>
      <c r="Z24" s="304">
        <v>0.61623366284390702</v>
      </c>
      <c r="AA24" s="304">
        <v>0.56420335799816224</v>
      </c>
      <c r="AB24" s="304">
        <v>0.4958118400816004</v>
      </c>
      <c r="AC24" s="306"/>
      <c r="AD24" s="304">
        <v>0.71276351647104941</v>
      </c>
      <c r="AE24" s="304">
        <v>0.54221466476378954</v>
      </c>
      <c r="AF24" s="304">
        <v>0.40834646719222611</v>
      </c>
      <c r="AG24" s="306"/>
      <c r="AH24" s="304">
        <v>0.26677320942941002</v>
      </c>
      <c r="AI24" s="304">
        <v>0.22494640727707327</v>
      </c>
      <c r="AJ24" s="304">
        <v>0.17341496403401307</v>
      </c>
      <c r="AK24" s="306"/>
      <c r="AL24" s="304">
        <v>0.16690413011143609</v>
      </c>
      <c r="AM24" s="304">
        <v>0.15309437526631484</v>
      </c>
      <c r="AN24" s="304">
        <v>8.4946886565577043E-2</v>
      </c>
    </row>
    <row r="25" spans="1:40" x14ac:dyDescent="0.2">
      <c r="A25" s="13" t="str">
        <f t="shared" si="58"/>
        <v>Skilled trades occupations</v>
      </c>
      <c r="B25" s="304">
        <f t="shared" si="60"/>
        <v>11.149939503929282</v>
      </c>
      <c r="C25" s="304">
        <f t="shared" si="61"/>
        <v>10.331138478449487</v>
      </c>
      <c r="D25" s="304">
        <f t="shared" si="62"/>
        <v>10.060479422689429</v>
      </c>
      <c r="E25" s="304"/>
      <c r="F25" s="304">
        <v>4.8009763266046925E-2</v>
      </c>
      <c r="G25" s="304">
        <v>6.4498504254917932E-2</v>
      </c>
      <c r="H25" s="304">
        <v>0.10617662842430185</v>
      </c>
      <c r="I25" s="304"/>
      <c r="J25" s="304">
        <v>0.19407355667070453</v>
      </c>
      <c r="K25" s="304">
        <v>0.26115460871392643</v>
      </c>
      <c r="L25" s="304">
        <v>0.42791157222715043</v>
      </c>
      <c r="M25" s="304"/>
      <c r="N25" s="304">
        <v>1.40940955987426</v>
      </c>
      <c r="O25" s="304">
        <v>1.6756827661975922</v>
      </c>
      <c r="P25" s="304">
        <v>2.3352413660415352</v>
      </c>
      <c r="Q25" s="306"/>
      <c r="R25" s="304">
        <v>0.51277880679137067</v>
      </c>
      <c r="S25" s="304">
        <v>0.5667994900602793</v>
      </c>
      <c r="T25" s="304">
        <v>0.74454124351491213</v>
      </c>
      <c r="U25" s="306"/>
      <c r="V25" s="304">
        <v>1.0059516687102725</v>
      </c>
      <c r="W25" s="304">
        <v>1.1046774920064488</v>
      </c>
      <c r="X25" s="304">
        <v>1.381157145384444</v>
      </c>
      <c r="Y25" s="306"/>
      <c r="Z25" s="304">
        <v>2.1835345463559794</v>
      </c>
      <c r="AA25" s="304">
        <v>1.8935174155028931</v>
      </c>
      <c r="AB25" s="304">
        <v>1.7098854506467736</v>
      </c>
      <c r="AC25" s="306"/>
      <c r="AD25" s="304">
        <v>2.3765872200870382</v>
      </c>
      <c r="AE25" s="304">
        <v>2.0855293112677074</v>
      </c>
      <c r="AF25" s="304">
        <v>1.9628141222267683</v>
      </c>
      <c r="AG25" s="306"/>
      <c r="AH25" s="304">
        <v>1.8316879421026293</v>
      </c>
      <c r="AI25" s="304">
        <v>1.56559809933474</v>
      </c>
      <c r="AJ25" s="304">
        <v>1.1777108609989722</v>
      </c>
      <c r="AK25" s="306"/>
      <c r="AL25" s="304">
        <v>1.5879064400709801</v>
      </c>
      <c r="AM25" s="304">
        <v>1.1136807911109818</v>
      </c>
      <c r="AN25" s="304">
        <v>0.21504103322457149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1.7289121581876852</v>
      </c>
      <c r="C26" s="304">
        <f t="shared" si="61"/>
        <v>1.4234542353685489</v>
      </c>
      <c r="D26" s="304">
        <f t="shared" si="62"/>
        <v>1.4449021524999501</v>
      </c>
      <c r="E26" s="304"/>
      <c r="F26" s="304">
        <v>6.1264788514115622E-3</v>
      </c>
      <c r="G26" s="304">
        <v>1.0107927593285791E-2</v>
      </c>
      <c r="H26" s="304">
        <v>7.0655653000404875E-3</v>
      </c>
      <c r="I26" s="304"/>
      <c r="J26" s="304">
        <v>3.467818666924731E-2</v>
      </c>
      <c r="K26" s="304">
        <v>3.9222502395103637E-2</v>
      </c>
      <c r="L26" s="304">
        <v>5.1195259618139866E-2</v>
      </c>
      <c r="M26" s="304"/>
      <c r="N26" s="304">
        <v>0.31170457180146272</v>
      </c>
      <c r="O26" s="304">
        <v>0.33564266633169254</v>
      </c>
      <c r="P26" s="304">
        <v>0.34428328040735628</v>
      </c>
      <c r="Q26" s="306"/>
      <c r="R26" s="304">
        <v>8.3425567788182081E-2</v>
      </c>
      <c r="S26" s="304">
        <v>9.6370904779125868E-2</v>
      </c>
      <c r="T26" s="304">
        <v>0.11659500660219668</v>
      </c>
      <c r="U26" s="306"/>
      <c r="V26" s="304">
        <v>0.33382472039136663</v>
      </c>
      <c r="W26" s="304">
        <v>0.31417893001336888</v>
      </c>
      <c r="X26" s="304">
        <v>0.33410813675916246</v>
      </c>
      <c r="Y26" s="306"/>
      <c r="Z26" s="304">
        <v>0.30866634491435319</v>
      </c>
      <c r="AA26" s="304">
        <v>0.16025821391687195</v>
      </c>
      <c r="AB26" s="304">
        <v>0.13766699592030576</v>
      </c>
      <c r="AC26" s="306"/>
      <c r="AD26" s="304">
        <v>0.32632138074533773</v>
      </c>
      <c r="AE26" s="304">
        <v>0.14022458890056816</v>
      </c>
      <c r="AF26" s="304">
        <v>9.502117395357712E-2</v>
      </c>
      <c r="AG26" s="306"/>
      <c r="AH26" s="304">
        <v>0.22210546321944008</v>
      </c>
      <c r="AI26" s="304">
        <v>0.21370079906225434</v>
      </c>
      <c r="AJ26" s="304">
        <v>0.22496266855926489</v>
      </c>
      <c r="AK26" s="306"/>
      <c r="AL26" s="304">
        <v>0.10205944380688378</v>
      </c>
      <c r="AM26" s="304">
        <v>0.11374770237627754</v>
      </c>
      <c r="AN26" s="304">
        <v>0.13400406537990656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1.9867088949391567</v>
      </c>
      <c r="C27" s="304">
        <f t="shared" si="61"/>
        <v>1.9687670359933591</v>
      </c>
      <c r="D27" s="304">
        <f t="shared" si="62"/>
        <v>2.0948766413408388</v>
      </c>
      <c r="E27" s="304"/>
      <c r="F27" s="304">
        <v>9.2399558529569232E-3</v>
      </c>
      <c r="G27" s="304">
        <v>1.4519359011376149E-2</v>
      </c>
      <c r="H27" s="304">
        <v>2.1256362962776564E-2</v>
      </c>
      <c r="I27" s="304"/>
      <c r="J27" s="304">
        <v>6.7204901759994995E-2</v>
      </c>
      <c r="K27" s="304">
        <v>8.9887304524851913E-2</v>
      </c>
      <c r="L27" s="304">
        <v>0.1266600305144775</v>
      </c>
      <c r="M27" s="304"/>
      <c r="N27" s="304">
        <v>0.27112106155119259</v>
      </c>
      <c r="O27" s="304">
        <v>0.29004017364498758</v>
      </c>
      <c r="P27" s="304">
        <v>0.34559134126592456</v>
      </c>
      <c r="Q27" s="306"/>
      <c r="R27" s="304">
        <v>0.20992113463966711</v>
      </c>
      <c r="S27" s="304">
        <v>0.22099132074500166</v>
      </c>
      <c r="T27" s="304">
        <v>0.27655228742113419</v>
      </c>
      <c r="U27" s="306"/>
      <c r="V27" s="304">
        <v>7.8285538760949402E-2</v>
      </c>
      <c r="W27" s="304">
        <v>7.0535239535910371E-2</v>
      </c>
      <c r="X27" s="304">
        <v>6.8244653668890126E-2</v>
      </c>
      <c r="Y27" s="306"/>
      <c r="Z27" s="304">
        <v>0.47025666995027665</v>
      </c>
      <c r="AA27" s="304">
        <v>0.4924384187365729</v>
      </c>
      <c r="AB27" s="304">
        <v>0.55910205601900664</v>
      </c>
      <c r="AC27" s="306"/>
      <c r="AD27" s="304">
        <v>0.39228172636668818</v>
      </c>
      <c r="AE27" s="304">
        <v>0.36121416124581573</v>
      </c>
      <c r="AF27" s="304">
        <v>0.33351353454011884</v>
      </c>
      <c r="AG27" s="306"/>
      <c r="AH27" s="304">
        <v>0.37119685690894944</v>
      </c>
      <c r="AI27" s="304">
        <v>0.32698755625992865</v>
      </c>
      <c r="AJ27" s="304">
        <v>0.27278540573782961</v>
      </c>
      <c r="AK27" s="306"/>
      <c r="AL27" s="304">
        <v>0.11720104914848144</v>
      </c>
      <c r="AM27" s="304">
        <v>0.10215350228891405</v>
      </c>
      <c r="AN27" s="304">
        <v>9.1170969210681047E-2</v>
      </c>
    </row>
    <row r="28" spans="1:40" x14ac:dyDescent="0.2">
      <c r="A28" s="13" t="str">
        <f t="shared" si="58"/>
        <v>Process, plant and machine operatives</v>
      </c>
      <c r="B28" s="304">
        <f t="shared" si="60"/>
        <v>3.0538291156895836</v>
      </c>
      <c r="C28" s="304">
        <f t="shared" si="61"/>
        <v>3.1031316378910949</v>
      </c>
      <c r="D28" s="304">
        <f t="shared" si="62"/>
        <v>3.1760964295115097</v>
      </c>
      <c r="E28" s="304"/>
      <c r="F28" s="304">
        <v>5.0614568924438471E-4</v>
      </c>
      <c r="G28" s="304">
        <v>8.7132772058576573E-4</v>
      </c>
      <c r="H28" s="304">
        <v>1.4833483575743072E-3</v>
      </c>
      <c r="I28" s="304"/>
      <c r="J28" s="304">
        <v>4.1993552155723791E-2</v>
      </c>
      <c r="K28" s="304">
        <v>6.5156170339512445E-2</v>
      </c>
      <c r="L28" s="304">
        <v>0.10119049507950453</v>
      </c>
      <c r="M28" s="304"/>
      <c r="N28" s="304">
        <v>0.13483341451054254</v>
      </c>
      <c r="O28" s="304">
        <v>0.17477636783706557</v>
      </c>
      <c r="P28" s="304">
        <v>0.25379952611034634</v>
      </c>
      <c r="Q28" s="306"/>
      <c r="R28" s="304">
        <v>5.0966482071207568E-2</v>
      </c>
      <c r="S28" s="304">
        <v>6.1933602323198104E-2</v>
      </c>
      <c r="T28" s="304">
        <v>8.5236364401499745E-2</v>
      </c>
      <c r="U28" s="306"/>
      <c r="V28" s="304">
        <v>0.11460081895113174</v>
      </c>
      <c r="W28" s="304">
        <v>0.149417692113331</v>
      </c>
      <c r="X28" s="304">
        <v>0.25149097264783482</v>
      </c>
      <c r="Y28" s="306"/>
      <c r="Z28" s="304">
        <v>0.87471733495083837</v>
      </c>
      <c r="AA28" s="304">
        <v>0.97530760364122537</v>
      </c>
      <c r="AB28" s="304">
        <v>1.1671554744365413</v>
      </c>
      <c r="AC28" s="306"/>
      <c r="AD28" s="304">
        <v>0.93071041166740409</v>
      </c>
      <c r="AE28" s="304">
        <v>0.90391955459557194</v>
      </c>
      <c r="AF28" s="304">
        <v>0.79993485267862463</v>
      </c>
      <c r="AG28" s="306"/>
      <c r="AH28" s="304">
        <v>0.47874641383263106</v>
      </c>
      <c r="AI28" s="304">
        <v>0.35910356560645124</v>
      </c>
      <c r="AJ28" s="304">
        <v>0.22587852509081971</v>
      </c>
      <c r="AK28" s="306"/>
      <c r="AL28" s="304">
        <v>0.42675454186086009</v>
      </c>
      <c r="AM28" s="304">
        <v>0.41264575371415363</v>
      </c>
      <c r="AN28" s="304">
        <v>0.28992687070876444</v>
      </c>
    </row>
    <row r="29" spans="1:40" x14ac:dyDescent="0.2">
      <c r="A29" s="13" t="str">
        <f t="shared" si="58"/>
        <v>Elementary occupations</v>
      </c>
      <c r="B29" s="304">
        <f t="shared" si="60"/>
        <v>4.907797887650081</v>
      </c>
      <c r="C29" s="304">
        <f t="shared" si="61"/>
        <v>6.5408955327384772</v>
      </c>
      <c r="D29" s="304">
        <f t="shared" si="62"/>
        <v>6.7110198884819638</v>
      </c>
      <c r="E29" s="304"/>
      <c r="F29" s="304">
        <v>7.3563482403129582E-5</v>
      </c>
      <c r="G29" s="304">
        <v>8.5783151323047817E-5</v>
      </c>
      <c r="H29" s="304">
        <v>1.0826078711907255E-4</v>
      </c>
      <c r="I29" s="304"/>
      <c r="J29" s="304">
        <v>0.13680774815785432</v>
      </c>
      <c r="K29" s="304">
        <v>0.23214350464996922</v>
      </c>
      <c r="L29" s="304">
        <v>0.35339127233468698</v>
      </c>
      <c r="M29" s="304"/>
      <c r="N29" s="304">
        <v>0.51871492286636733</v>
      </c>
      <c r="O29" s="304">
        <v>0.83402159674432785</v>
      </c>
      <c r="P29" s="304">
        <v>0.99499980601720495</v>
      </c>
      <c r="Q29" s="306"/>
      <c r="R29" s="304">
        <v>0.19119298788769698</v>
      </c>
      <c r="S29" s="304">
        <v>0.33479407961516139</v>
      </c>
      <c r="T29" s="304">
        <v>0.37826075258335973</v>
      </c>
      <c r="U29" s="306"/>
      <c r="V29" s="304">
        <v>0.29975574779422992</v>
      </c>
      <c r="W29" s="304">
        <v>0.55612507430462699</v>
      </c>
      <c r="X29" s="304">
        <v>0.63150530963805351</v>
      </c>
      <c r="Y29" s="306"/>
      <c r="Z29" s="304">
        <v>1.2527557286172755</v>
      </c>
      <c r="AA29" s="304">
        <v>1.8731451101939287</v>
      </c>
      <c r="AB29" s="304">
        <v>2.0622026361150652</v>
      </c>
      <c r="AC29" s="306"/>
      <c r="AD29" s="304">
        <v>1.1372866188301611</v>
      </c>
      <c r="AE29" s="304">
        <v>1.4311189371894808</v>
      </c>
      <c r="AF29" s="304">
        <v>1.0078126366905038</v>
      </c>
      <c r="AG29" s="306"/>
      <c r="AH29" s="304">
        <v>0.76539638137394805</v>
      </c>
      <c r="AI29" s="304">
        <v>0.64673013301872795</v>
      </c>
      <c r="AJ29" s="304">
        <v>0.57706438653730996</v>
      </c>
      <c r="AK29" s="306"/>
      <c r="AL29" s="304">
        <v>0.60581418864014425</v>
      </c>
      <c r="AM29" s="304">
        <v>0.63273131387093151</v>
      </c>
      <c r="AN29" s="304">
        <v>0.70567482777866108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76.940999999999931</v>
      </c>
      <c r="C32" s="305">
        <f>SUM(C33:C41)</f>
        <v>72.529000000000025</v>
      </c>
      <c r="D32" s="305">
        <f>SUM(D33:D41)</f>
        <v>68.335999999999956</v>
      </c>
      <c r="E32" s="304"/>
      <c r="F32" s="305">
        <f>SUM(F33:F41)</f>
        <v>0.87360175536952667</v>
      </c>
      <c r="G32" s="305">
        <f>SUM(G33:G41)</f>
        <v>1.0851035867637373</v>
      </c>
      <c r="H32" s="305">
        <f>SUM(H33:H41)</f>
        <v>1.5617943440436568</v>
      </c>
      <c r="I32" s="304"/>
      <c r="J32" s="305">
        <f>SUM(J33:J41)</f>
        <v>5.316566435440035</v>
      </c>
      <c r="K32" s="305">
        <f>SUM(K33:K41)</f>
        <v>6.6474325016683977</v>
      </c>
      <c r="L32" s="305">
        <f>SUM(L33:L41)</f>
        <v>9.4805787294945087</v>
      </c>
      <c r="M32" s="304"/>
      <c r="N32" s="305">
        <f>SUM(N33:N41)</f>
        <v>11.427081472185742</v>
      </c>
      <c r="O32" s="305">
        <f>SUM(O33:O41)</f>
        <v>11.859299928847753</v>
      </c>
      <c r="P32" s="305">
        <f>SUM(P33:P41)</f>
        <v>12.389770315180495</v>
      </c>
      <c r="Q32" s="306"/>
      <c r="R32" s="305">
        <f>SUM(R33:R41)</f>
        <v>3.0065467557986087</v>
      </c>
      <c r="S32" s="305">
        <f>SUM(S33:S41)</f>
        <v>3.1649019462797487</v>
      </c>
      <c r="T32" s="305">
        <f>SUM(T33:T41)</f>
        <v>3.32530341932888</v>
      </c>
      <c r="U32" s="306"/>
      <c r="V32" s="305">
        <f>SUM(V33:V41)</f>
        <v>6.1319663493318401</v>
      </c>
      <c r="W32" s="305">
        <f>SUM(W33:W41)</f>
        <v>6.2862490770323243</v>
      </c>
      <c r="X32" s="305">
        <f>SUM(X33:X41)</f>
        <v>6.3701349097814228</v>
      </c>
      <c r="Y32" s="306"/>
      <c r="Z32" s="305">
        <f>SUM(Z33:Z41)</f>
        <v>19.694960181118031</v>
      </c>
      <c r="AA32" s="305">
        <f>SUM(AA33:AA41)</f>
        <v>18.854030310971158</v>
      </c>
      <c r="AB32" s="305">
        <f>SUM(AB33:AB41)</f>
        <v>18.093840987062681</v>
      </c>
      <c r="AC32" s="306"/>
      <c r="AD32" s="305">
        <f>SUM(AD33:AD41)</f>
        <v>16.074945193490649</v>
      </c>
      <c r="AE32" s="305">
        <f>SUM(AE33:AE41)</f>
        <v>13.579613881195932</v>
      </c>
      <c r="AF32" s="305">
        <f>SUM(AF33:AF41)</f>
        <v>10.009197399469544</v>
      </c>
      <c r="AG32" s="306"/>
      <c r="AH32" s="305">
        <f>SUM(AH33:AH41)</f>
        <v>11.274454764069887</v>
      </c>
      <c r="AI32" s="305">
        <f>SUM(AI33:AI41)</f>
        <v>9.2950014197670576</v>
      </c>
      <c r="AJ32" s="305">
        <f>SUM(AJ33:AJ41)</f>
        <v>5.8004355143535102</v>
      </c>
      <c r="AK32" s="306"/>
      <c r="AL32" s="305">
        <f>SUM(AL33:AL41)</f>
        <v>3.1408770931956198</v>
      </c>
      <c r="AM32" s="305">
        <f>SUM(AM33:AM41)</f>
        <v>1.7573673474739133</v>
      </c>
      <c r="AN32" s="305">
        <f>SUM(AN33:AN41)</f>
        <v>1.3049443812852493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10.382734716468937</v>
      </c>
      <c r="C33" s="304">
        <f t="shared" ref="C33:C41" si="64">SUM(G33,K33,O33,S33,W33,AA33,AE33,AI33,AM33)</f>
        <v>8.8361574796146218</v>
      </c>
      <c r="D33" s="304">
        <f t="shared" ref="D33:D40" si="65">SUM(H33,L33,P33,T33,X33,AB33,AF33,AJ33,AN33)</f>
        <v>8.6918993783813931</v>
      </c>
      <c r="E33" s="304"/>
      <c r="F33" s="304">
        <v>0.13557565076097006</v>
      </c>
      <c r="G33" s="304">
        <v>0.13287071604678119</v>
      </c>
      <c r="H33" s="304">
        <v>0.16873060357352607</v>
      </c>
      <c r="I33" s="304"/>
      <c r="J33" s="304">
        <v>1.0723982781652108</v>
      </c>
      <c r="K33" s="304">
        <v>1.1564556507877535</v>
      </c>
      <c r="L33" s="304">
        <v>1.5491368683404543</v>
      </c>
      <c r="M33" s="304"/>
      <c r="N33" s="304">
        <v>2.6973757751130889</v>
      </c>
      <c r="O33" s="304">
        <v>2.4671521976030641</v>
      </c>
      <c r="P33" s="304">
        <v>2.4910818522468117</v>
      </c>
      <c r="Q33" s="306"/>
      <c r="R33" s="304">
        <v>0.63192402636256595</v>
      </c>
      <c r="S33" s="304">
        <v>0.56958460642054165</v>
      </c>
      <c r="T33" s="304">
        <v>0.57647022211143428</v>
      </c>
      <c r="U33" s="306"/>
      <c r="V33" s="304">
        <v>1.2692659862869136</v>
      </c>
      <c r="W33" s="304">
        <v>1.1309573339156256</v>
      </c>
      <c r="X33" s="304">
        <v>1.1504175648962305</v>
      </c>
      <c r="Y33" s="306"/>
      <c r="Z33" s="304">
        <v>1.992460363614035</v>
      </c>
      <c r="AA33" s="304">
        <v>1.5600971170506996</v>
      </c>
      <c r="AB33" s="304">
        <v>1.4173273547825977</v>
      </c>
      <c r="AC33" s="306"/>
      <c r="AD33" s="304">
        <v>1.52953925914095</v>
      </c>
      <c r="AE33" s="304">
        <v>1.0493048744367779</v>
      </c>
      <c r="AF33" s="304">
        <v>0.75901042053952783</v>
      </c>
      <c r="AG33" s="306"/>
      <c r="AH33" s="304">
        <v>0.85218712220783044</v>
      </c>
      <c r="AI33" s="304">
        <v>0.58778109561664937</v>
      </c>
      <c r="AJ33" s="304">
        <v>0.39264415262813451</v>
      </c>
      <c r="AK33" s="306"/>
      <c r="AL33" s="304">
        <v>0.20200825481737264</v>
      </c>
      <c r="AM33" s="304">
        <v>0.18195388773673032</v>
      </c>
      <c r="AN33" s="304">
        <v>0.18708033926267387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13.221917601655877</v>
      </c>
      <c r="C34" s="304">
        <f t="shared" si="64"/>
        <v>14.003196542153026</v>
      </c>
      <c r="D34" s="304">
        <f t="shared" si="65"/>
        <v>14.780879283665781</v>
      </c>
      <c r="E34" s="304"/>
      <c r="F34" s="304">
        <v>0.53670234481097112</v>
      </c>
      <c r="G34" s="304">
        <v>0.70834503045840513</v>
      </c>
      <c r="H34" s="304">
        <v>1.0398155457801845</v>
      </c>
      <c r="I34" s="304"/>
      <c r="J34" s="304">
        <v>2.0018820982530841</v>
      </c>
      <c r="K34" s="304">
        <v>2.6327415468729862</v>
      </c>
      <c r="L34" s="304">
        <v>3.8010010340708784</v>
      </c>
      <c r="M34" s="304"/>
      <c r="N34" s="304">
        <v>3.4521895450479252</v>
      </c>
      <c r="O34" s="304">
        <v>3.6059498975547939</v>
      </c>
      <c r="P34" s="304">
        <v>3.5526533592811287</v>
      </c>
      <c r="Q34" s="306"/>
      <c r="R34" s="304">
        <v>0.44769356814988498</v>
      </c>
      <c r="S34" s="304">
        <v>0.47844009155107103</v>
      </c>
      <c r="T34" s="304">
        <v>0.48826951766233678</v>
      </c>
      <c r="U34" s="306"/>
      <c r="V34" s="304">
        <v>1.5759092435598638</v>
      </c>
      <c r="W34" s="304">
        <v>1.7057540218942224</v>
      </c>
      <c r="X34" s="304">
        <v>1.7101578026825637</v>
      </c>
      <c r="Y34" s="306"/>
      <c r="Z34" s="304">
        <v>2.7647583276458998</v>
      </c>
      <c r="AA34" s="304">
        <v>2.7060966310498165</v>
      </c>
      <c r="AB34" s="304">
        <v>2.4156744383181286</v>
      </c>
      <c r="AC34" s="306"/>
      <c r="AD34" s="304">
        <v>1.3451188399177185</v>
      </c>
      <c r="AE34" s="304">
        <v>1.1294509197289038</v>
      </c>
      <c r="AF34" s="304">
        <v>0.77916017761202705</v>
      </c>
      <c r="AG34" s="306"/>
      <c r="AH34" s="304">
        <v>0.92589331837429689</v>
      </c>
      <c r="AI34" s="304">
        <v>0.85998829835275303</v>
      </c>
      <c r="AJ34" s="304">
        <v>0.81774204270458373</v>
      </c>
      <c r="AK34" s="306"/>
      <c r="AL34" s="304">
        <v>0.17177031589623262</v>
      </c>
      <c r="AM34" s="304">
        <v>0.17643010469007567</v>
      </c>
      <c r="AN34" s="304">
        <v>0.17640536555394914</v>
      </c>
    </row>
    <row r="35" spans="1:40" x14ac:dyDescent="0.2">
      <c r="A35" s="13" t="str">
        <f t="shared" si="63"/>
        <v>Associate professional occupations</v>
      </c>
      <c r="B35" s="304">
        <f t="shared" si="66"/>
        <v>9.445400476880188</v>
      </c>
      <c r="C35" s="304">
        <f t="shared" si="64"/>
        <v>8.5734577118745712</v>
      </c>
      <c r="D35" s="304">
        <f t="shared" si="65"/>
        <v>8.3415979382747203</v>
      </c>
      <c r="E35" s="304"/>
      <c r="F35" s="304">
        <v>0.1059626008351313</v>
      </c>
      <c r="G35" s="304">
        <v>0.12403271343476407</v>
      </c>
      <c r="H35" s="304">
        <v>0.16730590326658398</v>
      </c>
      <c r="I35" s="304"/>
      <c r="J35" s="304">
        <v>0.97003065344413197</v>
      </c>
      <c r="K35" s="304">
        <v>1.078144104657683</v>
      </c>
      <c r="L35" s="304">
        <v>1.4046927127557716</v>
      </c>
      <c r="M35" s="304"/>
      <c r="N35" s="304">
        <v>2.1852556551116487</v>
      </c>
      <c r="O35" s="304">
        <v>2.1475311985353693</v>
      </c>
      <c r="P35" s="304">
        <v>2.1035939855072425</v>
      </c>
      <c r="Q35" s="306"/>
      <c r="R35" s="304">
        <v>0.64086141547456621</v>
      </c>
      <c r="S35" s="304">
        <v>0.65356104791623337</v>
      </c>
      <c r="T35" s="304">
        <v>0.69276512480390151</v>
      </c>
      <c r="U35" s="306"/>
      <c r="V35" s="304">
        <v>0.85557989572740956</v>
      </c>
      <c r="W35" s="304">
        <v>0.78674354330576346</v>
      </c>
      <c r="X35" s="304">
        <v>0.7616951064556996</v>
      </c>
      <c r="Y35" s="306"/>
      <c r="Z35" s="304">
        <v>2.3357129713672045</v>
      </c>
      <c r="AA35" s="304">
        <v>2.0624524139248086</v>
      </c>
      <c r="AB35" s="304">
        <v>1.9188812235829633</v>
      </c>
      <c r="AC35" s="306"/>
      <c r="AD35" s="304">
        <v>1.4527062636024235</v>
      </c>
      <c r="AE35" s="304">
        <v>1.0811143216353309</v>
      </c>
      <c r="AF35" s="304">
        <v>0.80259901527876443</v>
      </c>
      <c r="AG35" s="306"/>
      <c r="AH35" s="304">
        <v>0.79343407767326246</v>
      </c>
      <c r="AI35" s="304">
        <v>0.53795965743431529</v>
      </c>
      <c r="AJ35" s="304">
        <v>0.39689335174850299</v>
      </c>
      <c r="AK35" s="306"/>
      <c r="AL35" s="304">
        <v>0.10585694364441034</v>
      </c>
      <c r="AM35" s="304">
        <v>0.10191871103030212</v>
      </c>
      <c r="AN35" s="304">
        <v>9.3171514875288505E-2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6.9325929980137779</v>
      </c>
      <c r="C36" s="304">
        <f t="shared" si="64"/>
        <v>6.5109939749229282</v>
      </c>
      <c r="D36" s="304">
        <f t="shared" si="65"/>
        <v>6.1298979702344738</v>
      </c>
      <c r="E36" s="304"/>
      <c r="F36" s="304">
        <v>2.1786254620546425E-2</v>
      </c>
      <c r="G36" s="304">
        <v>2.9597203972857755E-2</v>
      </c>
      <c r="H36" s="304">
        <v>5.100336481823689E-2</v>
      </c>
      <c r="I36" s="304"/>
      <c r="J36" s="304">
        <v>0.33920147633026088</v>
      </c>
      <c r="K36" s="304">
        <v>0.44699445903469204</v>
      </c>
      <c r="L36" s="304">
        <v>0.6511520803823303</v>
      </c>
      <c r="M36" s="304"/>
      <c r="N36" s="304">
        <v>1.0628909116064991</v>
      </c>
      <c r="O36" s="304">
        <v>1.2073568277666091</v>
      </c>
      <c r="P36" s="304">
        <v>1.3971191028012546</v>
      </c>
      <c r="Q36" s="306"/>
      <c r="R36" s="304">
        <v>0.3984279786892696</v>
      </c>
      <c r="S36" s="304">
        <v>0.44066384260297492</v>
      </c>
      <c r="T36" s="304">
        <v>0.47234707682548266</v>
      </c>
      <c r="U36" s="306"/>
      <c r="V36" s="304">
        <v>0.55584270339932185</v>
      </c>
      <c r="W36" s="304">
        <v>0.59320904395783702</v>
      </c>
      <c r="X36" s="304">
        <v>0.61002596862329106</v>
      </c>
      <c r="Y36" s="306"/>
      <c r="Z36" s="304">
        <v>1.7127000727460879</v>
      </c>
      <c r="AA36" s="304">
        <v>1.7169277816336241</v>
      </c>
      <c r="AB36" s="304">
        <v>1.7048490068322713</v>
      </c>
      <c r="AC36" s="306"/>
      <c r="AD36" s="304">
        <v>1.8740672001250738</v>
      </c>
      <c r="AE36" s="304">
        <v>1.4895322535169522</v>
      </c>
      <c r="AF36" s="304">
        <v>1.0510503534724469</v>
      </c>
      <c r="AG36" s="306"/>
      <c r="AH36" s="304">
        <v>0.87630644490444054</v>
      </c>
      <c r="AI36" s="304">
        <v>0.52078232914029821</v>
      </c>
      <c r="AJ36" s="304">
        <v>0.16165017538213322</v>
      </c>
      <c r="AK36" s="306"/>
      <c r="AL36" s="304">
        <v>9.1369955592277424E-2</v>
      </c>
      <c r="AM36" s="304">
        <v>6.593023329708339E-2</v>
      </c>
      <c r="AN36" s="304">
        <v>3.0700841097026355E-2</v>
      </c>
    </row>
    <row r="37" spans="1:40" x14ac:dyDescent="0.2">
      <c r="A37" s="13" t="str">
        <f t="shared" si="63"/>
        <v>Skilled trades occupations</v>
      </c>
      <c r="B37" s="304">
        <f t="shared" si="66"/>
        <v>16.628405378531376</v>
      </c>
      <c r="C37" s="304">
        <f t="shared" si="64"/>
        <v>14.825078511218145</v>
      </c>
      <c r="D37" s="304">
        <f t="shared" si="65"/>
        <v>13.01888490751352</v>
      </c>
      <c r="E37" s="304"/>
      <c r="F37" s="304">
        <v>2.0523225778453433E-2</v>
      </c>
      <c r="G37" s="304">
        <v>2.9873912098142646E-2</v>
      </c>
      <c r="H37" s="304">
        <v>4.7110105039104296E-2</v>
      </c>
      <c r="I37" s="304"/>
      <c r="J37" s="304">
        <v>0.42096870929533514</v>
      </c>
      <c r="K37" s="304">
        <v>0.60078146939229737</v>
      </c>
      <c r="L37" s="304">
        <v>0.99382980947106503</v>
      </c>
      <c r="M37" s="304"/>
      <c r="N37" s="304">
        <v>0.84342431400795437</v>
      </c>
      <c r="O37" s="304">
        <v>0.96241949255882964</v>
      </c>
      <c r="P37" s="304">
        <v>1.1525914074365802</v>
      </c>
      <c r="Q37" s="306"/>
      <c r="R37" s="304">
        <v>0.35511786524494754</v>
      </c>
      <c r="S37" s="304">
        <v>0.3912456661857992</v>
      </c>
      <c r="T37" s="304">
        <v>0.38672960470744849</v>
      </c>
      <c r="U37" s="306"/>
      <c r="V37" s="304">
        <v>1.1319996168063862</v>
      </c>
      <c r="W37" s="304">
        <v>1.146135981678015</v>
      </c>
      <c r="X37" s="304">
        <v>1.1408509679418348</v>
      </c>
      <c r="Y37" s="306"/>
      <c r="Z37" s="304">
        <v>6.5273151991893501</v>
      </c>
      <c r="AA37" s="304">
        <v>6.1565714954986364</v>
      </c>
      <c r="AB37" s="304">
        <v>5.9643783925865606</v>
      </c>
      <c r="AC37" s="306"/>
      <c r="AD37" s="304">
        <v>3.9470794087926575</v>
      </c>
      <c r="AE37" s="304">
        <v>3.1236651852511055</v>
      </c>
      <c r="AF37" s="304">
        <v>2.0171959904859316</v>
      </c>
      <c r="AG37" s="306"/>
      <c r="AH37" s="304">
        <v>2.5796346516568853</v>
      </c>
      <c r="AI37" s="304">
        <v>2.0588102424605133</v>
      </c>
      <c r="AJ37" s="304">
        <v>1.1201019527634497</v>
      </c>
      <c r="AK37" s="306"/>
      <c r="AL37" s="304">
        <v>0.80234238775940758</v>
      </c>
      <c r="AM37" s="304">
        <v>0.35557506609480466</v>
      </c>
      <c r="AN37" s="304">
        <v>0.19609667708154771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1.0332678582490402</v>
      </c>
      <c r="C38" s="304">
        <f t="shared" si="64"/>
        <v>0.98651712880759901</v>
      </c>
      <c r="D38" s="304">
        <f t="shared" si="65"/>
        <v>0.96800702961036145</v>
      </c>
      <c r="E38" s="304"/>
      <c r="F38" s="304">
        <v>2.6523016970454723E-2</v>
      </c>
      <c r="G38" s="304">
        <v>3.163988102920888E-2</v>
      </c>
      <c r="H38" s="304">
        <v>4.9497984263607547E-2</v>
      </c>
      <c r="I38" s="304"/>
      <c r="J38" s="304">
        <v>1.4813591624765249E-2</v>
      </c>
      <c r="K38" s="304">
        <v>1.6154440813946347E-2</v>
      </c>
      <c r="L38" s="304">
        <v>1.8313902308127787E-2</v>
      </c>
      <c r="M38" s="304"/>
      <c r="N38" s="304">
        <v>0.11978500093919381</v>
      </c>
      <c r="O38" s="304">
        <v>0.11839260756529595</v>
      </c>
      <c r="P38" s="304">
        <v>0.1148783932034422</v>
      </c>
      <c r="Q38" s="306"/>
      <c r="R38" s="304">
        <v>2.8068205030049552E-2</v>
      </c>
      <c r="S38" s="304">
        <v>2.4997890828261791E-2</v>
      </c>
      <c r="T38" s="304">
        <v>2.3367239714908179E-2</v>
      </c>
      <c r="U38" s="306"/>
      <c r="V38" s="304">
        <v>6.3667739235376067E-2</v>
      </c>
      <c r="W38" s="304">
        <v>6.4362847341140325E-2</v>
      </c>
      <c r="X38" s="304">
        <v>6.7878911784867796E-2</v>
      </c>
      <c r="Y38" s="306"/>
      <c r="Z38" s="304">
        <v>0.17268961719372877</v>
      </c>
      <c r="AA38" s="304">
        <v>0.13701690200280223</v>
      </c>
      <c r="AB38" s="304">
        <v>0.12245163319392872</v>
      </c>
      <c r="AC38" s="306"/>
      <c r="AD38" s="304">
        <v>0.23122323255038857</v>
      </c>
      <c r="AE38" s="304">
        <v>0.18101867676090216</v>
      </c>
      <c r="AF38" s="304">
        <v>0.1355169666398176</v>
      </c>
      <c r="AG38" s="306"/>
      <c r="AH38" s="304">
        <v>0.31785667764527586</v>
      </c>
      <c r="AI38" s="304">
        <v>0.32512424601191647</v>
      </c>
      <c r="AJ38" s="304">
        <v>0.33349838665170711</v>
      </c>
      <c r="AK38" s="306"/>
      <c r="AL38" s="304">
        <v>5.8640777059807588E-2</v>
      </c>
      <c r="AM38" s="304">
        <v>8.7809636454124748E-2</v>
      </c>
      <c r="AN38" s="304">
        <v>0.10260361184995456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3.0763000355005334</v>
      </c>
      <c r="C39" s="304">
        <f t="shared" si="64"/>
        <v>2.9066028956670746</v>
      </c>
      <c r="D39" s="304">
        <f t="shared" si="65"/>
        <v>2.7495170115439467</v>
      </c>
      <c r="E39" s="304"/>
      <c r="F39" s="304">
        <v>1.4701821029489772E-2</v>
      </c>
      <c r="G39" s="304">
        <v>1.5588069649776702E-2</v>
      </c>
      <c r="H39" s="304">
        <v>1.9390434988728545E-2</v>
      </c>
      <c r="I39" s="304"/>
      <c r="J39" s="304">
        <v>0.21805189437426173</v>
      </c>
      <c r="K39" s="304">
        <v>0.28344721665203632</v>
      </c>
      <c r="L39" s="304">
        <v>0.36319862160014049</v>
      </c>
      <c r="M39" s="304"/>
      <c r="N39" s="304">
        <v>0.47370700195509019</v>
      </c>
      <c r="O39" s="304">
        <v>0.52123808323925502</v>
      </c>
      <c r="P39" s="304">
        <v>0.57719356032476055</v>
      </c>
      <c r="Q39" s="306"/>
      <c r="R39" s="304">
        <v>0.1560561421433396</v>
      </c>
      <c r="S39" s="304">
        <v>0.16903713669196604</v>
      </c>
      <c r="T39" s="304">
        <v>0.186327429524904</v>
      </c>
      <c r="U39" s="306"/>
      <c r="V39" s="304">
        <v>0.17416492421313728</v>
      </c>
      <c r="W39" s="304">
        <v>0.18449475301086921</v>
      </c>
      <c r="X39" s="304">
        <v>0.19241844208631811</v>
      </c>
      <c r="Y39" s="306"/>
      <c r="Z39" s="304">
        <v>0.70709455808250543</v>
      </c>
      <c r="AA39" s="304">
        <v>0.61108703223955618</v>
      </c>
      <c r="AB39" s="304">
        <v>0.52573084300944883</v>
      </c>
      <c r="AC39" s="306"/>
      <c r="AD39" s="304">
        <v>0.83551702470553457</v>
      </c>
      <c r="AE39" s="304">
        <v>0.75904802625666867</v>
      </c>
      <c r="AF39" s="304">
        <v>0.66213037271691932</v>
      </c>
      <c r="AG39" s="306"/>
      <c r="AH39" s="304">
        <v>0.33344743199178845</v>
      </c>
      <c r="AI39" s="304">
        <v>0.22990824215946112</v>
      </c>
      <c r="AJ39" s="304">
        <v>0.10925365594172211</v>
      </c>
      <c r="AK39" s="306"/>
      <c r="AL39" s="304">
        <v>0.16355923700538633</v>
      </c>
      <c r="AM39" s="304">
        <v>0.13275433576748577</v>
      </c>
      <c r="AN39" s="304">
        <v>0.11387365135100479</v>
      </c>
    </row>
    <row r="40" spans="1:40" x14ac:dyDescent="0.2">
      <c r="A40" s="13" t="str">
        <f t="shared" si="63"/>
        <v>Process, plant and machine operatives</v>
      </c>
      <c r="B40" s="304">
        <f t="shared" si="66"/>
        <v>11.475372172068381</v>
      </c>
      <c r="C40" s="304">
        <f t="shared" si="64"/>
        <v>10.511212246018022</v>
      </c>
      <c r="D40" s="304">
        <f t="shared" si="65"/>
        <v>8.8199891801799772</v>
      </c>
      <c r="E40" s="304"/>
      <c r="F40" s="304">
        <v>2.3743346193182838E-3</v>
      </c>
      <c r="G40" s="304">
        <v>2.9849163260200545E-3</v>
      </c>
      <c r="H40" s="304">
        <v>4.0485191389387273E-3</v>
      </c>
      <c r="I40" s="304"/>
      <c r="J40" s="304">
        <v>0.22610281482343991</v>
      </c>
      <c r="K40" s="304">
        <v>0.35500528428614192</v>
      </c>
      <c r="L40" s="304">
        <v>0.59105768386625723</v>
      </c>
      <c r="M40" s="304"/>
      <c r="N40" s="304">
        <v>0.39128773541556311</v>
      </c>
      <c r="O40" s="304">
        <v>0.48823164717342821</v>
      </c>
      <c r="P40" s="304">
        <v>0.60275558758238512</v>
      </c>
      <c r="Q40" s="306"/>
      <c r="R40" s="305">
        <v>0.21251721532886841</v>
      </c>
      <c r="S40" s="305">
        <v>0.24826986044813298</v>
      </c>
      <c r="T40" s="305">
        <v>0.28495766334383815</v>
      </c>
      <c r="U40" s="306"/>
      <c r="V40" s="305">
        <v>0.39603538784972375</v>
      </c>
      <c r="W40" s="305">
        <v>0.4995472819206267</v>
      </c>
      <c r="X40" s="305">
        <v>0.54445418779365695</v>
      </c>
      <c r="Y40" s="306"/>
      <c r="Z40" s="305">
        <v>2.795647371509284</v>
      </c>
      <c r="AA40" s="305">
        <v>3.035856725860989</v>
      </c>
      <c r="AB40" s="305">
        <v>3.1566940658764864</v>
      </c>
      <c r="AC40" s="306"/>
      <c r="AD40" s="305">
        <v>3.582819401135529</v>
      </c>
      <c r="AE40" s="305">
        <v>3.2913916399509566</v>
      </c>
      <c r="AF40" s="305">
        <v>2.6572842795557419</v>
      </c>
      <c r="AG40" s="306"/>
      <c r="AH40" s="305">
        <v>2.816111677154884</v>
      </c>
      <c r="AI40" s="305">
        <v>2.2353187752890782</v>
      </c>
      <c r="AJ40" s="305">
        <v>0.71940755717080596</v>
      </c>
      <c r="AK40" s="306"/>
      <c r="AL40" s="305">
        <v>1.0524762342317699</v>
      </c>
      <c r="AM40" s="305">
        <v>0.35460611476264864</v>
      </c>
      <c r="AN40" s="305">
        <v>0.25932963585186652</v>
      </c>
    </row>
    <row r="41" spans="1:40" x14ac:dyDescent="0.2">
      <c r="A41" s="39" t="str">
        <f t="shared" si="63"/>
        <v>Elementary occupations</v>
      </c>
      <c r="B41" s="307">
        <f t="shared" si="66"/>
        <v>4.7450087626318291</v>
      </c>
      <c r="C41" s="307">
        <f t="shared" si="64"/>
        <v>5.3757835097240294</v>
      </c>
      <c r="D41" s="307">
        <f>SUM(H41,L41,P41,T41,X41,AB41,AF41,AJ41,AN41)</f>
        <v>4.8353273005957789</v>
      </c>
      <c r="E41" s="307"/>
      <c r="F41" s="307">
        <v>9.4525059441916224E-3</v>
      </c>
      <c r="G41" s="307">
        <v>1.0171143747780709E-2</v>
      </c>
      <c r="H41" s="307">
        <v>1.4891883174745921E-2</v>
      </c>
      <c r="I41" s="307"/>
      <c r="J41" s="307">
        <v>5.311691912954504E-2</v>
      </c>
      <c r="K41" s="307">
        <v>7.7708329170861512E-2</v>
      </c>
      <c r="L41" s="307">
        <v>0.10819601669948326</v>
      </c>
      <c r="M41" s="307"/>
      <c r="N41" s="307">
        <v>0.2011655329887804</v>
      </c>
      <c r="O41" s="307">
        <v>0.34102797685110608</v>
      </c>
      <c r="P41" s="307">
        <v>0.39790306679689258</v>
      </c>
      <c r="Q41" s="308"/>
      <c r="R41" s="307">
        <v>0.13588033937511676</v>
      </c>
      <c r="S41" s="307">
        <v>0.18910180363476806</v>
      </c>
      <c r="T41" s="307">
        <v>0.21406954063462633</v>
      </c>
      <c r="U41" s="308"/>
      <c r="V41" s="307">
        <v>0.10950085225370941</v>
      </c>
      <c r="W41" s="307">
        <v>0.17504427000822323</v>
      </c>
      <c r="X41" s="307">
        <v>0.19223595751696138</v>
      </c>
      <c r="Y41" s="308"/>
      <c r="Z41" s="307">
        <v>0.68658169976993433</v>
      </c>
      <c r="AA41" s="307">
        <v>0.86792421171022338</v>
      </c>
      <c r="AB41" s="307">
        <v>0.86785402888029428</v>
      </c>
      <c r="AC41" s="308"/>
      <c r="AD41" s="307">
        <v>1.276874563520374</v>
      </c>
      <c r="AE41" s="307">
        <v>1.4750879836583355</v>
      </c>
      <c r="AF41" s="307">
        <v>1.1452498231683677</v>
      </c>
      <c r="AG41" s="308"/>
      <c r="AH41" s="307">
        <v>1.7795833624612223</v>
      </c>
      <c r="AI41" s="307">
        <v>1.9393285333020729</v>
      </c>
      <c r="AJ41" s="307">
        <v>1.7492442393624705</v>
      </c>
      <c r="AK41" s="308"/>
      <c r="AL41" s="307">
        <v>0.49285298718895537</v>
      </c>
      <c r="AM41" s="307">
        <v>0.30038925764065799</v>
      </c>
      <c r="AN41" s="307">
        <v>0.14568274436193765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Heart of the South West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66.356999999999957</v>
      </c>
      <c r="C50" s="305">
        <f>SUM(C51:C59)</f>
        <v>72.424999999999883</v>
      </c>
      <c r="D50" s="305">
        <f>SUM(D51:D59)</f>
        <v>80.80300000000004</v>
      </c>
      <c r="E50" s="304"/>
      <c r="F50" s="305">
        <f>SUM(F51:F59)</f>
        <v>0.21016179106485391</v>
      </c>
      <c r="G50" s="305">
        <f>SUM(G51:G59)</f>
        <v>0.32158949819549953</v>
      </c>
      <c r="H50" s="305">
        <f>SUM(H51:H59)</f>
        <v>0.55877624808860271</v>
      </c>
      <c r="I50" s="304"/>
      <c r="J50" s="305">
        <f>SUM(J51:J59)</f>
        <v>3.3231285761518499</v>
      </c>
      <c r="K50" s="305">
        <f>SUM(K51:K59)</f>
        <v>5.0555484908394712</v>
      </c>
      <c r="L50" s="305">
        <f>SUM(L51:L59)</f>
        <v>8.5810162327880981</v>
      </c>
      <c r="M50" s="304"/>
      <c r="N50" s="305">
        <f>SUM(N51:N59)</f>
        <v>5.8757927917071848</v>
      </c>
      <c r="O50" s="305">
        <f>SUM(O51:O59)</f>
        <v>7.0765063104694494</v>
      </c>
      <c r="P50" s="305">
        <f>SUM(P51:P59)</f>
        <v>8.6909017854278208</v>
      </c>
      <c r="Q50" s="304"/>
      <c r="R50" s="305">
        <f>SUM(R51:R59)</f>
        <v>1.9543749567834787</v>
      </c>
      <c r="S50" s="305">
        <f>SUM(S51:S59)</f>
        <v>2.3619623517236956</v>
      </c>
      <c r="T50" s="305">
        <f>SUM(T51:T59)</f>
        <v>3.0351816622208392</v>
      </c>
      <c r="U50" s="304"/>
      <c r="V50" s="305">
        <f>SUM(V51:V59)</f>
        <v>4.1534756196506111</v>
      </c>
      <c r="W50" s="305">
        <f>SUM(W51:W59)</f>
        <v>4.8847202155243075</v>
      </c>
      <c r="X50" s="305">
        <f>SUM(X51:X59)</f>
        <v>5.8932515636454923</v>
      </c>
      <c r="Y50" s="304"/>
      <c r="Z50" s="305">
        <f>SUM(Z51:Z59)</f>
        <v>21.216184370047458</v>
      </c>
      <c r="AA50" s="305">
        <f>SUM(AA51:AA59)</f>
        <v>23.648502419545121</v>
      </c>
      <c r="AB50" s="305">
        <f>SUM(AB51:AB59)</f>
        <v>26.966170109316458</v>
      </c>
      <c r="AC50" s="304"/>
      <c r="AD50" s="305">
        <f>SUM(AD51:AD59)</f>
        <v>16.272976987103931</v>
      </c>
      <c r="AE50" s="305">
        <f>SUM(AE51:AE59)</f>
        <v>16.548940238975145</v>
      </c>
      <c r="AF50" s="305">
        <f>SUM(AF51:AF59)</f>
        <v>16.315542528722698</v>
      </c>
      <c r="AG50" s="304"/>
      <c r="AH50" s="305">
        <f>SUM(AH51:AH59)</f>
        <v>10.063518020264603</v>
      </c>
      <c r="AI50" s="305">
        <f>SUM(AI51:AI59)</f>
        <v>10.467450289853785</v>
      </c>
      <c r="AJ50" s="305">
        <f>SUM(AJ51:AJ59)</f>
        <v>9.9518094848842598</v>
      </c>
      <c r="AK50" s="304"/>
      <c r="AL50" s="305">
        <f>SUM(AL51:AL59)</f>
        <v>3.2873868872259759</v>
      </c>
      <c r="AM50" s="305">
        <f>SUM(AM51:AM59)</f>
        <v>2.0597801848734205</v>
      </c>
      <c r="AN50" s="305">
        <f>SUM(AN51:AN59)</f>
        <v>0.81035038490578215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7.8865919525020178</v>
      </c>
      <c r="C51" s="304">
        <f t="shared" ref="C51:D51" si="68">SUM(G51,K51,O51,S51,W51,AA51,AE51,AI51,AM51)</f>
        <v>7.6579427904667119</v>
      </c>
      <c r="D51" s="304">
        <f t="shared" si="68"/>
        <v>9.1923809366428149</v>
      </c>
      <c r="E51" s="304"/>
      <c r="F51" s="304">
        <v>3.6089712326933421E-2</v>
      </c>
      <c r="G51" s="304">
        <v>5.4427041379797321E-2</v>
      </c>
      <c r="H51" s="304">
        <v>9.6679468937091145E-2</v>
      </c>
      <c r="I51" s="304"/>
      <c r="J51" s="304">
        <v>0.78671871216164058</v>
      </c>
      <c r="K51" s="304">
        <v>1.0313386269383398</v>
      </c>
      <c r="L51" s="304">
        <v>1.8290379281933524</v>
      </c>
      <c r="M51" s="304"/>
      <c r="N51" s="304">
        <v>1.4333408094992384</v>
      </c>
      <c r="O51" s="304">
        <v>1.527233675202696</v>
      </c>
      <c r="P51" s="304">
        <v>1.8438017996791645</v>
      </c>
      <c r="Q51" s="304"/>
      <c r="R51" s="304">
        <v>0.34662765606590618</v>
      </c>
      <c r="S51" s="304">
        <v>0.32826627868211011</v>
      </c>
      <c r="T51" s="304">
        <v>0.33855834807432439</v>
      </c>
      <c r="U51" s="304"/>
      <c r="V51" s="304">
        <v>0.77991752063671971</v>
      </c>
      <c r="W51" s="304">
        <v>0.77129190311167128</v>
      </c>
      <c r="X51" s="304">
        <v>0.91307812137970268</v>
      </c>
      <c r="Y51" s="304"/>
      <c r="Z51" s="304">
        <v>2.1441619167991552</v>
      </c>
      <c r="AA51" s="304">
        <v>1.9672737621472782</v>
      </c>
      <c r="AB51" s="304">
        <v>2.3679053459023502</v>
      </c>
      <c r="AC51" s="304"/>
      <c r="AD51" s="304">
        <v>1.3000628121173594</v>
      </c>
      <c r="AE51" s="304">
        <v>1.0410921282911512</v>
      </c>
      <c r="AF51" s="304">
        <v>0.94468898023364267</v>
      </c>
      <c r="AG51" s="304"/>
      <c r="AH51" s="304">
        <v>0.81738074196276322</v>
      </c>
      <c r="AI51" s="304">
        <v>0.71155327768296628</v>
      </c>
      <c r="AJ51" s="304">
        <v>0.669852277912938</v>
      </c>
      <c r="AK51" s="304"/>
      <c r="AL51" s="304">
        <v>0.2422920709323016</v>
      </c>
      <c r="AM51" s="304">
        <v>0.22546609703070161</v>
      </c>
      <c r="AN51" s="304">
        <v>0.18877866633024937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9.5216288112002534</v>
      </c>
      <c r="C52" s="304">
        <f t="shared" ref="C52:C59" si="70">SUM(G52,K52,O52,S52,W52,AA52,AE52,AI52,AM52)</f>
        <v>11.637174278811633</v>
      </c>
      <c r="D52" s="304">
        <f t="shared" ref="D52:D59" si="71">SUM(H52,L52,P52,T52,X52,AB52,AF52,AJ52,AN52)</f>
        <v>14.668111185206437</v>
      </c>
      <c r="E52" s="304"/>
      <c r="F52" s="304">
        <v>9.9266030638533148E-2</v>
      </c>
      <c r="G52" s="304">
        <v>0.1526316179742262</v>
      </c>
      <c r="H52" s="304">
        <v>0.24405039914558738</v>
      </c>
      <c r="I52" s="304"/>
      <c r="J52" s="304">
        <v>1.5060293994401184</v>
      </c>
      <c r="K52" s="304">
        <v>2.3837948391174084</v>
      </c>
      <c r="L52" s="304">
        <v>3.9938452324801119</v>
      </c>
      <c r="M52" s="304"/>
      <c r="N52" s="304">
        <v>1.9051613953994042</v>
      </c>
      <c r="O52" s="304">
        <v>2.2130635100082792</v>
      </c>
      <c r="P52" s="304">
        <v>2.4404564389477819</v>
      </c>
      <c r="Q52" s="304"/>
      <c r="R52" s="304">
        <v>0.22864600224408213</v>
      </c>
      <c r="S52" s="304">
        <v>0.20675127180141756</v>
      </c>
      <c r="T52" s="304">
        <v>0.24572161067593526</v>
      </c>
      <c r="U52" s="304"/>
      <c r="V52" s="304">
        <v>0.72443334293044337</v>
      </c>
      <c r="W52" s="304">
        <v>0.72629777734384771</v>
      </c>
      <c r="X52" s="304">
        <v>0.54009770256286493</v>
      </c>
      <c r="Y52" s="304"/>
      <c r="Z52" s="304">
        <v>2.7496109829599065</v>
      </c>
      <c r="AA52" s="304">
        <v>3.467621674943588</v>
      </c>
      <c r="AB52" s="304">
        <v>4.6993540730463703</v>
      </c>
      <c r="AC52" s="304"/>
      <c r="AD52" s="304">
        <v>1.479011351453098</v>
      </c>
      <c r="AE52" s="304">
        <v>1.6484108508438979</v>
      </c>
      <c r="AF52" s="304">
        <v>1.7977399500695974</v>
      </c>
      <c r="AG52" s="304"/>
      <c r="AH52" s="304">
        <v>0.62826059042280125</v>
      </c>
      <c r="AI52" s="304">
        <v>0.64579923162368547</v>
      </c>
      <c r="AJ52" s="304">
        <v>0.57443240756325431</v>
      </c>
      <c r="AK52" s="304"/>
      <c r="AL52" s="304">
        <v>0.20120971571186777</v>
      </c>
      <c r="AM52" s="304">
        <v>0.19280350515528244</v>
      </c>
      <c r="AN52" s="304">
        <v>0.13241337071493281</v>
      </c>
    </row>
    <row r="53" spans="1:40" x14ac:dyDescent="0.2">
      <c r="A53" s="13" t="str">
        <f t="shared" si="67"/>
        <v>Associate professional occupations</v>
      </c>
      <c r="B53" s="304">
        <f t="shared" si="69"/>
        <v>4.9923821181661978</v>
      </c>
      <c r="C53" s="304">
        <f t="shared" si="70"/>
        <v>5.2606662353093254</v>
      </c>
      <c r="D53" s="304">
        <f t="shared" si="71"/>
        <v>6.3029731073783068</v>
      </c>
      <c r="E53" s="304"/>
      <c r="F53" s="304">
        <v>9.5258006112237427E-3</v>
      </c>
      <c r="G53" s="304">
        <v>1.410779534287666E-2</v>
      </c>
      <c r="H53" s="304">
        <v>2.6703198123406848E-2</v>
      </c>
      <c r="I53" s="304"/>
      <c r="J53" s="304">
        <v>0.42664790449821133</v>
      </c>
      <c r="K53" s="304">
        <v>0.64625761159406558</v>
      </c>
      <c r="L53" s="304">
        <v>1.1230360516070679</v>
      </c>
      <c r="M53" s="304"/>
      <c r="N53" s="304">
        <v>0.7604230219824949</v>
      </c>
      <c r="O53" s="304">
        <v>0.8699253549519026</v>
      </c>
      <c r="P53" s="304">
        <v>1.0353656221830327</v>
      </c>
      <c r="Q53" s="304"/>
      <c r="R53" s="304">
        <v>0.33378066607000745</v>
      </c>
      <c r="S53" s="304">
        <v>0.40974413474216065</v>
      </c>
      <c r="T53" s="304">
        <v>0.54013571040078745</v>
      </c>
      <c r="U53" s="304"/>
      <c r="V53" s="304">
        <v>0.63262546150219734</v>
      </c>
      <c r="W53" s="304">
        <v>0.66049583192212225</v>
      </c>
      <c r="X53" s="304">
        <v>0.75714786500848485</v>
      </c>
      <c r="Y53" s="304"/>
      <c r="Z53" s="304">
        <v>1.0972754748196807</v>
      </c>
      <c r="AA53" s="304">
        <v>0.99285013441717029</v>
      </c>
      <c r="AB53" s="304">
        <v>1.0184894290109947</v>
      </c>
      <c r="AC53" s="304"/>
      <c r="AD53" s="304">
        <v>0.95335110341428531</v>
      </c>
      <c r="AE53" s="304">
        <v>0.89062564723034854</v>
      </c>
      <c r="AF53" s="304">
        <v>0.94414573715877625</v>
      </c>
      <c r="AG53" s="304"/>
      <c r="AH53" s="304">
        <v>0.6884428039552225</v>
      </c>
      <c r="AI53" s="304">
        <v>0.7163564190501045</v>
      </c>
      <c r="AJ53" s="304">
        <v>0.79715178942406195</v>
      </c>
      <c r="AK53" s="304"/>
      <c r="AL53" s="304">
        <v>9.0309881312874984E-2</v>
      </c>
      <c r="AM53" s="304">
        <v>6.0303306058575132E-2</v>
      </c>
      <c r="AN53" s="304">
        <v>6.0797704461694732E-2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4.9834752476145781</v>
      </c>
      <c r="C54" s="304">
        <f t="shared" si="70"/>
        <v>5.1587650834429875</v>
      </c>
      <c r="D54" s="304">
        <f t="shared" si="71"/>
        <v>5.0203799475798592</v>
      </c>
      <c r="E54" s="304"/>
      <c r="F54" s="304">
        <v>4.231934662615848E-2</v>
      </c>
      <c r="G54" s="304">
        <v>6.0526505079472825E-2</v>
      </c>
      <c r="H54" s="304">
        <v>0.1202453857861627</v>
      </c>
      <c r="I54" s="304"/>
      <c r="J54" s="304">
        <v>0.22280437423173821</v>
      </c>
      <c r="K54" s="304">
        <v>0.34972521026739556</v>
      </c>
      <c r="L54" s="304">
        <v>0.55261514240908627</v>
      </c>
      <c r="M54" s="304"/>
      <c r="N54" s="304">
        <v>0.64866703466078612</v>
      </c>
      <c r="O54" s="304">
        <v>0.86200751598547654</v>
      </c>
      <c r="P54" s="304">
        <v>1.1808974947676472</v>
      </c>
      <c r="Q54" s="304"/>
      <c r="R54" s="304">
        <v>0.39941485895898138</v>
      </c>
      <c r="S54" s="304">
        <v>0.47007845710983759</v>
      </c>
      <c r="T54" s="304">
        <v>0.59947716731671519</v>
      </c>
      <c r="U54" s="304"/>
      <c r="V54" s="304">
        <v>0.33180551868112745</v>
      </c>
      <c r="W54" s="304">
        <v>0.38753952717372042</v>
      </c>
      <c r="X54" s="304">
        <v>0.54943414764091048</v>
      </c>
      <c r="Y54" s="304"/>
      <c r="Z54" s="304">
        <v>0.97947462729419521</v>
      </c>
      <c r="AA54" s="304">
        <v>0.94541097345872405</v>
      </c>
      <c r="AB54" s="304">
        <v>0.7209931824629624</v>
      </c>
      <c r="AC54" s="304"/>
      <c r="AD54" s="304">
        <v>0.85509074363968973</v>
      </c>
      <c r="AE54" s="304">
        <v>0.62786337762729794</v>
      </c>
      <c r="AF54" s="304">
        <v>0.19927773466560164</v>
      </c>
      <c r="AG54" s="304"/>
      <c r="AH54" s="304">
        <v>1.2774366515584814</v>
      </c>
      <c r="AI54" s="304">
        <v>1.37563493498955</v>
      </c>
      <c r="AJ54" s="304">
        <v>1.0905695124988037</v>
      </c>
      <c r="AK54" s="304"/>
      <c r="AL54" s="304">
        <v>0.22646209196341949</v>
      </c>
      <c r="AM54" s="304">
        <v>7.9978581751512762E-2</v>
      </c>
      <c r="AN54" s="304">
        <v>6.8701800319700117E-3</v>
      </c>
    </row>
    <row r="55" spans="1:40" x14ac:dyDescent="0.2">
      <c r="A55" s="13" t="str">
        <f t="shared" si="67"/>
        <v>Skilled trades occupations</v>
      </c>
      <c r="B55" s="304">
        <f t="shared" si="69"/>
        <v>28.952754049034571</v>
      </c>
      <c r="C55" s="304">
        <f t="shared" si="70"/>
        <v>31.375006048879182</v>
      </c>
      <c r="D55" s="304">
        <f t="shared" si="71"/>
        <v>33.225400898602288</v>
      </c>
      <c r="E55" s="304"/>
      <c r="F55" s="304">
        <v>4.2634034364005214E-3</v>
      </c>
      <c r="G55" s="304">
        <v>7.1899497906973983E-3</v>
      </c>
      <c r="H55" s="304">
        <v>1.1424526854520414E-2</v>
      </c>
      <c r="I55" s="304"/>
      <c r="J55" s="304">
        <v>0.21631629502283337</v>
      </c>
      <c r="K55" s="304">
        <v>0.38311321285498035</v>
      </c>
      <c r="L55" s="304">
        <v>0.63234548124417467</v>
      </c>
      <c r="M55" s="304"/>
      <c r="N55" s="304">
        <v>0.76609079370654198</v>
      </c>
      <c r="O55" s="304">
        <v>1.1009148198298586</v>
      </c>
      <c r="P55" s="304">
        <v>1.5014731445787848</v>
      </c>
      <c r="Q55" s="304"/>
      <c r="R55" s="304">
        <v>0.49115520572825833</v>
      </c>
      <c r="S55" s="304">
        <v>0.71958522572892991</v>
      </c>
      <c r="T55" s="304">
        <v>0.98146882613414077</v>
      </c>
      <c r="U55" s="304"/>
      <c r="V55" s="304">
        <v>1.285147096725944</v>
      </c>
      <c r="W55" s="304">
        <v>1.7675675573013816</v>
      </c>
      <c r="X55" s="304">
        <v>2.3821310783893557</v>
      </c>
      <c r="Y55" s="304"/>
      <c r="Z55" s="304">
        <v>11.301852127832623</v>
      </c>
      <c r="AA55" s="304">
        <v>12.453005022450819</v>
      </c>
      <c r="AB55" s="304">
        <v>12.997798126044499</v>
      </c>
      <c r="AC55" s="304"/>
      <c r="AD55" s="304">
        <v>8.8084017749919532</v>
      </c>
      <c r="AE55" s="304">
        <v>9.2014146332689855</v>
      </c>
      <c r="AF55" s="304">
        <v>9.2555422849839495</v>
      </c>
      <c r="AG55" s="304"/>
      <c r="AH55" s="304">
        <v>4.2785957485679393</v>
      </c>
      <c r="AI55" s="304">
        <v>4.6598303424054768</v>
      </c>
      <c r="AJ55" s="304">
        <v>5.2869856321757895</v>
      </c>
      <c r="AK55" s="304"/>
      <c r="AL55" s="304">
        <v>1.8009316030220752</v>
      </c>
      <c r="AM55" s="304">
        <v>1.0823852852480529</v>
      </c>
      <c r="AN55" s="304">
        <v>0.1762317981970703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0.18098978273448479</v>
      </c>
      <c r="C56" s="304">
        <f t="shared" si="70"/>
        <v>0.18199994917464826</v>
      </c>
      <c r="D56" s="304">
        <f t="shared" si="71"/>
        <v>0.21765003969908689</v>
      </c>
      <c r="E56" s="304"/>
      <c r="F56" s="304">
        <v>1.2657450065278178E-4</v>
      </c>
      <c r="G56" s="304">
        <v>1.4365259857069396E-4</v>
      </c>
      <c r="H56" s="304">
        <v>2.0164264096849354E-4</v>
      </c>
      <c r="I56" s="304"/>
      <c r="J56" s="304">
        <v>6.6679821286001811E-3</v>
      </c>
      <c r="K56" s="304">
        <v>7.9363408068804306E-3</v>
      </c>
      <c r="L56" s="304">
        <v>1.1034850421357162E-2</v>
      </c>
      <c r="M56" s="304"/>
      <c r="N56" s="304">
        <v>8.6904343136603637E-3</v>
      </c>
      <c r="O56" s="304">
        <v>9.5489893540124122E-3</v>
      </c>
      <c r="P56" s="304">
        <v>1.2092431745736858E-2</v>
      </c>
      <c r="Q56" s="304"/>
      <c r="R56" s="304">
        <v>1.5562041907090601E-3</v>
      </c>
      <c r="S56" s="304">
        <v>1.6012429636836523E-3</v>
      </c>
      <c r="T56" s="304">
        <v>1.8127015783732431E-3</v>
      </c>
      <c r="U56" s="304"/>
      <c r="V56" s="304">
        <v>4.4271685180616331E-3</v>
      </c>
      <c r="W56" s="304">
        <v>4.59379584327656E-3</v>
      </c>
      <c r="X56" s="304">
        <v>5.2416006689110315E-3</v>
      </c>
      <c r="Y56" s="304"/>
      <c r="Z56" s="304">
        <v>6.4213324700362312E-2</v>
      </c>
      <c r="AA56" s="304">
        <v>7.9686037057380962E-2</v>
      </c>
      <c r="AB56" s="304">
        <v>0.11141385781493338</v>
      </c>
      <c r="AC56" s="304"/>
      <c r="AD56" s="304">
        <v>1.5297569835130894E-2</v>
      </c>
      <c r="AE56" s="304">
        <v>1.4955462664435733E-2</v>
      </c>
      <c r="AF56" s="304">
        <v>1.6467330530175659E-2</v>
      </c>
      <c r="AG56" s="304"/>
      <c r="AH56" s="304">
        <v>4.6272961152515765E-2</v>
      </c>
      <c r="AI56" s="304">
        <v>3.8581600733904368E-2</v>
      </c>
      <c r="AJ56" s="304">
        <v>3.9335270357122573E-2</v>
      </c>
      <c r="AK56" s="304"/>
      <c r="AL56" s="304">
        <v>3.3737563394791815E-2</v>
      </c>
      <c r="AM56" s="304">
        <v>2.4952827152503427E-2</v>
      </c>
      <c r="AN56" s="304">
        <v>2.0050353941508472E-2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1.3001836087082892</v>
      </c>
      <c r="C57" s="304">
        <f t="shared" si="70"/>
        <v>1.4447218197888116</v>
      </c>
      <c r="D57" s="304">
        <f t="shared" si="71"/>
        <v>1.6309533700430512</v>
      </c>
      <c r="E57" s="304"/>
      <c r="F57" s="304">
        <v>3.0105637293893323E-3</v>
      </c>
      <c r="G57" s="304">
        <v>4.6849236125055685E-3</v>
      </c>
      <c r="H57" s="304">
        <v>9.0297937514339441E-3</v>
      </c>
      <c r="I57" s="304"/>
      <c r="J57" s="304">
        <v>8.0822078088819402E-2</v>
      </c>
      <c r="K57" s="304">
        <v>0.10708391602492341</v>
      </c>
      <c r="L57" s="304">
        <v>0.15119444174438526</v>
      </c>
      <c r="M57" s="304"/>
      <c r="N57" s="304">
        <v>0.20842708301799234</v>
      </c>
      <c r="O57" s="304">
        <v>0.26310574907089201</v>
      </c>
      <c r="P57" s="304">
        <v>0.34132240634082234</v>
      </c>
      <c r="Q57" s="304"/>
      <c r="R57" s="304">
        <v>6.2443305822048017E-2</v>
      </c>
      <c r="S57" s="304">
        <v>8.2410219189718137E-2</v>
      </c>
      <c r="T57" s="304">
        <v>0.10748152559794537</v>
      </c>
      <c r="U57" s="304"/>
      <c r="V57" s="304">
        <v>5.8283407051404917E-2</v>
      </c>
      <c r="W57" s="304">
        <v>7.128936341785401E-2</v>
      </c>
      <c r="X57" s="304">
        <v>8.5144027258670568E-2</v>
      </c>
      <c r="Y57" s="304"/>
      <c r="Z57" s="304">
        <v>0.52756290761571267</v>
      </c>
      <c r="AA57" s="304">
        <v>0.60495112122235262</v>
      </c>
      <c r="AB57" s="304">
        <v>0.76766541691310675</v>
      </c>
      <c r="AC57" s="304"/>
      <c r="AD57" s="304">
        <v>9.3428796658971316E-2</v>
      </c>
      <c r="AE57" s="304">
        <v>6.9134094247948766E-2</v>
      </c>
      <c r="AF57" s="304">
        <v>2.1502311174099963E-2</v>
      </c>
      <c r="AG57" s="304"/>
      <c r="AH57" s="304">
        <v>0.13667798972975864</v>
      </c>
      <c r="AI57" s="304">
        <v>0.12294519346845263</v>
      </c>
      <c r="AJ57" s="304">
        <v>3.300051958477522E-2</v>
      </c>
      <c r="AK57" s="304"/>
      <c r="AL57" s="304">
        <v>0.12952747699419245</v>
      </c>
      <c r="AM57" s="304">
        <v>0.11911723953416446</v>
      </c>
      <c r="AN57" s="304">
        <v>0.11461292767781187</v>
      </c>
    </row>
    <row r="58" spans="1:40" x14ac:dyDescent="0.2">
      <c r="A58" s="13" t="str">
        <f t="shared" si="67"/>
        <v>Process, plant and machine operatives</v>
      </c>
      <c r="B58" s="304">
        <f t="shared" si="69"/>
        <v>5.223476767252123</v>
      </c>
      <c r="C58" s="304">
        <f t="shared" si="70"/>
        <v>5.740471322446731</v>
      </c>
      <c r="D58" s="304">
        <f t="shared" si="71"/>
        <v>6.0215580256127978</v>
      </c>
      <c r="E58" s="304"/>
      <c r="F58" s="304">
        <v>1.5238226871444572E-2</v>
      </c>
      <c r="G58" s="304">
        <v>2.746524595714956E-2</v>
      </c>
      <c r="H58" s="304">
        <v>4.978073262598582E-2</v>
      </c>
      <c r="I58" s="304"/>
      <c r="J58" s="304">
        <v>4.8115560108380855E-2</v>
      </c>
      <c r="K58" s="304">
        <v>9.0314023542930125E-2</v>
      </c>
      <c r="L58" s="304">
        <v>0.18207580666138082</v>
      </c>
      <c r="M58" s="304"/>
      <c r="N58" s="304">
        <v>6.886524898348953E-2</v>
      </c>
      <c r="O58" s="304">
        <v>0.10458179264986321</v>
      </c>
      <c r="P58" s="304">
        <v>0.17387297350067671</v>
      </c>
      <c r="Q58" s="304"/>
      <c r="R58" s="304">
        <v>7.3549179417639846E-2</v>
      </c>
      <c r="S58" s="304">
        <v>0.11782864063437212</v>
      </c>
      <c r="T58" s="304">
        <v>0.19066909426355977</v>
      </c>
      <c r="U58" s="304"/>
      <c r="V58" s="304">
        <v>0.20831807282854498</v>
      </c>
      <c r="W58" s="304">
        <v>0.28826239319113084</v>
      </c>
      <c r="X58" s="304">
        <v>0.37930759709751549</v>
      </c>
      <c r="Y58" s="304"/>
      <c r="Z58" s="304">
        <v>1.4910157182283308</v>
      </c>
      <c r="AA58" s="304">
        <v>1.8726163606049027</v>
      </c>
      <c r="AB58" s="304">
        <v>2.388522652990841</v>
      </c>
      <c r="AC58" s="304"/>
      <c r="AD58" s="304">
        <v>1.8172405370451878</v>
      </c>
      <c r="AE58" s="304">
        <v>1.9635929547493509</v>
      </c>
      <c r="AF58" s="304">
        <v>1.9862301424058701</v>
      </c>
      <c r="AG58" s="304"/>
      <c r="AH58" s="304">
        <v>1.2210512759316752</v>
      </c>
      <c r="AI58" s="304">
        <v>1.1262008543512638</v>
      </c>
      <c r="AJ58" s="304">
        <v>0.64335585800831585</v>
      </c>
      <c r="AK58" s="304"/>
      <c r="AL58" s="304">
        <v>0.2800829478374296</v>
      </c>
      <c r="AM58" s="304">
        <v>0.14960905676576783</v>
      </c>
      <c r="AN58" s="304">
        <v>2.7743168058652779E-2</v>
      </c>
    </row>
    <row r="59" spans="1:40" x14ac:dyDescent="0.2">
      <c r="A59" s="13" t="str">
        <f t="shared" si="67"/>
        <v>Elementary occupations</v>
      </c>
      <c r="B59" s="304">
        <f t="shared" si="69"/>
        <v>3.315517662787439</v>
      </c>
      <c r="C59" s="304">
        <f t="shared" si="70"/>
        <v>3.9682524716798633</v>
      </c>
      <c r="D59" s="304">
        <f t="shared" si="71"/>
        <v>4.5235924892354111</v>
      </c>
      <c r="E59" s="304"/>
      <c r="F59" s="304">
        <v>3.2213232411789673E-4</v>
      </c>
      <c r="G59" s="304">
        <v>4.1276646020330814E-4</v>
      </c>
      <c r="H59" s="304">
        <v>6.6110022344604061E-4</v>
      </c>
      <c r="I59" s="304"/>
      <c r="J59" s="304">
        <v>2.9006270471508274E-2</v>
      </c>
      <c r="K59" s="304">
        <v>5.5984709692546229E-2</v>
      </c>
      <c r="L59" s="304">
        <v>0.1058312980271825</v>
      </c>
      <c r="M59" s="304"/>
      <c r="N59" s="304">
        <v>7.6126970143577249E-2</v>
      </c>
      <c r="O59" s="304">
        <v>0.12612490341646759</v>
      </c>
      <c r="P59" s="304">
        <v>0.16161947368417448</v>
      </c>
      <c r="Q59" s="304"/>
      <c r="R59" s="304">
        <v>1.7201878285846323E-2</v>
      </c>
      <c r="S59" s="304">
        <v>2.5696880871465828E-2</v>
      </c>
      <c r="T59" s="304">
        <v>2.9856678179057558E-2</v>
      </c>
      <c r="U59" s="304"/>
      <c r="V59" s="304">
        <v>0.12851803077616825</v>
      </c>
      <c r="W59" s="304">
        <v>0.20738206621930214</v>
      </c>
      <c r="X59" s="304">
        <v>0.28166942363907649</v>
      </c>
      <c r="Y59" s="304"/>
      <c r="Z59" s="304">
        <v>0.86101728979749648</v>
      </c>
      <c r="AA59" s="304">
        <v>1.2650873332429069</v>
      </c>
      <c r="AB59" s="304">
        <v>1.8940280251303983</v>
      </c>
      <c r="AC59" s="304"/>
      <c r="AD59" s="304">
        <v>0.95109229794825734</v>
      </c>
      <c r="AE59" s="304">
        <v>1.0918510900517309</v>
      </c>
      <c r="AF59" s="304">
        <v>1.1499480575009855</v>
      </c>
      <c r="AG59" s="304"/>
      <c r="AH59" s="304">
        <v>0.96939925698344442</v>
      </c>
      <c r="AI59" s="304">
        <v>1.0705484355483801</v>
      </c>
      <c r="AJ59" s="304">
        <v>0.81712621735919833</v>
      </c>
      <c r="AK59" s="304"/>
      <c r="AL59" s="304">
        <v>0.28283353605702266</v>
      </c>
      <c r="AM59" s="304">
        <v>0.12516428617686015</v>
      </c>
      <c r="AN59" s="304">
        <v>8.2852215491891895E-2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245.93299999999968</v>
      </c>
      <c r="C62" s="305">
        <f>SUM(C63:C71)</f>
        <v>253.60199999999983</v>
      </c>
      <c r="D62" s="305">
        <f>SUM(D63:D71)</f>
        <v>265.99499999999989</v>
      </c>
      <c r="E62" s="304"/>
      <c r="F62" s="305">
        <f>SUM(F63:F71)</f>
        <v>0.78269533927466528</v>
      </c>
      <c r="G62" s="305">
        <f>SUM(G63:G71)</f>
        <v>1.1961101543053076</v>
      </c>
      <c r="H62" s="305">
        <f>SUM(H63:H71)</f>
        <v>2.1457823674707144</v>
      </c>
      <c r="I62" s="304"/>
      <c r="J62" s="305">
        <f>SUM(J63:J71)</f>
        <v>9.5506526806106358</v>
      </c>
      <c r="K62" s="305">
        <f>SUM(K63:K71)</f>
        <v>13.984514794986749</v>
      </c>
      <c r="L62" s="305">
        <f>SUM(L63:L71)</f>
        <v>25.151239212645798</v>
      </c>
      <c r="M62" s="304"/>
      <c r="N62" s="305">
        <f>SUM(N63:N71)</f>
        <v>32.586277717192907</v>
      </c>
      <c r="O62" s="305">
        <f>SUM(O63:O71)</f>
        <v>40.039111071262084</v>
      </c>
      <c r="P62" s="305">
        <f>SUM(P63:P71)</f>
        <v>53.857328908480604</v>
      </c>
      <c r="Q62" s="304"/>
      <c r="R62" s="305">
        <f>SUM(R63:R71)</f>
        <v>10.193833888635307</v>
      </c>
      <c r="S62" s="305">
        <f>SUM(S63:S71)</f>
        <v>12.139101029170575</v>
      </c>
      <c r="T62" s="305">
        <f>SUM(T63:T71)</f>
        <v>16.260593706064739</v>
      </c>
      <c r="U62" s="304"/>
      <c r="V62" s="305">
        <f>SUM(V63:V71)</f>
        <v>11.278893453055444</v>
      </c>
      <c r="W62" s="305">
        <f>SUM(W63:W71)</f>
        <v>13.166541242267808</v>
      </c>
      <c r="X62" s="305">
        <f>SUM(X63:X71)</f>
        <v>16.836499443675784</v>
      </c>
      <c r="Y62" s="304"/>
      <c r="Z62" s="305">
        <f>SUM(Z63:Z71)</f>
        <v>61.394105479826663</v>
      </c>
      <c r="AA62" s="305">
        <f>SUM(AA63:AA71)</f>
        <v>64.038581456883549</v>
      </c>
      <c r="AB62" s="305">
        <f>SUM(AB63:AB71)</f>
        <v>70.14237596334533</v>
      </c>
      <c r="AC62" s="304"/>
      <c r="AD62" s="305">
        <f>SUM(AD63:AD71)</f>
        <v>61.79573120885064</v>
      </c>
      <c r="AE62" s="305">
        <f>SUM(AE63:AE71)</f>
        <v>57.834727610733538</v>
      </c>
      <c r="AF62" s="305">
        <f>SUM(AF63:AF71)</f>
        <v>48.140478191406139</v>
      </c>
      <c r="AG62" s="304"/>
      <c r="AH62" s="305">
        <f>SUM(AH63:AH71)</f>
        <v>45.042465116716052</v>
      </c>
      <c r="AI62" s="305">
        <f>SUM(AI63:AI71)</f>
        <v>41.161101828921559</v>
      </c>
      <c r="AJ62" s="305">
        <f>SUM(AJ63:AJ71)</f>
        <v>24.509949419242602</v>
      </c>
      <c r="AK62" s="304"/>
      <c r="AL62" s="305">
        <f>SUM(AL63:AL71)</f>
        <v>13.308345115837385</v>
      </c>
      <c r="AM62" s="305">
        <f>SUM(AM63:AM71)</f>
        <v>10.042210811468683</v>
      </c>
      <c r="AN62" s="305">
        <f>SUM(AN63:AN71)</f>
        <v>8.9507527876681134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36.656201203961892</v>
      </c>
      <c r="C63" s="304">
        <f t="shared" ref="C63:C71" si="73">SUM(G63,K63,O63,S63,W63,AA63,AE63,AI63,AM63)</f>
        <v>36.071898008283533</v>
      </c>
      <c r="D63" s="304">
        <f t="shared" ref="D63:D71" si="74">SUM(H63,L63,P63,T63,X63,AB63,AF63,AJ63,AN63)</f>
        <v>40.225571704055881</v>
      </c>
      <c r="E63" s="304"/>
      <c r="F63" s="304">
        <v>0.1947003863417856</v>
      </c>
      <c r="G63" s="304">
        <v>0.29903549637690674</v>
      </c>
      <c r="H63" s="304">
        <v>0.55714846220014091</v>
      </c>
      <c r="I63" s="304"/>
      <c r="J63" s="304">
        <v>2.42441806693803</v>
      </c>
      <c r="K63" s="304">
        <v>3.3439216895379302</v>
      </c>
      <c r="L63" s="304">
        <v>5.994992380874975</v>
      </c>
      <c r="M63" s="304"/>
      <c r="N63" s="304">
        <v>7.7641347433319821</v>
      </c>
      <c r="O63" s="304">
        <v>8.8465671795378906</v>
      </c>
      <c r="P63" s="304">
        <v>11.14741494602597</v>
      </c>
      <c r="Q63" s="304"/>
      <c r="R63" s="304">
        <v>1.7641014360873637</v>
      </c>
      <c r="S63" s="304">
        <v>1.8606898516465296</v>
      </c>
      <c r="T63" s="304">
        <v>2.3843200666785362</v>
      </c>
      <c r="U63" s="304"/>
      <c r="V63" s="304">
        <v>2.2098063882065504</v>
      </c>
      <c r="W63" s="304">
        <v>2.3037054035464344</v>
      </c>
      <c r="X63" s="304">
        <v>2.4035369505818371</v>
      </c>
      <c r="Y63" s="304"/>
      <c r="Z63" s="304">
        <v>7.412610522997654</v>
      </c>
      <c r="AA63" s="304">
        <v>6.7302267312959909</v>
      </c>
      <c r="AB63" s="304">
        <v>7.5503918222446398</v>
      </c>
      <c r="AC63" s="304"/>
      <c r="AD63" s="304">
        <v>7.768929210482141</v>
      </c>
      <c r="AE63" s="304">
        <v>6.5443840797210848</v>
      </c>
      <c r="AF63" s="304">
        <v>5.0689687898344751</v>
      </c>
      <c r="AG63" s="304"/>
      <c r="AH63" s="304">
        <v>6.2685026757757587</v>
      </c>
      <c r="AI63" s="304">
        <v>5.4800071889041169</v>
      </c>
      <c r="AJ63" s="304">
        <v>4.4688997089922067</v>
      </c>
      <c r="AK63" s="304"/>
      <c r="AL63" s="304">
        <v>0.84899777380062647</v>
      </c>
      <c r="AM63" s="304">
        <v>0.66336038771665051</v>
      </c>
      <c r="AN63" s="304">
        <v>0.64989857662309602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18.75293220597673</v>
      </c>
      <c r="C64" s="304">
        <f t="shared" si="73"/>
        <v>20.804671125762461</v>
      </c>
      <c r="D64" s="304">
        <f t="shared" si="74"/>
        <v>23.982878042808704</v>
      </c>
      <c r="E64" s="304"/>
      <c r="F64" s="304">
        <v>0.28394629075982702</v>
      </c>
      <c r="G64" s="304">
        <v>0.42978853414304524</v>
      </c>
      <c r="H64" s="304">
        <v>0.75085023192816069</v>
      </c>
      <c r="I64" s="304"/>
      <c r="J64" s="304">
        <v>1.982116749068215</v>
      </c>
      <c r="K64" s="304">
        <v>2.8585900002697184</v>
      </c>
      <c r="L64" s="304">
        <v>4.7833033228346151</v>
      </c>
      <c r="M64" s="304"/>
      <c r="N64" s="304">
        <v>4.3129426649254539</v>
      </c>
      <c r="O64" s="304">
        <v>5.2299040787377953</v>
      </c>
      <c r="P64" s="304">
        <v>6.4747906381344915</v>
      </c>
      <c r="Q64" s="304"/>
      <c r="R64" s="304">
        <v>0.73358170116454202</v>
      </c>
      <c r="S64" s="304">
        <v>0.77123594864728828</v>
      </c>
      <c r="T64" s="304">
        <v>0.83750444202687768</v>
      </c>
      <c r="U64" s="304"/>
      <c r="V64" s="304">
        <v>1.0545340050373557</v>
      </c>
      <c r="W64" s="304">
        <v>1.2033020319007823</v>
      </c>
      <c r="X64" s="304">
        <v>1.3821252172810781</v>
      </c>
      <c r="Y64" s="304"/>
      <c r="Z64" s="304">
        <v>4.563389560361049</v>
      </c>
      <c r="AA64" s="304">
        <v>5.0156527459960847</v>
      </c>
      <c r="AB64" s="304">
        <v>5.7565428494104323</v>
      </c>
      <c r="AC64" s="304"/>
      <c r="AD64" s="304">
        <v>3.226984782593628</v>
      </c>
      <c r="AE64" s="304">
        <v>2.8912197364047509</v>
      </c>
      <c r="AF64" s="304">
        <v>2.2012929859592907</v>
      </c>
      <c r="AG64" s="304"/>
      <c r="AH64" s="304">
        <v>2.2251165088864342</v>
      </c>
      <c r="AI64" s="304">
        <v>2.0970596526497594</v>
      </c>
      <c r="AJ64" s="304">
        <v>1.465327692026744</v>
      </c>
      <c r="AK64" s="304"/>
      <c r="AL64" s="304">
        <v>0.37031994318022632</v>
      </c>
      <c r="AM64" s="304">
        <v>0.30791839701323775</v>
      </c>
      <c r="AN64" s="304">
        <v>0.33114066320701119</v>
      </c>
    </row>
    <row r="65" spans="1:40" x14ac:dyDescent="0.2">
      <c r="A65" s="13" t="str">
        <f t="shared" si="72"/>
        <v>Associate professional occupations</v>
      </c>
      <c r="B65" s="304">
        <f t="shared" si="75"/>
        <v>17.700013279067992</v>
      </c>
      <c r="C65" s="304">
        <f t="shared" si="73"/>
        <v>18.163917321864083</v>
      </c>
      <c r="D65" s="304">
        <f t="shared" si="74"/>
        <v>20.158035665514333</v>
      </c>
      <c r="E65" s="304"/>
      <c r="F65" s="304">
        <v>0.10639181484538031</v>
      </c>
      <c r="G65" s="304">
        <v>0.15409517103356796</v>
      </c>
      <c r="H65" s="304">
        <v>0.26007709766546033</v>
      </c>
      <c r="I65" s="304"/>
      <c r="J65" s="304">
        <v>0.94156623792197613</v>
      </c>
      <c r="K65" s="304">
        <v>1.2862440968903834</v>
      </c>
      <c r="L65" s="304">
        <v>2.1192086782466704</v>
      </c>
      <c r="M65" s="304"/>
      <c r="N65" s="304">
        <v>3.3387368414921434</v>
      </c>
      <c r="O65" s="304">
        <v>3.8224843337670347</v>
      </c>
      <c r="P65" s="304">
        <v>4.7213077073045193</v>
      </c>
      <c r="Q65" s="304"/>
      <c r="R65" s="304">
        <v>0.7758378360711834</v>
      </c>
      <c r="S65" s="304">
        <v>0.86362972966310059</v>
      </c>
      <c r="T65" s="304">
        <v>1.0954740383391814</v>
      </c>
      <c r="U65" s="304"/>
      <c r="V65" s="304">
        <v>0.96952757452525107</v>
      </c>
      <c r="W65" s="304">
        <v>1.1113470295259031</v>
      </c>
      <c r="X65" s="304">
        <v>1.3557327705385327</v>
      </c>
      <c r="Y65" s="304"/>
      <c r="Z65" s="304">
        <v>4.6740872045184121</v>
      </c>
      <c r="AA65" s="304">
        <v>4.8560665837936901</v>
      </c>
      <c r="AB65" s="304">
        <v>5.5992845058512479</v>
      </c>
      <c r="AC65" s="304"/>
      <c r="AD65" s="304">
        <v>3.8372744587510756</v>
      </c>
      <c r="AE65" s="304">
        <v>3.569725543875037</v>
      </c>
      <c r="AF65" s="304">
        <v>3.2752827398748119</v>
      </c>
      <c r="AG65" s="304"/>
      <c r="AH65" s="304">
        <v>2.4580570317502324</v>
      </c>
      <c r="AI65" s="304">
        <v>2.0977876584283184</v>
      </c>
      <c r="AJ65" s="304">
        <v>1.3146708131328861</v>
      </c>
      <c r="AK65" s="304"/>
      <c r="AL65" s="304">
        <v>0.59853427919233892</v>
      </c>
      <c r="AM65" s="304">
        <v>0.40253717488704893</v>
      </c>
      <c r="AN65" s="304">
        <v>0.41699731456102246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21.298724752677877</v>
      </c>
      <c r="C66" s="304">
        <f t="shared" si="73"/>
        <v>23.432965114675081</v>
      </c>
      <c r="D66" s="304">
        <f t="shared" si="74"/>
        <v>27.099854527374813</v>
      </c>
      <c r="E66" s="304"/>
      <c r="F66" s="304">
        <v>5.5681167531109965E-2</v>
      </c>
      <c r="G66" s="304">
        <v>8.9443716801471826E-2</v>
      </c>
      <c r="H66" s="304">
        <v>0.17398825973482637</v>
      </c>
      <c r="I66" s="304"/>
      <c r="J66" s="304">
        <v>0.81978105584182914</v>
      </c>
      <c r="K66" s="304">
        <v>1.2799870801653601</v>
      </c>
      <c r="L66" s="304">
        <v>2.4459560925949408</v>
      </c>
      <c r="M66" s="304"/>
      <c r="N66" s="304">
        <v>3.3412241581673614</v>
      </c>
      <c r="O66" s="304">
        <v>4.5904830535982351</v>
      </c>
      <c r="P66" s="304">
        <v>7.4917024767064211</v>
      </c>
      <c r="Q66" s="304"/>
      <c r="R66" s="304">
        <v>1.0944680084851852</v>
      </c>
      <c r="S66" s="304">
        <v>1.3779558073137472</v>
      </c>
      <c r="T66" s="304">
        <v>1.8145960801546575</v>
      </c>
      <c r="U66" s="304"/>
      <c r="V66" s="304">
        <v>0.98718003969223456</v>
      </c>
      <c r="W66" s="304">
        <v>1.1586474948489585</v>
      </c>
      <c r="X66" s="304">
        <v>2.0863144808571059</v>
      </c>
      <c r="Y66" s="304"/>
      <c r="Z66" s="304">
        <v>5.5458885031960827</v>
      </c>
      <c r="AA66" s="304">
        <v>6.420510782788118</v>
      </c>
      <c r="AB66" s="304">
        <v>7.2127600255529467</v>
      </c>
      <c r="AC66" s="304"/>
      <c r="AD66" s="304">
        <v>5.9507705231159465</v>
      </c>
      <c r="AE66" s="304">
        <v>5.9866438344771158</v>
      </c>
      <c r="AF66" s="304">
        <v>4.9123550781629763</v>
      </c>
      <c r="AG66" s="304"/>
      <c r="AH66" s="304">
        <v>3.0360707883328235</v>
      </c>
      <c r="AI66" s="304">
        <v>2.226600734569065</v>
      </c>
      <c r="AJ66" s="304">
        <v>0.74743546983327991</v>
      </c>
      <c r="AK66" s="304"/>
      <c r="AL66" s="304">
        <v>0.46766050831530553</v>
      </c>
      <c r="AM66" s="304">
        <v>0.30269261011301446</v>
      </c>
      <c r="AN66" s="304">
        <v>0.21474656377765813</v>
      </c>
    </row>
    <row r="67" spans="1:40" x14ac:dyDescent="0.2">
      <c r="A67" s="13" t="str">
        <f t="shared" si="72"/>
        <v>Skilled trades occupations</v>
      </c>
      <c r="B67" s="304">
        <f t="shared" si="75"/>
        <v>22.635394853165188</v>
      </c>
      <c r="C67" s="304">
        <f t="shared" si="73"/>
        <v>23.495093080868038</v>
      </c>
      <c r="D67" s="304">
        <f t="shared" si="74"/>
        <v>22.997030818819511</v>
      </c>
      <c r="E67" s="304"/>
      <c r="F67" s="304">
        <v>1.3264274328992657E-2</v>
      </c>
      <c r="G67" s="304">
        <v>2.2748000810367729E-2</v>
      </c>
      <c r="H67" s="304">
        <v>4.4077775488163072E-2</v>
      </c>
      <c r="I67" s="304"/>
      <c r="J67" s="304">
        <v>0.36963223742889761</v>
      </c>
      <c r="K67" s="304">
        <v>0.61760566954536777</v>
      </c>
      <c r="L67" s="304">
        <v>1.2035289955904898</v>
      </c>
      <c r="M67" s="304"/>
      <c r="N67" s="304">
        <v>1.2175984072070001</v>
      </c>
      <c r="O67" s="304">
        <v>1.6616748410100928</v>
      </c>
      <c r="P67" s="304">
        <v>2.1414097301571253</v>
      </c>
      <c r="Q67" s="304"/>
      <c r="R67" s="304">
        <v>0.72166138746976294</v>
      </c>
      <c r="S67" s="304">
        <v>0.8946007733322251</v>
      </c>
      <c r="T67" s="304">
        <v>1.2047532296770416</v>
      </c>
      <c r="U67" s="304"/>
      <c r="V67" s="304">
        <v>1.0465366478142426</v>
      </c>
      <c r="W67" s="304">
        <v>1.2808696400407285</v>
      </c>
      <c r="X67" s="304">
        <v>1.4080584288809819</v>
      </c>
      <c r="Y67" s="304"/>
      <c r="Z67" s="304">
        <v>7.6778922597740289</v>
      </c>
      <c r="AA67" s="304">
        <v>8.2974248960656194</v>
      </c>
      <c r="AB67" s="304">
        <v>8.7020603071936904</v>
      </c>
      <c r="AC67" s="304"/>
      <c r="AD67" s="304">
        <v>5.7524862377252468</v>
      </c>
      <c r="AE67" s="304">
        <v>5.3392701784419696</v>
      </c>
      <c r="AF67" s="304">
        <v>4.6329429740552968</v>
      </c>
      <c r="AG67" s="304"/>
      <c r="AH67" s="304">
        <v>4.2142489955568694</v>
      </c>
      <c r="AI67" s="304">
        <v>4.3671437385082266</v>
      </c>
      <c r="AJ67" s="304">
        <v>3.1071570231966543</v>
      </c>
      <c r="AK67" s="304"/>
      <c r="AL67" s="304">
        <v>1.6220744058601462</v>
      </c>
      <c r="AM67" s="304">
        <v>1.0137553431134405</v>
      </c>
      <c r="AN67" s="304">
        <v>0.55304235458006312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6.5269345370446921</v>
      </c>
      <c r="C68" s="304">
        <f t="shared" si="73"/>
        <v>6.5766381961083642</v>
      </c>
      <c r="D68" s="304">
        <f t="shared" si="74"/>
        <v>7.7766254757061839</v>
      </c>
      <c r="E68" s="304"/>
      <c r="F68" s="304">
        <v>1.0562441729232451E-2</v>
      </c>
      <c r="G68" s="304">
        <v>1.7379738005937517E-2</v>
      </c>
      <c r="H68" s="304">
        <v>3.2551302037535083E-2</v>
      </c>
      <c r="I68" s="304"/>
      <c r="J68" s="304">
        <v>0.15458116318981296</v>
      </c>
      <c r="K68" s="304">
        <v>0.21701347100946558</v>
      </c>
      <c r="L68" s="304">
        <v>0.44866892827129756</v>
      </c>
      <c r="M68" s="304"/>
      <c r="N68" s="304">
        <v>0.71054060597991775</v>
      </c>
      <c r="O68" s="304">
        <v>0.83308323401134277</v>
      </c>
      <c r="P68" s="304">
        <v>1.1098047846673287</v>
      </c>
      <c r="Q68" s="304"/>
      <c r="R68" s="304">
        <v>0.57163976934997773</v>
      </c>
      <c r="S68" s="304">
        <v>0.66923979718556692</v>
      </c>
      <c r="T68" s="304">
        <v>1.0119841749832585</v>
      </c>
      <c r="U68" s="304"/>
      <c r="V68" s="304">
        <v>0.57429441643538315</v>
      </c>
      <c r="W68" s="304">
        <v>0.65109719780165154</v>
      </c>
      <c r="X68" s="304">
        <v>0.98628303322763511</v>
      </c>
      <c r="Y68" s="304"/>
      <c r="Z68" s="304">
        <v>1.2183351246816454</v>
      </c>
      <c r="AA68" s="304">
        <v>1.1867820953306831</v>
      </c>
      <c r="AB68" s="304">
        <v>1.3651713141043254</v>
      </c>
      <c r="AC68" s="304"/>
      <c r="AD68" s="304">
        <v>1.7702994947850221</v>
      </c>
      <c r="AE68" s="304">
        <v>1.671914697281017</v>
      </c>
      <c r="AF68" s="304">
        <v>1.6884730339879672</v>
      </c>
      <c r="AG68" s="304"/>
      <c r="AH68" s="304">
        <v>1.1682339385207767</v>
      </c>
      <c r="AI68" s="304">
        <v>1.1525961859799714</v>
      </c>
      <c r="AJ68" s="304">
        <v>1.0170500152283446</v>
      </c>
      <c r="AK68" s="304"/>
      <c r="AL68" s="304">
        <v>0.34844758237292378</v>
      </c>
      <c r="AM68" s="304">
        <v>0.17753177950272958</v>
      </c>
      <c r="AN68" s="304">
        <v>0.11663888919849183</v>
      </c>
    </row>
    <row r="69" spans="1:40" x14ac:dyDescent="0.2">
      <c r="A69" s="13" t="str">
        <f t="shared" si="72"/>
        <v>Sales and customer service occupations</v>
      </c>
      <c r="B69" s="304">
        <f t="shared" si="75"/>
        <v>57.111193115083587</v>
      </c>
      <c r="C69" s="304">
        <f t="shared" si="73"/>
        <v>57.500013266419479</v>
      </c>
      <c r="D69" s="304">
        <f t="shared" si="74"/>
        <v>56.905545914955603</v>
      </c>
      <c r="E69" s="304"/>
      <c r="F69" s="304">
        <v>6.3741654855175134E-2</v>
      </c>
      <c r="G69" s="304">
        <v>9.5905961012395138E-2</v>
      </c>
      <c r="H69" s="304">
        <v>0.15053296124855936</v>
      </c>
      <c r="I69" s="304"/>
      <c r="J69" s="304">
        <v>1.3742733173560231</v>
      </c>
      <c r="K69" s="304">
        <v>2.0792287464065273</v>
      </c>
      <c r="L69" s="304">
        <v>3.9999296645238029</v>
      </c>
      <c r="M69" s="304"/>
      <c r="N69" s="304">
        <v>6.4656301267341716</v>
      </c>
      <c r="O69" s="304">
        <v>7.9702282183370103</v>
      </c>
      <c r="P69" s="304">
        <v>10.924537369777997</v>
      </c>
      <c r="Q69" s="304"/>
      <c r="R69" s="304">
        <v>2.1679490106144348</v>
      </c>
      <c r="S69" s="304">
        <v>2.5293776445279375</v>
      </c>
      <c r="T69" s="304">
        <v>3.3878894234377781</v>
      </c>
      <c r="U69" s="304"/>
      <c r="V69" s="304">
        <v>1.7168008986486107</v>
      </c>
      <c r="W69" s="304">
        <v>1.8815513521231244</v>
      </c>
      <c r="X69" s="304">
        <v>2.3339726720291187</v>
      </c>
      <c r="Y69" s="304"/>
      <c r="Z69" s="304">
        <v>16.569190819183081</v>
      </c>
      <c r="AA69" s="304">
        <v>17.549836351312791</v>
      </c>
      <c r="AB69" s="304">
        <v>19.702819251154352</v>
      </c>
      <c r="AC69" s="304"/>
      <c r="AD69" s="304">
        <v>14.883844592818154</v>
      </c>
      <c r="AE69" s="304">
        <v>14.032674218609978</v>
      </c>
      <c r="AF69" s="304">
        <v>11.61517814604918</v>
      </c>
      <c r="AG69" s="304"/>
      <c r="AH69" s="304">
        <v>10.911603871653501</v>
      </c>
      <c r="AI69" s="304">
        <v>9.5312748780837673</v>
      </c>
      <c r="AJ69" s="304">
        <v>3.3903607325939134</v>
      </c>
      <c r="AK69" s="304"/>
      <c r="AL69" s="304">
        <v>2.9581588232204394</v>
      </c>
      <c r="AM69" s="304">
        <v>1.8299358960059431</v>
      </c>
      <c r="AN69" s="304">
        <v>1.4003256941408964</v>
      </c>
    </row>
    <row r="70" spans="1:40" x14ac:dyDescent="0.2">
      <c r="A70" s="13" t="str">
        <f t="shared" si="72"/>
        <v>Process, plant and machine operatives</v>
      </c>
      <c r="B70" s="304">
        <f t="shared" si="75"/>
        <v>18.183532864478529</v>
      </c>
      <c r="C70" s="304">
        <f t="shared" si="73"/>
        <v>18.971909959970613</v>
      </c>
      <c r="D70" s="304">
        <f t="shared" si="74"/>
        <v>19.473121675394438</v>
      </c>
      <c r="E70" s="304"/>
      <c r="F70" s="304">
        <v>4.5340281291578056E-2</v>
      </c>
      <c r="G70" s="304">
        <v>7.5097912177935322E-2</v>
      </c>
      <c r="H70" s="304">
        <v>0.15753880137632986</v>
      </c>
      <c r="I70" s="304"/>
      <c r="J70" s="304">
        <v>0.24429350139510847</v>
      </c>
      <c r="K70" s="304">
        <v>0.40543452783828082</v>
      </c>
      <c r="L70" s="304">
        <v>0.76057845022168957</v>
      </c>
      <c r="M70" s="304"/>
      <c r="N70" s="304">
        <v>0.93724624963548797</v>
      </c>
      <c r="O70" s="304">
        <v>1.4215672965659192</v>
      </c>
      <c r="P70" s="304">
        <v>2.4893861376358726</v>
      </c>
      <c r="Q70" s="304"/>
      <c r="R70" s="304">
        <v>0.37014236089710556</v>
      </c>
      <c r="S70" s="304">
        <v>0.54595351102427603</v>
      </c>
      <c r="T70" s="304">
        <v>0.88661586493905187</v>
      </c>
      <c r="U70" s="304"/>
      <c r="V70" s="304">
        <v>0.56293873010133122</v>
      </c>
      <c r="W70" s="304">
        <v>0.74429246246134073</v>
      </c>
      <c r="X70" s="304">
        <v>1.0184019990427717</v>
      </c>
      <c r="Y70" s="304"/>
      <c r="Z70" s="304">
        <v>3.6021518395915986</v>
      </c>
      <c r="AA70" s="304">
        <v>4.1150116553119149</v>
      </c>
      <c r="AB70" s="304">
        <v>4.4546357121265467</v>
      </c>
      <c r="AC70" s="304"/>
      <c r="AD70" s="304">
        <v>5.5817242182291462</v>
      </c>
      <c r="AE70" s="304">
        <v>5.6353919423045431</v>
      </c>
      <c r="AF70" s="304">
        <v>5.2640886325444036</v>
      </c>
      <c r="AG70" s="304"/>
      <c r="AH70" s="304">
        <v>4.8611732126719422</v>
      </c>
      <c r="AI70" s="304">
        <v>4.7324504206206814</v>
      </c>
      <c r="AJ70" s="304">
        <v>3.5240428521160818</v>
      </c>
      <c r="AK70" s="304"/>
      <c r="AL70" s="304">
        <v>1.9785224706652285</v>
      </c>
      <c r="AM70" s="304">
        <v>1.2967102316657229</v>
      </c>
      <c r="AN70" s="304">
        <v>0.9178332253916881</v>
      </c>
    </row>
    <row r="71" spans="1:40" x14ac:dyDescent="0.2">
      <c r="A71" s="13" t="str">
        <f t="shared" si="72"/>
        <v>Elementary occupations</v>
      </c>
      <c r="B71" s="304">
        <f t="shared" si="75"/>
        <v>47.068073188543195</v>
      </c>
      <c r="C71" s="304">
        <f t="shared" si="73"/>
        <v>48.584893926048174</v>
      </c>
      <c r="D71" s="304">
        <f t="shared" si="74"/>
        <v>47.376336175370376</v>
      </c>
      <c r="E71" s="304"/>
      <c r="F71" s="304">
        <v>9.0670275915839798E-3</v>
      </c>
      <c r="G71" s="304">
        <v>1.2615623943680104E-2</v>
      </c>
      <c r="H71" s="304">
        <v>1.9017475791538875E-2</v>
      </c>
      <c r="I71" s="304"/>
      <c r="J71" s="304">
        <v>1.2399903514707435</v>
      </c>
      <c r="K71" s="304">
        <v>1.8964895133237136</v>
      </c>
      <c r="L71" s="304">
        <v>3.3950726994873173</v>
      </c>
      <c r="M71" s="304"/>
      <c r="N71" s="304">
        <v>4.4982239197193845</v>
      </c>
      <c r="O71" s="304">
        <v>5.6631188356967614</v>
      </c>
      <c r="P71" s="304">
        <v>7.3569751180708725</v>
      </c>
      <c r="Q71" s="304"/>
      <c r="R71" s="304">
        <v>1.9944523784957515</v>
      </c>
      <c r="S71" s="304">
        <v>2.6264179658299054</v>
      </c>
      <c r="T71" s="304">
        <v>3.6374563858283531</v>
      </c>
      <c r="U71" s="304"/>
      <c r="V71" s="304">
        <v>2.1572747525944838</v>
      </c>
      <c r="W71" s="304">
        <v>2.8317286300188846</v>
      </c>
      <c r="X71" s="304">
        <v>3.8620738912367241</v>
      </c>
      <c r="Y71" s="304"/>
      <c r="Z71" s="304">
        <v>10.130559645523112</v>
      </c>
      <c r="AA71" s="304">
        <v>9.8670696149886457</v>
      </c>
      <c r="AB71" s="304">
        <v>9.7987101757071482</v>
      </c>
      <c r="AC71" s="304"/>
      <c r="AD71" s="304">
        <v>13.023417690350275</v>
      </c>
      <c r="AE71" s="304">
        <v>12.163503379618039</v>
      </c>
      <c r="AF71" s="304">
        <v>9.4818958109377363</v>
      </c>
      <c r="AG71" s="304"/>
      <c r="AH71" s="304">
        <v>9.899458093567711</v>
      </c>
      <c r="AI71" s="304">
        <v>9.4761813711776526</v>
      </c>
      <c r="AJ71" s="304">
        <v>5.4750051121224921</v>
      </c>
      <c r="AK71" s="304"/>
      <c r="AL71" s="304">
        <v>4.1156293292301509</v>
      </c>
      <c r="AM71" s="304">
        <v>4.0477689914508952</v>
      </c>
      <c r="AN71" s="304">
        <v>4.3501295061881864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213.18900000000005</v>
      </c>
      <c r="C74" s="305">
        <f>SUM(C75:C83)</f>
        <v>226.26799999999989</v>
      </c>
      <c r="D74" s="305">
        <f>SUM(D75:D83)</f>
        <v>242.07000000000005</v>
      </c>
      <c r="E74" s="304"/>
      <c r="F74" s="305">
        <f>SUM(F75:F83)</f>
        <v>3.7891758199031602</v>
      </c>
      <c r="G74" s="305">
        <f>SUM(G75:G83)</f>
        <v>5.0879984741927125</v>
      </c>
      <c r="H74" s="305">
        <f>SUM(H75:H83)</f>
        <v>7.6000191309575298</v>
      </c>
      <c r="I74" s="304"/>
      <c r="J74" s="305">
        <f>SUM(J75:J83)</f>
        <v>30.81881843114175</v>
      </c>
      <c r="K74" s="305">
        <f>SUM(K75:K83)</f>
        <v>40.931832486686183</v>
      </c>
      <c r="L74" s="305">
        <f>SUM(L75:L83)</f>
        <v>61.304147504424584</v>
      </c>
      <c r="M74" s="304"/>
      <c r="N74" s="305">
        <f>SUM(N75:N83)</f>
        <v>54.261829712300674</v>
      </c>
      <c r="O74" s="305">
        <f>SUM(O75:O83)</f>
        <v>59.437420021999451</v>
      </c>
      <c r="P74" s="305">
        <f>SUM(P75:P83)</f>
        <v>63.740856988841799</v>
      </c>
      <c r="Q74" s="304"/>
      <c r="R74" s="305">
        <f>SUM(R75:R83)</f>
        <v>10.848301554315285</v>
      </c>
      <c r="S74" s="305">
        <f>SUM(S75:S83)</f>
        <v>12.353154534914594</v>
      </c>
      <c r="T74" s="305">
        <f>SUM(T75:T83)</f>
        <v>14.344871534777447</v>
      </c>
      <c r="U74" s="304"/>
      <c r="V74" s="305">
        <f>SUM(V75:V83)</f>
        <v>12.677942809448695</v>
      </c>
      <c r="W74" s="305">
        <f>SUM(W75:W83)</f>
        <v>13.794546614399399</v>
      </c>
      <c r="X74" s="305">
        <f>SUM(X75:X83)</f>
        <v>15.236756512355557</v>
      </c>
      <c r="Y74" s="304"/>
      <c r="Z74" s="305">
        <f>SUM(Z75:Z83)</f>
        <v>35.632175513043471</v>
      </c>
      <c r="AA74" s="305">
        <f>SUM(AA75:AA83)</f>
        <v>34.759008083654635</v>
      </c>
      <c r="AB74" s="305">
        <f>SUM(AB75:AB83)</f>
        <v>32.516604839174541</v>
      </c>
      <c r="AC74" s="304"/>
      <c r="AD74" s="305">
        <f>SUM(AD75:AD83)</f>
        <v>32.9822352043075</v>
      </c>
      <c r="AE74" s="305">
        <f>SUM(AE75:AE83)</f>
        <v>29.958423869773036</v>
      </c>
      <c r="AF74" s="305">
        <f>SUM(AF75:AF83)</f>
        <v>22.612691038735825</v>
      </c>
      <c r="AG74" s="304"/>
      <c r="AH74" s="305">
        <f>SUM(AH75:AH83)</f>
        <v>25.834299389248827</v>
      </c>
      <c r="AI74" s="305">
        <f>SUM(AI75:AI83)</f>
        <v>24.867059769703467</v>
      </c>
      <c r="AJ74" s="305">
        <f>SUM(AJ75:AJ83)</f>
        <v>21.258299671033541</v>
      </c>
      <c r="AK74" s="304"/>
      <c r="AL74" s="305">
        <f>SUM(AL75:AL83)</f>
        <v>6.3442215662906802</v>
      </c>
      <c r="AM74" s="305">
        <f>SUM(AM75:AM83)</f>
        <v>5.0785561446763863</v>
      </c>
      <c r="AN74" s="305">
        <f>SUM(AN75:AN83)</f>
        <v>3.4557527796991905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28.548656113857536</v>
      </c>
      <c r="C75" s="305">
        <f t="shared" ref="C75:C83" si="77">SUM(G75,K75,O75,S75,W75,AA75,AE75,AI75,AM75)</f>
        <v>27.779129665968782</v>
      </c>
      <c r="D75" s="305">
        <f t="shared" ref="D75:D83" si="78">SUM(H75,L75,P75,T75,X75,AB75,AF75,AJ75,AN75)</f>
        <v>30.795752518016286</v>
      </c>
      <c r="E75" s="304"/>
      <c r="F75" s="304">
        <v>0.65759713285654409</v>
      </c>
      <c r="G75" s="304">
        <v>0.83675979748326956</v>
      </c>
      <c r="H75" s="304">
        <v>1.2822240906725955</v>
      </c>
      <c r="I75" s="304"/>
      <c r="J75" s="304">
        <v>4.3813419388824943</v>
      </c>
      <c r="K75" s="304">
        <v>5.296077762947176</v>
      </c>
      <c r="L75" s="304">
        <v>7.9637821717049846</v>
      </c>
      <c r="M75" s="304"/>
      <c r="N75" s="304">
        <v>8.5119868340400622</v>
      </c>
      <c r="O75" s="304">
        <v>8.4665021097671609</v>
      </c>
      <c r="P75" s="304">
        <v>9.2377824148066292</v>
      </c>
      <c r="Q75" s="304"/>
      <c r="R75" s="304">
        <v>1.091196532283182</v>
      </c>
      <c r="S75" s="304">
        <v>1.0451605721319599</v>
      </c>
      <c r="T75" s="304">
        <v>1.0954067426060263</v>
      </c>
      <c r="U75" s="304"/>
      <c r="V75" s="304">
        <v>2.1671111590995076</v>
      </c>
      <c r="W75" s="304">
        <v>2.1811374987629062</v>
      </c>
      <c r="X75" s="304">
        <v>2.4273524882098889</v>
      </c>
      <c r="Y75" s="304"/>
      <c r="Z75" s="304">
        <v>4.7827591729215131</v>
      </c>
      <c r="AA75" s="304">
        <v>3.9815450507638235</v>
      </c>
      <c r="AB75" s="304">
        <v>3.6188167423351483</v>
      </c>
      <c r="AC75" s="304"/>
      <c r="AD75" s="304">
        <v>3.6063796219007114</v>
      </c>
      <c r="AE75" s="304">
        <v>2.9569722237160132</v>
      </c>
      <c r="AF75" s="304">
        <v>2.2743740091210247</v>
      </c>
      <c r="AG75" s="304"/>
      <c r="AH75" s="304">
        <v>2.6587145858691725</v>
      </c>
      <c r="AI75" s="304">
        <v>2.4728706448966045</v>
      </c>
      <c r="AJ75" s="304">
        <v>2.4401310779342316</v>
      </c>
      <c r="AK75" s="304"/>
      <c r="AL75" s="304">
        <v>0.69156913600434677</v>
      </c>
      <c r="AM75" s="304">
        <v>0.54210400549986903</v>
      </c>
      <c r="AN75" s="304">
        <v>0.45588278062575516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52.982768942071587</v>
      </c>
      <c r="C76" s="305">
        <f t="shared" si="77"/>
        <v>59.509030093324419</v>
      </c>
      <c r="D76" s="305">
        <f>SUM(H76,L76,P76,T76,X76,AB76,AF76,AJ76,AN76)</f>
        <v>66.538903649217787</v>
      </c>
      <c r="E76" s="304"/>
      <c r="F76" s="304">
        <v>2.0976254243625534</v>
      </c>
      <c r="G76" s="304">
        <v>2.8448722637237869</v>
      </c>
      <c r="H76" s="304">
        <v>4.0777033210326818</v>
      </c>
      <c r="I76" s="304"/>
      <c r="J76" s="304">
        <v>13.722153711534331</v>
      </c>
      <c r="K76" s="304">
        <v>18.379076742239334</v>
      </c>
      <c r="L76" s="304">
        <v>26.352466722708748</v>
      </c>
      <c r="M76" s="304"/>
      <c r="N76" s="304">
        <v>19.215462944049396</v>
      </c>
      <c r="O76" s="304">
        <v>20.572401263713207</v>
      </c>
      <c r="P76" s="304">
        <v>19.92689476877138</v>
      </c>
      <c r="Q76" s="304"/>
      <c r="R76" s="304">
        <v>1.8595495196588743</v>
      </c>
      <c r="S76" s="304">
        <v>2.0443491876929079</v>
      </c>
      <c r="T76" s="304">
        <v>2.2415470168443661</v>
      </c>
      <c r="U76" s="304"/>
      <c r="V76" s="304">
        <v>3.0998348373540856</v>
      </c>
      <c r="W76" s="304">
        <v>3.2299283518339625</v>
      </c>
      <c r="X76" s="304">
        <v>3.3050422073110783</v>
      </c>
      <c r="Y76" s="304"/>
      <c r="Z76" s="304">
        <v>5.7458348852723384</v>
      </c>
      <c r="AA76" s="304">
        <v>5.6502990834569102</v>
      </c>
      <c r="AB76" s="304">
        <v>5.3409017472134268</v>
      </c>
      <c r="AC76" s="304"/>
      <c r="AD76" s="304">
        <v>4.1923005275908531</v>
      </c>
      <c r="AE76" s="304">
        <v>3.8379065378938093</v>
      </c>
      <c r="AF76" s="304">
        <v>3.0885573153277841</v>
      </c>
      <c r="AG76" s="304"/>
      <c r="AH76" s="304">
        <v>2.5179646245267295</v>
      </c>
      <c r="AI76" s="304">
        <v>2.357138822710461</v>
      </c>
      <c r="AJ76" s="304">
        <v>1.6488401971102979</v>
      </c>
      <c r="AK76" s="304"/>
      <c r="AL76" s="304">
        <v>0.53204246772242747</v>
      </c>
      <c r="AM76" s="304">
        <v>0.59305784006004891</v>
      </c>
      <c r="AN76" s="304">
        <v>0.55695035289801653</v>
      </c>
    </row>
    <row r="77" spans="1:40" x14ac:dyDescent="0.2">
      <c r="A77" s="13" t="str">
        <f t="shared" si="76"/>
        <v>Associate professional occupations</v>
      </c>
      <c r="B77" s="305">
        <f t="shared" si="79"/>
        <v>40.8185592707813</v>
      </c>
      <c r="C77" s="305">
        <f t="shared" si="77"/>
        <v>42.237929635300702</v>
      </c>
      <c r="D77" s="305">
        <f t="shared" si="78"/>
        <v>46.764375512242594</v>
      </c>
      <c r="E77" s="304"/>
      <c r="F77" s="304">
        <v>0.71643481071002113</v>
      </c>
      <c r="G77" s="304">
        <v>0.9249758422039337</v>
      </c>
      <c r="H77" s="304">
        <v>1.4455771888167626</v>
      </c>
      <c r="I77" s="304"/>
      <c r="J77" s="304">
        <v>7.7811204758073904</v>
      </c>
      <c r="K77" s="304">
        <v>10.040288764484631</v>
      </c>
      <c r="L77" s="304">
        <v>15.122392042333791</v>
      </c>
      <c r="M77" s="304"/>
      <c r="N77" s="304">
        <v>13.32641130569322</v>
      </c>
      <c r="O77" s="304">
        <v>13.965423871399768</v>
      </c>
      <c r="P77" s="304">
        <v>14.553574583518611</v>
      </c>
      <c r="Q77" s="304"/>
      <c r="R77" s="304">
        <v>2.3834785210929672</v>
      </c>
      <c r="S77" s="304">
        <v>2.6163687808374307</v>
      </c>
      <c r="T77" s="304">
        <v>3.0397955994643979</v>
      </c>
      <c r="U77" s="304"/>
      <c r="V77" s="304">
        <v>2.4760929757092263</v>
      </c>
      <c r="W77" s="304">
        <v>2.5170562301953354</v>
      </c>
      <c r="X77" s="304">
        <v>2.5100564018830096</v>
      </c>
      <c r="Y77" s="304"/>
      <c r="Z77" s="304">
        <v>6.2828868967991518</v>
      </c>
      <c r="AA77" s="304">
        <v>5.6811879639290694</v>
      </c>
      <c r="AB77" s="304">
        <v>5.1993678882915697</v>
      </c>
      <c r="AC77" s="304"/>
      <c r="AD77" s="304">
        <v>4.111413570473526</v>
      </c>
      <c r="AE77" s="304">
        <v>3.2652338652226955</v>
      </c>
      <c r="AF77" s="304">
        <v>2.1570835723517763</v>
      </c>
      <c r="AG77" s="304"/>
      <c r="AH77" s="304">
        <v>3.1542250591043595</v>
      </c>
      <c r="AI77" s="304">
        <v>2.6788884311666821</v>
      </c>
      <c r="AJ77" s="304">
        <v>2.272347360054725</v>
      </c>
      <c r="AK77" s="304"/>
      <c r="AL77" s="304">
        <v>0.58649565539143655</v>
      </c>
      <c r="AM77" s="304">
        <v>0.54850588586115456</v>
      </c>
      <c r="AN77" s="304">
        <v>0.46418087552795434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27.852758687644382</v>
      </c>
      <c r="C78" s="305">
        <f t="shared" si="77"/>
        <v>28.128688093993265</v>
      </c>
      <c r="D78" s="305">
        <f t="shared" si="78"/>
        <v>26.259611607796401</v>
      </c>
      <c r="E78" s="304"/>
      <c r="F78" s="304">
        <v>0.15375144027871376</v>
      </c>
      <c r="G78" s="304">
        <v>0.23072178421515713</v>
      </c>
      <c r="H78" s="304">
        <v>0.40210321780100761</v>
      </c>
      <c r="I78" s="304"/>
      <c r="J78" s="304">
        <v>2.335328846138037</v>
      </c>
      <c r="K78" s="304">
        <v>3.322851353367867</v>
      </c>
      <c r="L78" s="304">
        <v>5.5191680167430901</v>
      </c>
      <c r="M78" s="304"/>
      <c r="N78" s="304">
        <v>6.087696717740366</v>
      </c>
      <c r="O78" s="304">
        <v>7.4830234230538233</v>
      </c>
      <c r="P78" s="304">
        <v>8.9684144838593252</v>
      </c>
      <c r="Q78" s="304"/>
      <c r="R78" s="304">
        <v>2.0177089377991813</v>
      </c>
      <c r="S78" s="304">
        <v>2.3393412868414361</v>
      </c>
      <c r="T78" s="304">
        <v>2.7347128212484044</v>
      </c>
      <c r="U78" s="304"/>
      <c r="V78" s="304">
        <v>2.1999272787548625</v>
      </c>
      <c r="W78" s="304">
        <v>2.5429966580850416</v>
      </c>
      <c r="X78" s="304">
        <v>2.9109943317475437</v>
      </c>
      <c r="Y78" s="304"/>
      <c r="Z78" s="304">
        <v>5.2044627774931262</v>
      </c>
      <c r="AA78" s="304">
        <v>4.7505001115652536</v>
      </c>
      <c r="AB78" s="304">
        <v>3.0960995653409893</v>
      </c>
      <c r="AC78" s="304"/>
      <c r="AD78" s="304">
        <v>5.5471146345710665</v>
      </c>
      <c r="AE78" s="304">
        <v>4.411946558366636</v>
      </c>
      <c r="AF78" s="304">
        <v>1.8403013843338063</v>
      </c>
      <c r="AG78" s="304"/>
      <c r="AH78" s="304">
        <v>3.497847087259359</v>
      </c>
      <c r="AI78" s="304">
        <v>2.3548388635139723</v>
      </c>
      <c r="AJ78" s="304">
        <v>0.62906083990723183</v>
      </c>
      <c r="AK78" s="304"/>
      <c r="AL78" s="304">
        <v>0.8089209676096687</v>
      </c>
      <c r="AM78" s="304">
        <v>0.69246805498407515</v>
      </c>
      <c r="AN78" s="304">
        <v>0.15875694681500041</v>
      </c>
    </row>
    <row r="79" spans="1:40" x14ac:dyDescent="0.2">
      <c r="A79" s="13" t="str">
        <f t="shared" si="76"/>
        <v>Skilled trades occupations</v>
      </c>
      <c r="B79" s="305">
        <f t="shared" si="79"/>
        <v>9.1605354671870778</v>
      </c>
      <c r="C79" s="305">
        <f t="shared" si="77"/>
        <v>10.133148003375497</v>
      </c>
      <c r="D79" s="305">
        <f t="shared" si="78"/>
        <v>10.634555971022339</v>
      </c>
      <c r="E79" s="304"/>
      <c r="F79" s="304">
        <v>4.5070486512383573E-2</v>
      </c>
      <c r="G79" s="304">
        <v>7.3343703329993903E-2</v>
      </c>
      <c r="H79" s="304">
        <v>0.11499138149237674</v>
      </c>
      <c r="I79" s="304"/>
      <c r="J79" s="304">
        <v>0.48273068511541534</v>
      </c>
      <c r="K79" s="304">
        <v>0.74364403990818129</v>
      </c>
      <c r="L79" s="304">
        <v>1.2318655266801299</v>
      </c>
      <c r="M79" s="304"/>
      <c r="N79" s="304">
        <v>1.1538896254584763</v>
      </c>
      <c r="O79" s="304">
        <v>1.4722609018343351</v>
      </c>
      <c r="P79" s="304">
        <v>1.8175139808955256</v>
      </c>
      <c r="Q79" s="304"/>
      <c r="R79" s="304">
        <v>0.49582555686025015</v>
      </c>
      <c r="S79" s="304">
        <v>0.64142842472700379</v>
      </c>
      <c r="T79" s="304">
        <v>0.83209354000836699</v>
      </c>
      <c r="U79" s="304"/>
      <c r="V79" s="304">
        <v>0.55141095674065077</v>
      </c>
      <c r="W79" s="304">
        <v>0.66788850513865383</v>
      </c>
      <c r="X79" s="304">
        <v>0.79912666895217943</v>
      </c>
      <c r="Y79" s="304"/>
      <c r="Z79" s="304">
        <v>2.3712853463734325</v>
      </c>
      <c r="AA79" s="304">
        <v>2.4924313403964162</v>
      </c>
      <c r="AB79" s="304">
        <v>2.4021553889868192</v>
      </c>
      <c r="AC79" s="304"/>
      <c r="AD79" s="304">
        <v>2.1149323800806372</v>
      </c>
      <c r="AE79" s="304">
        <v>2.0626979575196676</v>
      </c>
      <c r="AF79" s="304">
        <v>1.732874425589666</v>
      </c>
      <c r="AG79" s="304"/>
      <c r="AH79" s="304">
        <v>1.2360607640109877</v>
      </c>
      <c r="AI79" s="304">
        <v>1.2736181352607359</v>
      </c>
      <c r="AJ79" s="304">
        <v>1.1511960180298564</v>
      </c>
      <c r="AK79" s="304"/>
      <c r="AL79" s="304">
        <v>0.70932966603484437</v>
      </c>
      <c r="AM79" s="304">
        <v>0.70583499526051152</v>
      </c>
      <c r="AN79" s="304">
        <v>0.55273904038741761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17.278652958832875</v>
      </c>
      <c r="C80" s="305">
        <f t="shared" si="77"/>
        <v>18.236710486816403</v>
      </c>
      <c r="D80" s="305">
        <f t="shared" si="78"/>
        <v>19.460622946687355</v>
      </c>
      <c r="E80" s="304"/>
      <c r="F80" s="304">
        <v>1.2778958103667111E-2</v>
      </c>
      <c r="G80" s="304">
        <v>1.8409970036525697E-2</v>
      </c>
      <c r="H80" s="304">
        <v>3.2665151529992671E-2</v>
      </c>
      <c r="I80" s="304"/>
      <c r="J80" s="304">
        <v>0.77407819160197533</v>
      </c>
      <c r="K80" s="304">
        <v>1.0939227496527717</v>
      </c>
      <c r="L80" s="304">
        <v>1.7485112211298881</v>
      </c>
      <c r="M80" s="304"/>
      <c r="N80" s="304">
        <v>2.3152912893642346</v>
      </c>
      <c r="O80" s="304">
        <v>2.9361982491127097</v>
      </c>
      <c r="P80" s="304">
        <v>3.7926410530151489</v>
      </c>
      <c r="Q80" s="304"/>
      <c r="R80" s="304">
        <v>1.481167011208262</v>
      </c>
      <c r="S80" s="304">
        <v>1.7492387592521241</v>
      </c>
      <c r="T80" s="304">
        <v>2.0872394120583482</v>
      </c>
      <c r="U80" s="304"/>
      <c r="V80" s="304">
        <v>1.0418905338113775</v>
      </c>
      <c r="W80" s="304">
        <v>1.2647967784576357</v>
      </c>
      <c r="X80" s="304">
        <v>1.6614207626149051</v>
      </c>
      <c r="Y80" s="304"/>
      <c r="Z80" s="304">
        <v>4.6110216714700467</v>
      </c>
      <c r="AA80" s="304">
        <v>4.7778794407567968</v>
      </c>
      <c r="AB80" s="304">
        <v>4.8419239271125916</v>
      </c>
      <c r="AC80" s="304"/>
      <c r="AD80" s="304">
        <v>3.7418235761076244</v>
      </c>
      <c r="AE80" s="304">
        <v>3.2675345083890455</v>
      </c>
      <c r="AF80" s="304">
        <v>2.3346112429689807</v>
      </c>
      <c r="AG80" s="304"/>
      <c r="AH80" s="304">
        <v>2.7204971164843386</v>
      </c>
      <c r="AI80" s="304">
        <v>2.6843516407228618</v>
      </c>
      <c r="AJ80" s="304">
        <v>2.6294082092517557</v>
      </c>
      <c r="AK80" s="304"/>
      <c r="AL80" s="304">
        <v>0.58010461068135111</v>
      </c>
      <c r="AM80" s="304">
        <v>0.44437839043593153</v>
      </c>
      <c r="AN80" s="304">
        <v>0.33220196700574101</v>
      </c>
    </row>
    <row r="81" spans="1:40" x14ac:dyDescent="0.2">
      <c r="A81" s="13" t="str">
        <f t="shared" si="76"/>
        <v>Sales and customer service occupations</v>
      </c>
      <c r="B81" s="305">
        <f t="shared" si="79"/>
        <v>10.364212137784333</v>
      </c>
      <c r="C81" s="305">
        <f t="shared" si="77"/>
        <v>11.081438171168072</v>
      </c>
      <c r="D81" s="305">
        <f t="shared" si="78"/>
        <v>11.411556176307036</v>
      </c>
      <c r="E81" s="304"/>
      <c r="F81" s="304">
        <v>6.9182250428118111E-2</v>
      </c>
      <c r="G81" s="304">
        <v>0.10042965624265252</v>
      </c>
      <c r="H81" s="304">
        <v>0.15498673473719646</v>
      </c>
      <c r="I81" s="304"/>
      <c r="J81" s="304">
        <v>0.59371460936886167</v>
      </c>
      <c r="K81" s="304">
        <v>0.83780945162205311</v>
      </c>
      <c r="L81" s="304">
        <v>1.3728802497004611</v>
      </c>
      <c r="M81" s="304"/>
      <c r="N81" s="304">
        <v>1.9839268566452375</v>
      </c>
      <c r="O81" s="304">
        <v>2.3051552734983591</v>
      </c>
      <c r="P81" s="304">
        <v>2.6436653949124969</v>
      </c>
      <c r="Q81" s="304"/>
      <c r="R81" s="304">
        <v>0.61208270985522939</v>
      </c>
      <c r="S81" s="304">
        <v>0.74545630340609681</v>
      </c>
      <c r="T81" s="304">
        <v>0.91028871828368652</v>
      </c>
      <c r="U81" s="304"/>
      <c r="V81" s="304">
        <v>0.64548143073696063</v>
      </c>
      <c r="W81" s="304">
        <v>0.80095385407951525</v>
      </c>
      <c r="X81" s="304">
        <v>0.93420960174790502</v>
      </c>
      <c r="Y81" s="304"/>
      <c r="Z81" s="304">
        <v>2.3159474871809693</v>
      </c>
      <c r="AA81" s="304">
        <v>2.3739481048515096</v>
      </c>
      <c r="AB81" s="304">
        <v>2.1929857470254959</v>
      </c>
      <c r="AC81" s="304"/>
      <c r="AD81" s="304">
        <v>2.4136364238174473</v>
      </c>
      <c r="AE81" s="304">
        <v>2.3500016249026947</v>
      </c>
      <c r="AF81" s="304">
        <v>1.8809684024590563</v>
      </c>
      <c r="AG81" s="304"/>
      <c r="AH81" s="304">
        <v>1.3615165800528712</v>
      </c>
      <c r="AI81" s="304">
        <v>1.2369014170888331</v>
      </c>
      <c r="AJ81" s="304">
        <v>1.0794946716929068</v>
      </c>
      <c r="AK81" s="304"/>
      <c r="AL81" s="304">
        <v>0.36872378969863878</v>
      </c>
      <c r="AM81" s="304">
        <v>0.33078248547635858</v>
      </c>
      <c r="AN81" s="304">
        <v>0.24207665574783399</v>
      </c>
    </row>
    <row r="82" spans="1:40" x14ac:dyDescent="0.2">
      <c r="A82" s="13" t="str">
        <f t="shared" si="76"/>
        <v>Process, plant and machine operatives</v>
      </c>
      <c r="B82" s="305">
        <f t="shared" si="79"/>
        <v>4.7871223704004917</v>
      </c>
      <c r="C82" s="305">
        <f t="shared" si="77"/>
        <v>5.4679654427265367</v>
      </c>
      <c r="D82" s="305">
        <f t="shared" si="78"/>
        <v>5.6328951998150441</v>
      </c>
      <c r="E82" s="304"/>
      <c r="F82" s="304">
        <v>1.1523727169665829E-2</v>
      </c>
      <c r="G82" s="304">
        <v>1.9389747642595663E-2</v>
      </c>
      <c r="H82" s="304">
        <v>3.0191184377697352E-2</v>
      </c>
      <c r="I82" s="304"/>
      <c r="J82" s="304">
        <v>0.18158816332498917</v>
      </c>
      <c r="K82" s="304">
        <v>0.26837932296466516</v>
      </c>
      <c r="L82" s="304">
        <v>0.43762419815070991</v>
      </c>
      <c r="M82" s="304"/>
      <c r="N82" s="304">
        <v>0.33074180860730634</v>
      </c>
      <c r="O82" s="304">
        <v>0.46864243035451514</v>
      </c>
      <c r="P82" s="304">
        <v>0.61008509871698435</v>
      </c>
      <c r="Q82" s="304"/>
      <c r="R82" s="304">
        <v>0.17708441319173077</v>
      </c>
      <c r="S82" s="304">
        <v>0.23794870769541632</v>
      </c>
      <c r="T82" s="304">
        <v>0.33073603216526509</v>
      </c>
      <c r="U82" s="304"/>
      <c r="V82" s="304">
        <v>0.13697172473319108</v>
      </c>
      <c r="W82" s="304">
        <v>0.1875879485917652</v>
      </c>
      <c r="X82" s="304">
        <v>0.22553179260547679</v>
      </c>
      <c r="Y82" s="304"/>
      <c r="Z82" s="304">
        <v>1.2037032647237369</v>
      </c>
      <c r="AA82" s="304">
        <v>1.4842262503405581</v>
      </c>
      <c r="AB82" s="304">
        <v>1.8186502492060455</v>
      </c>
      <c r="AC82" s="304"/>
      <c r="AD82" s="304">
        <v>1.0323533694956071</v>
      </c>
      <c r="AE82" s="304">
        <v>1.1231309394233355</v>
      </c>
      <c r="AF82" s="304">
        <v>1.0609703337501042</v>
      </c>
      <c r="AG82" s="304"/>
      <c r="AH82" s="304">
        <v>1.0569984382175726</v>
      </c>
      <c r="AI82" s="304">
        <v>1.1448147067941057</v>
      </c>
      <c r="AJ82" s="304">
        <v>0.87550979574972354</v>
      </c>
      <c r="AK82" s="304"/>
      <c r="AL82" s="304">
        <v>0.65615746093669214</v>
      </c>
      <c r="AM82" s="304">
        <v>0.53384538891957922</v>
      </c>
      <c r="AN82" s="304">
        <v>0.24359651509303704</v>
      </c>
    </row>
    <row r="83" spans="1:40" x14ac:dyDescent="0.2">
      <c r="A83" s="39" t="str">
        <f t="shared" si="76"/>
        <v>Elementary occupations</v>
      </c>
      <c r="B83" s="307">
        <f t="shared" si="79"/>
        <v>21.395734051440453</v>
      </c>
      <c r="C83" s="307">
        <f t="shared" si="77"/>
        <v>23.693960407326209</v>
      </c>
      <c r="D83" s="307">
        <f t="shared" si="78"/>
        <v>24.571726418895196</v>
      </c>
      <c r="E83" s="307"/>
      <c r="F83" s="307">
        <v>2.5211589481493258E-2</v>
      </c>
      <c r="G83" s="307">
        <v>3.9095709314798471E-2</v>
      </c>
      <c r="H83" s="307">
        <v>5.957686049721924E-2</v>
      </c>
      <c r="I83" s="307"/>
      <c r="J83" s="307">
        <v>0.56676180936825127</v>
      </c>
      <c r="K83" s="307">
        <v>0.9497822994995081</v>
      </c>
      <c r="L83" s="307">
        <v>1.5554573552727853</v>
      </c>
      <c r="M83" s="307"/>
      <c r="N83" s="307">
        <v>1.3364223307023733</v>
      </c>
      <c r="O83" s="307">
        <v>1.7678124992655868</v>
      </c>
      <c r="P83" s="307">
        <v>2.1902852103457011</v>
      </c>
      <c r="Q83" s="307"/>
      <c r="R83" s="307">
        <v>0.73020835236560633</v>
      </c>
      <c r="S83" s="307">
        <v>0.93386251233021844</v>
      </c>
      <c r="T83" s="307">
        <v>1.0730516520985836</v>
      </c>
      <c r="U83" s="307"/>
      <c r="V83" s="307">
        <v>0.35922191250883306</v>
      </c>
      <c r="W83" s="307">
        <v>0.40220078925458641</v>
      </c>
      <c r="X83" s="307">
        <v>0.46302225728356688</v>
      </c>
      <c r="Y83" s="307"/>
      <c r="Z83" s="307">
        <v>3.1142740108091522</v>
      </c>
      <c r="AA83" s="307">
        <v>3.5669907375942977</v>
      </c>
      <c r="AB83" s="307">
        <v>4.0057035836624584</v>
      </c>
      <c r="AC83" s="307"/>
      <c r="AD83" s="307">
        <v>6.2222811002700311</v>
      </c>
      <c r="AE83" s="307">
        <v>6.682999654339139</v>
      </c>
      <c r="AF83" s="307">
        <v>6.2429503528336276</v>
      </c>
      <c r="AG83" s="307"/>
      <c r="AH83" s="307">
        <v>7.6304751337234373</v>
      </c>
      <c r="AI83" s="307">
        <v>8.6636371075492118</v>
      </c>
      <c r="AJ83" s="307">
        <v>8.5323115013028161</v>
      </c>
      <c r="AK83" s="307"/>
      <c r="AL83" s="307">
        <v>1.4108778122112744</v>
      </c>
      <c r="AM83" s="307">
        <v>0.68757909817885732</v>
      </c>
      <c r="AN83" s="307">
        <v>0.4493676455984344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Heart of the South West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236.33499999999992</v>
      </c>
      <c r="C92" s="305">
        <f>SUM(C93:C101)</f>
        <v>249.49299999999985</v>
      </c>
      <c r="D92" s="305">
        <f>SUM(D93:D101)</f>
        <v>269.70000000000027</v>
      </c>
      <c r="E92" s="304"/>
      <c r="F92" s="305">
        <f>SUM(F93:F101)</f>
        <v>7.9641101883300909</v>
      </c>
      <c r="G92" s="305">
        <f>SUM(G93:G101)</f>
        <v>10.162363479269043</v>
      </c>
      <c r="H92" s="305">
        <f>SUM(H93:H101)</f>
        <v>14.529102736958956</v>
      </c>
      <c r="I92" s="304"/>
      <c r="J92" s="305">
        <f>SUM(J93:J101)</f>
        <v>44.880422070234808</v>
      </c>
      <c r="K92" s="305">
        <f>SUM(K93:K101)</f>
        <v>55.408671413546571</v>
      </c>
      <c r="L92" s="305">
        <f>SUM(L93:L101)</f>
        <v>76.399189825855402</v>
      </c>
      <c r="M92" s="304"/>
      <c r="N92" s="305">
        <f>SUM(N93:N101)</f>
        <v>56.421722634156239</v>
      </c>
      <c r="O92" s="305">
        <f>SUM(O93:O101)</f>
        <v>62.015668202216496</v>
      </c>
      <c r="P92" s="305">
        <f>SUM(P93:P101)</f>
        <v>67.568378549105631</v>
      </c>
      <c r="Q92" s="304"/>
      <c r="R92" s="305">
        <f>SUM(R93:R101)</f>
        <v>21.067444183922209</v>
      </c>
      <c r="S92" s="305">
        <f>SUM(S93:S101)</f>
        <v>19.093471084821168</v>
      </c>
      <c r="T92" s="305">
        <f>SUM(T93:T101)</f>
        <v>17.218866428722244</v>
      </c>
      <c r="U92" s="304"/>
      <c r="V92" s="305">
        <f>SUM(V93:V101)</f>
        <v>10.339869805308391</v>
      </c>
      <c r="W92" s="305">
        <f>SUM(W93:W101)</f>
        <v>10.953724998847612</v>
      </c>
      <c r="X92" s="305">
        <f>SUM(X93:X101)</f>
        <v>11.64269303309173</v>
      </c>
      <c r="Y92" s="304"/>
      <c r="Z92" s="305">
        <f>SUM(Z93:Z101)</f>
        <v>48.283413312090396</v>
      </c>
      <c r="AA92" s="305">
        <f>SUM(AA93:AA101)</f>
        <v>51.986757157005925</v>
      </c>
      <c r="AB92" s="305">
        <f>SUM(AB93:AB101)</f>
        <v>55.269389207377252</v>
      </c>
      <c r="AC92" s="304"/>
      <c r="AD92" s="305">
        <f>SUM(AD93:AD101)</f>
        <v>32.628190381306077</v>
      </c>
      <c r="AE92" s="305">
        <f>SUM(AE93:AE101)</f>
        <v>28.682382111399559</v>
      </c>
      <c r="AF92" s="305">
        <f>SUM(AF93:AF101)</f>
        <v>19.221334376586483</v>
      </c>
      <c r="AG92" s="304"/>
      <c r="AH92" s="305">
        <f>SUM(AH93:AH101)</f>
        <v>12.879940229360646</v>
      </c>
      <c r="AI92" s="305">
        <f>SUM(AI93:AI101)</f>
        <v>9.6804980856035439</v>
      </c>
      <c r="AJ92" s="305">
        <f>SUM(AJ93:AJ101)</f>
        <v>6.615767568587902</v>
      </c>
      <c r="AK92" s="304"/>
      <c r="AL92" s="305">
        <f>SUM(AL93:AL101)</f>
        <v>1.8698871952910845</v>
      </c>
      <c r="AM92" s="305">
        <f>SUM(AM93:AM101)</f>
        <v>1.5094634672899301</v>
      </c>
      <c r="AN92" s="305">
        <f>SUM(AN93:AN101)</f>
        <v>1.2352782737145658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12.097404304915447</v>
      </c>
      <c r="C93" s="305">
        <f t="shared" ref="C93:D93" si="81">SUM(G93,K93,O93,S93,W93,AA93,AE93,AI93,AM93)</f>
        <v>12.042208222888954</v>
      </c>
      <c r="D93" s="305">
        <f t="shared" si="81"/>
        <v>13.736158815294294</v>
      </c>
      <c r="E93" s="304"/>
      <c r="F93" s="304">
        <v>0.25537338215646976</v>
      </c>
      <c r="G93" s="304">
        <v>0.33188709885930956</v>
      </c>
      <c r="H93" s="304">
        <v>0.54184786990814171</v>
      </c>
      <c r="I93" s="304"/>
      <c r="J93" s="304">
        <v>2.4455366263756524</v>
      </c>
      <c r="K93" s="304">
        <v>2.8899478145695574</v>
      </c>
      <c r="L93" s="304">
        <v>4.087060550818328</v>
      </c>
      <c r="M93" s="304"/>
      <c r="N93" s="304">
        <v>3.5060232707358145</v>
      </c>
      <c r="O93" s="304">
        <v>3.5368283039836332</v>
      </c>
      <c r="P93" s="304">
        <v>3.9361513227573206</v>
      </c>
      <c r="Q93" s="304"/>
      <c r="R93" s="304">
        <v>1.9415351995680932</v>
      </c>
      <c r="S93" s="304">
        <v>1.9013743711723752</v>
      </c>
      <c r="T93" s="304">
        <v>2.1116988734129301</v>
      </c>
      <c r="U93" s="304"/>
      <c r="V93" s="304">
        <v>0.50795386978382395</v>
      </c>
      <c r="W93" s="304">
        <v>0.45835817426629027</v>
      </c>
      <c r="X93" s="304">
        <v>0.46123280782259996</v>
      </c>
      <c r="Y93" s="304"/>
      <c r="Z93" s="304">
        <v>2.0563916416077048</v>
      </c>
      <c r="AA93" s="304">
        <v>1.8310464271230655</v>
      </c>
      <c r="AB93" s="304">
        <v>1.7572144916122259</v>
      </c>
      <c r="AC93" s="304"/>
      <c r="AD93" s="304">
        <v>0.87871978993752076</v>
      </c>
      <c r="AE93" s="304">
        <v>0.67777239693277935</v>
      </c>
      <c r="AF93" s="304">
        <v>0.52279794798242007</v>
      </c>
      <c r="AG93" s="304"/>
      <c r="AH93" s="304">
        <v>0.3392666615300266</v>
      </c>
      <c r="AI93" s="304">
        <v>0.25765985495769989</v>
      </c>
      <c r="AJ93" s="304">
        <v>0.18153390770862421</v>
      </c>
      <c r="AK93" s="304"/>
      <c r="AL93" s="304">
        <v>0.16660386322034179</v>
      </c>
      <c r="AM93" s="304">
        <v>0.15733378102424447</v>
      </c>
      <c r="AN93" s="304">
        <v>0.13662104327170213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94.077447745487802</v>
      </c>
      <c r="C94" s="305">
        <f t="shared" ref="C94:C101" si="83">SUM(G94,K94,O94,S94,W94,AA94,AE94,AI94,AM94)</f>
        <v>98.472488970693604</v>
      </c>
      <c r="D94" s="305">
        <f t="shared" ref="D94:D101" si="84">SUM(H94,L94,P94,T94,X94,AB94,AF94,AJ94,AN94)</f>
        <v>111.23906447250815</v>
      </c>
      <c r="E94" s="305"/>
      <c r="F94" s="304">
        <v>7.137265631675505</v>
      </c>
      <c r="G94" s="304">
        <v>8.9849025837438781</v>
      </c>
      <c r="H94" s="304">
        <v>12.549252865677605</v>
      </c>
      <c r="I94" s="304"/>
      <c r="J94" s="304">
        <v>33.656357311554345</v>
      </c>
      <c r="K94" s="304">
        <v>39.722640434231586</v>
      </c>
      <c r="L94" s="304">
        <v>52.157599858564502</v>
      </c>
      <c r="M94" s="304"/>
      <c r="N94" s="304">
        <v>31.48280777795074</v>
      </c>
      <c r="O94" s="304">
        <v>31.250667252621223</v>
      </c>
      <c r="P94" s="304">
        <v>30.955370762670636</v>
      </c>
      <c r="Q94" s="304"/>
      <c r="R94" s="304">
        <v>6.1627658803305136</v>
      </c>
      <c r="S94" s="304">
        <v>3.4412657282078096</v>
      </c>
      <c r="T94" s="304">
        <v>1.7611740093615744</v>
      </c>
      <c r="U94" s="304"/>
      <c r="V94" s="304">
        <v>2.154042079225619</v>
      </c>
      <c r="W94" s="304">
        <v>2.2522316408744123</v>
      </c>
      <c r="X94" s="304">
        <v>2.3190318208335521</v>
      </c>
      <c r="Y94" s="304"/>
      <c r="Z94" s="304">
        <v>6.6106233105023406</v>
      </c>
      <c r="AA94" s="304">
        <v>6.7168083978429935</v>
      </c>
      <c r="AB94" s="304">
        <v>7.1087614654013862</v>
      </c>
      <c r="AC94" s="304"/>
      <c r="AD94" s="304">
        <v>3.9425363529794484</v>
      </c>
      <c r="AE94" s="304">
        <v>3.3950920533235678</v>
      </c>
      <c r="AF94" s="304">
        <v>2.3202809105937314</v>
      </c>
      <c r="AG94" s="304"/>
      <c r="AH94" s="304">
        <v>2.6474615348507724</v>
      </c>
      <c r="AI94" s="304">
        <v>2.4306787452786627</v>
      </c>
      <c r="AJ94" s="304">
        <v>1.8747755299998758</v>
      </c>
      <c r="AK94" s="304"/>
      <c r="AL94" s="304">
        <v>0.28358786641852657</v>
      </c>
      <c r="AM94" s="304">
        <v>0.2782021345694613</v>
      </c>
      <c r="AN94" s="304">
        <v>0.19281724940526829</v>
      </c>
    </row>
    <row r="95" spans="1:40" x14ac:dyDescent="0.2">
      <c r="A95" s="13" t="str">
        <f t="shared" si="80"/>
        <v>Associate professional occupations</v>
      </c>
      <c r="B95" s="305">
        <f t="shared" si="82"/>
        <v>34.140657113839026</v>
      </c>
      <c r="C95" s="305">
        <f t="shared" si="83"/>
        <v>42.775564393225174</v>
      </c>
      <c r="D95" s="305">
        <f t="shared" si="84"/>
        <v>49.307956792223557</v>
      </c>
      <c r="E95" s="305"/>
      <c r="F95" s="304">
        <v>0.3356436981018841</v>
      </c>
      <c r="G95" s="304">
        <v>0.49869247640133429</v>
      </c>
      <c r="H95" s="304">
        <v>0.87751497315007232</v>
      </c>
      <c r="I95" s="304"/>
      <c r="J95" s="304">
        <v>4.6149555883979696</v>
      </c>
      <c r="K95" s="304">
        <v>6.9635866867047236</v>
      </c>
      <c r="L95" s="304">
        <v>11.232760900323209</v>
      </c>
      <c r="M95" s="304"/>
      <c r="N95" s="304">
        <v>9.5411557339449367</v>
      </c>
      <c r="O95" s="304">
        <v>13.234447654983899</v>
      </c>
      <c r="P95" s="304">
        <v>16.496449696080472</v>
      </c>
      <c r="Q95" s="304"/>
      <c r="R95" s="304">
        <v>4.1553456428033826</v>
      </c>
      <c r="S95" s="304">
        <v>4.4764198728177824</v>
      </c>
      <c r="T95" s="304">
        <v>3.4559848790610062</v>
      </c>
      <c r="U95" s="304"/>
      <c r="V95" s="304">
        <v>1.8566603109200801</v>
      </c>
      <c r="W95" s="304">
        <v>2.0603547556846684</v>
      </c>
      <c r="X95" s="304">
        <v>2.2903712570623553</v>
      </c>
      <c r="Y95" s="304"/>
      <c r="Z95" s="304">
        <v>6.9045571492832236</v>
      </c>
      <c r="AA95" s="304">
        <v>8.7390826673370228</v>
      </c>
      <c r="AB95" s="304">
        <v>9.9089420807307089</v>
      </c>
      <c r="AC95" s="304"/>
      <c r="AD95" s="304">
        <v>4.4234385581852242</v>
      </c>
      <c r="AE95" s="304">
        <v>4.6409079196740013</v>
      </c>
      <c r="AF95" s="304">
        <v>3.2896333199291874</v>
      </c>
      <c r="AG95" s="304"/>
      <c r="AH95" s="304">
        <v>2.11352404991236</v>
      </c>
      <c r="AI95" s="304">
        <v>1.9880378486086643</v>
      </c>
      <c r="AJ95" s="304">
        <v>1.6261316029126998</v>
      </c>
      <c r="AK95" s="304"/>
      <c r="AL95" s="304">
        <v>0.19537638228996695</v>
      </c>
      <c r="AM95" s="304">
        <v>0.17403451101308612</v>
      </c>
      <c r="AN95" s="304">
        <v>0.13016808297384347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21.515148957832366</v>
      </c>
      <c r="C96" s="305">
        <f t="shared" si="83"/>
        <v>20.258125567280224</v>
      </c>
      <c r="D96" s="305">
        <f t="shared" si="84"/>
        <v>15.722044410212328</v>
      </c>
      <c r="E96" s="305"/>
      <c r="F96" s="304">
        <v>0.13993658845250548</v>
      </c>
      <c r="G96" s="304">
        <v>0.20399928035052001</v>
      </c>
      <c r="H96" s="304">
        <v>0.33211782571071052</v>
      </c>
      <c r="I96" s="304"/>
      <c r="J96" s="304">
        <v>1.5356775368522182</v>
      </c>
      <c r="K96" s="304">
        <v>2.1304246119209056</v>
      </c>
      <c r="L96" s="304">
        <v>2.8128021432825587</v>
      </c>
      <c r="M96" s="304"/>
      <c r="N96" s="304">
        <v>3.9588161472782093</v>
      </c>
      <c r="O96" s="304">
        <v>4.6968664572053189</v>
      </c>
      <c r="P96" s="304">
        <v>4.9851299742733799</v>
      </c>
      <c r="Q96" s="304"/>
      <c r="R96" s="304">
        <v>2.3479327844604034</v>
      </c>
      <c r="S96" s="304">
        <v>2.7397342547012951</v>
      </c>
      <c r="T96" s="304">
        <v>2.9198009774544031</v>
      </c>
      <c r="U96" s="304"/>
      <c r="V96" s="304">
        <v>1.4950337846575354</v>
      </c>
      <c r="W96" s="304">
        <v>1.5690040717019569</v>
      </c>
      <c r="X96" s="304">
        <v>1.4172338579861419</v>
      </c>
      <c r="Y96" s="304"/>
      <c r="Z96" s="304">
        <v>5.0604804681088451</v>
      </c>
      <c r="AA96" s="304">
        <v>5.0604769210275684</v>
      </c>
      <c r="AB96" s="304">
        <v>2.8099291054544184</v>
      </c>
      <c r="AC96" s="304"/>
      <c r="AD96" s="304">
        <v>4.0989952664428255</v>
      </c>
      <c r="AE96" s="304">
        <v>2.5917186448930463</v>
      </c>
      <c r="AF96" s="304">
        <v>0.36934284725960265</v>
      </c>
      <c r="AG96" s="304"/>
      <c r="AH96" s="304">
        <v>2.6742870885305243</v>
      </c>
      <c r="AI96" s="304">
        <v>1.2061889145897697</v>
      </c>
      <c r="AJ96" s="304">
        <v>5.0618867219856312E-2</v>
      </c>
      <c r="AK96" s="304"/>
      <c r="AL96" s="304">
        <v>0.20398929304930102</v>
      </c>
      <c r="AM96" s="304">
        <v>5.9712410889843935E-2</v>
      </c>
      <c r="AN96" s="304">
        <v>2.5068811571256192E-2</v>
      </c>
    </row>
    <row r="97" spans="1:40" x14ac:dyDescent="0.2">
      <c r="A97" s="13" t="str">
        <f t="shared" si="80"/>
        <v>Skilled trades occupations</v>
      </c>
      <c r="B97" s="305">
        <f t="shared" si="82"/>
        <v>2.7626262143342282</v>
      </c>
      <c r="C97" s="305">
        <f t="shared" si="83"/>
        <v>2.7575162521448626</v>
      </c>
      <c r="D97" s="305">
        <f t="shared" si="84"/>
        <v>2.563170161394857</v>
      </c>
      <c r="E97" s="304"/>
      <c r="F97" s="304">
        <v>2.0680942720990959E-2</v>
      </c>
      <c r="G97" s="304">
        <v>3.0206533135254655E-2</v>
      </c>
      <c r="H97" s="304">
        <v>4.9358293603502384E-2</v>
      </c>
      <c r="I97" s="304"/>
      <c r="J97" s="304">
        <v>7.6746347586873626E-2</v>
      </c>
      <c r="K97" s="304">
        <v>0.12114684830636294</v>
      </c>
      <c r="L97" s="304">
        <v>0.19971664861841107</v>
      </c>
      <c r="M97" s="304"/>
      <c r="N97" s="304">
        <v>0.33746782471432968</v>
      </c>
      <c r="O97" s="304">
        <v>0.43088749500408757</v>
      </c>
      <c r="P97" s="304">
        <v>0.5074001524303684</v>
      </c>
      <c r="Q97" s="304"/>
      <c r="R97" s="304">
        <v>0.12834346399762478</v>
      </c>
      <c r="S97" s="304">
        <v>0.14967502939133356</v>
      </c>
      <c r="T97" s="304">
        <v>0.182353384548154</v>
      </c>
      <c r="U97" s="304"/>
      <c r="V97" s="304">
        <v>0.12801486641960899</v>
      </c>
      <c r="W97" s="304">
        <v>0.14826632783775551</v>
      </c>
      <c r="X97" s="304">
        <v>0.17339775419485112</v>
      </c>
      <c r="Y97" s="304"/>
      <c r="Z97" s="304">
        <v>0.6515463523624303</v>
      </c>
      <c r="AA97" s="304">
        <v>0.59780998495126969</v>
      </c>
      <c r="AB97" s="304">
        <v>0.45940001170616368</v>
      </c>
      <c r="AC97" s="304"/>
      <c r="AD97" s="304">
        <v>0.80278923045138073</v>
      </c>
      <c r="AE97" s="304">
        <v>0.69651085815520952</v>
      </c>
      <c r="AF97" s="304">
        <v>0.4507778739129808</v>
      </c>
      <c r="AG97" s="304"/>
      <c r="AH97" s="304">
        <v>0.49783744942707225</v>
      </c>
      <c r="AI97" s="304">
        <v>0.46648327439401738</v>
      </c>
      <c r="AJ97" s="304">
        <v>0.45365043658452642</v>
      </c>
      <c r="AK97" s="304"/>
      <c r="AL97" s="304">
        <v>0.11919973665391698</v>
      </c>
      <c r="AM97" s="304">
        <v>0.11652990096957166</v>
      </c>
      <c r="AN97" s="304">
        <v>8.7115605795899317E-2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59.049245999425032</v>
      </c>
      <c r="C98" s="305">
        <f t="shared" si="83"/>
        <v>61.301669040215693</v>
      </c>
      <c r="D98" s="305">
        <f t="shared" si="84"/>
        <v>66.575089800947893</v>
      </c>
      <c r="E98" s="304"/>
      <c r="F98" s="304">
        <v>3.2817893416391512E-2</v>
      </c>
      <c r="G98" s="304">
        <v>4.7473888014556161E-2</v>
      </c>
      <c r="H98" s="304">
        <v>8.1797814929536319E-2</v>
      </c>
      <c r="I98" s="304"/>
      <c r="J98" s="304">
        <v>2.1256872549698373</v>
      </c>
      <c r="K98" s="304">
        <v>2.9898368632570635</v>
      </c>
      <c r="L98" s="304">
        <v>5.0259029690175892</v>
      </c>
      <c r="M98" s="304"/>
      <c r="N98" s="304">
        <v>6.53974757833541</v>
      </c>
      <c r="O98" s="304">
        <v>7.6888664344196203</v>
      </c>
      <c r="P98" s="304">
        <v>9.3585941831632642</v>
      </c>
      <c r="Q98" s="304"/>
      <c r="R98" s="304">
        <v>5.6515388047867603</v>
      </c>
      <c r="S98" s="304">
        <v>5.5832642687059364</v>
      </c>
      <c r="T98" s="304">
        <v>5.7117398233956749</v>
      </c>
      <c r="U98" s="304"/>
      <c r="V98" s="304">
        <v>3.6041876765368523</v>
      </c>
      <c r="W98" s="304">
        <v>3.7880913148969602</v>
      </c>
      <c r="X98" s="304">
        <v>4.2245474093013922</v>
      </c>
      <c r="Y98" s="304"/>
      <c r="Z98" s="304">
        <v>24.13445292265753</v>
      </c>
      <c r="AA98" s="304">
        <v>26.354671477344063</v>
      </c>
      <c r="AB98" s="304">
        <v>30.884681701424764</v>
      </c>
      <c r="AC98" s="304"/>
      <c r="AD98" s="304">
        <v>14.901720434238147</v>
      </c>
      <c r="AE98" s="304">
        <v>13.559429699370042</v>
      </c>
      <c r="AF98" s="304">
        <v>9.910668891938343</v>
      </c>
      <c r="AG98" s="304"/>
      <c r="AH98" s="304">
        <v>1.8318740200012258</v>
      </c>
      <c r="AI98" s="304">
        <v>1.11276438291973</v>
      </c>
      <c r="AJ98" s="304">
        <v>1.1636779544890998</v>
      </c>
      <c r="AK98" s="304"/>
      <c r="AL98" s="304">
        <v>0.22721941448287844</v>
      </c>
      <c r="AM98" s="304">
        <v>0.1772707112877201</v>
      </c>
      <c r="AN98" s="304">
        <v>0.21347905328822231</v>
      </c>
    </row>
    <row r="99" spans="1:40" x14ac:dyDescent="0.2">
      <c r="A99" s="13" t="str">
        <f t="shared" si="80"/>
        <v>Sales and customer service occupations</v>
      </c>
      <c r="B99" s="305">
        <f t="shared" si="82"/>
        <v>2.688597232713049</v>
      </c>
      <c r="C99" s="305">
        <f t="shared" si="83"/>
        <v>2.9575639421474591</v>
      </c>
      <c r="D99" s="305">
        <f>SUM(H99,L99,P99,T99,X99,AB99,AF99,AJ99,AN99)</f>
        <v>3.0338353841824959</v>
      </c>
      <c r="E99" s="304"/>
      <c r="F99" s="304">
        <v>1.4306249959710582E-2</v>
      </c>
      <c r="G99" s="304">
        <v>2.2040991127675505E-2</v>
      </c>
      <c r="H99" s="304">
        <v>3.535933964988295E-2</v>
      </c>
      <c r="I99" s="304"/>
      <c r="J99" s="304">
        <v>0.2713101055521403</v>
      </c>
      <c r="K99" s="304">
        <v>0.3777217153363937</v>
      </c>
      <c r="L99" s="304">
        <v>0.56280468845349452</v>
      </c>
      <c r="M99" s="304"/>
      <c r="N99" s="304">
        <v>0.60429643499315433</v>
      </c>
      <c r="O99" s="304">
        <v>0.70688922276111532</v>
      </c>
      <c r="P99" s="304">
        <v>0.78341330812478427</v>
      </c>
      <c r="Q99" s="304"/>
      <c r="R99" s="304">
        <v>0.3227736391873699</v>
      </c>
      <c r="S99" s="304">
        <v>0.32009358002533056</v>
      </c>
      <c r="T99" s="304">
        <v>0.31960942869625031</v>
      </c>
      <c r="U99" s="304"/>
      <c r="V99" s="304">
        <v>0.19843525891555133</v>
      </c>
      <c r="W99" s="304">
        <v>0.23475195755769215</v>
      </c>
      <c r="X99" s="304">
        <v>0.26037369887243006</v>
      </c>
      <c r="Y99" s="304"/>
      <c r="Z99" s="304">
        <v>0.60926649754138618</v>
      </c>
      <c r="AA99" s="304">
        <v>0.66680505786497091</v>
      </c>
      <c r="AB99" s="304">
        <v>0.67599526617618599</v>
      </c>
      <c r="AC99" s="304"/>
      <c r="AD99" s="304">
        <v>0.44769488775289279</v>
      </c>
      <c r="AE99" s="304">
        <v>0.4048375691788299</v>
      </c>
      <c r="AF99" s="304">
        <v>0.19570485212214381</v>
      </c>
      <c r="AG99" s="304"/>
      <c r="AH99" s="304">
        <v>0.16737228455678402</v>
      </c>
      <c r="AI99" s="304">
        <v>0.15722398488414188</v>
      </c>
      <c r="AJ99" s="304">
        <v>0.11851467091829142</v>
      </c>
      <c r="AK99" s="304"/>
      <c r="AL99" s="304">
        <v>5.3141874254059633E-2</v>
      </c>
      <c r="AM99" s="304">
        <v>6.7199863411308486E-2</v>
      </c>
      <c r="AN99" s="304">
        <v>8.2060131169032671E-2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2.1563267613736583</v>
      </c>
      <c r="C100" s="305">
        <f t="shared" si="83"/>
        <v>2.2893702822704562</v>
      </c>
      <c r="D100" s="305">
        <f t="shared" si="84"/>
        <v>2.1150640034114025</v>
      </c>
      <c r="E100" s="304"/>
      <c r="F100" s="304">
        <v>2.0103989271178232E-2</v>
      </c>
      <c r="G100" s="304">
        <v>3.2560275566762671E-2</v>
      </c>
      <c r="H100" s="304">
        <v>5.1926295096619814E-2</v>
      </c>
      <c r="I100" s="304"/>
      <c r="J100" s="304">
        <v>6.0344091948296499E-2</v>
      </c>
      <c r="K100" s="304">
        <v>0.10475763099425354</v>
      </c>
      <c r="L100" s="304">
        <v>0.15173148269766418</v>
      </c>
      <c r="M100" s="304"/>
      <c r="N100" s="304">
        <v>0.14276927630341268</v>
      </c>
      <c r="O100" s="304">
        <v>0.1710435768684207</v>
      </c>
      <c r="P100" s="304">
        <v>0.1925105680800851</v>
      </c>
      <c r="Q100" s="304"/>
      <c r="R100" s="304">
        <v>4.3530044841973974E-2</v>
      </c>
      <c r="S100" s="304">
        <v>6.5363638089416129E-2</v>
      </c>
      <c r="T100" s="304">
        <v>8.3437449940040445E-2</v>
      </c>
      <c r="U100" s="304"/>
      <c r="V100" s="304">
        <v>0.17841023731836958</v>
      </c>
      <c r="W100" s="304">
        <v>0.22292839456312391</v>
      </c>
      <c r="X100" s="304">
        <v>0.26563837162962223</v>
      </c>
      <c r="Y100" s="304"/>
      <c r="Z100" s="304">
        <v>0.60603492568381356</v>
      </c>
      <c r="AA100" s="304">
        <v>0.63911129718084647</v>
      </c>
      <c r="AB100" s="304">
        <v>0.61425845123016409</v>
      </c>
      <c r="AC100" s="304"/>
      <c r="AD100" s="304">
        <v>0.52007931818792119</v>
      </c>
      <c r="AE100" s="304">
        <v>0.51693530721027758</v>
      </c>
      <c r="AF100" s="304">
        <v>0.35361917411285904</v>
      </c>
      <c r="AG100" s="304"/>
      <c r="AH100" s="304">
        <v>0.47326800308447881</v>
      </c>
      <c r="AI100" s="304">
        <v>0.4531789006667214</v>
      </c>
      <c r="AJ100" s="304">
        <v>0.32371460244231337</v>
      </c>
      <c r="AK100" s="304"/>
      <c r="AL100" s="304">
        <v>0.11178687473421349</v>
      </c>
      <c r="AM100" s="304">
        <v>8.3491261130634112E-2</v>
      </c>
      <c r="AN100" s="304">
        <v>7.8227608182034378E-2</v>
      </c>
    </row>
    <row r="101" spans="1:40" x14ac:dyDescent="0.2">
      <c r="A101" s="39" t="str">
        <f t="shared" si="80"/>
        <v>Elementary occupations</v>
      </c>
      <c r="B101" s="307">
        <f t="shared" si="82"/>
        <v>7.8475456700793007</v>
      </c>
      <c r="C101" s="307">
        <f t="shared" si="83"/>
        <v>6.6384933291334267</v>
      </c>
      <c r="D101" s="307">
        <f t="shared" si="84"/>
        <v>5.4076161598252135</v>
      </c>
      <c r="E101" s="307"/>
      <c r="F101" s="307">
        <v>7.981812575455622E-3</v>
      </c>
      <c r="G101" s="307">
        <v>1.0600352069753804E-2</v>
      </c>
      <c r="H101" s="307">
        <v>9.9274592328846261E-3</v>
      </c>
      <c r="I101" s="307"/>
      <c r="J101" s="307">
        <v>9.3807206997466627E-2</v>
      </c>
      <c r="K101" s="307">
        <v>0.10860880822572645</v>
      </c>
      <c r="L101" s="307">
        <v>0.16881058407963337</v>
      </c>
      <c r="M101" s="307"/>
      <c r="N101" s="307">
        <v>0.30863858990023174</v>
      </c>
      <c r="O101" s="307">
        <v>0.29917180436917296</v>
      </c>
      <c r="P101" s="307">
        <v>0.3533585815253294</v>
      </c>
      <c r="Q101" s="307"/>
      <c r="R101" s="307">
        <v>0.31367872394609025</v>
      </c>
      <c r="S101" s="307">
        <v>0.41628034170988909</v>
      </c>
      <c r="T101" s="307">
        <v>0.67306760285221467</v>
      </c>
      <c r="U101" s="307"/>
      <c r="V101" s="307">
        <v>0.21713172153094826</v>
      </c>
      <c r="W101" s="307">
        <v>0.21973836146475281</v>
      </c>
      <c r="X101" s="307">
        <v>0.23086605538878507</v>
      </c>
      <c r="Y101" s="307"/>
      <c r="Z101" s="307">
        <v>1.6500600443431177</v>
      </c>
      <c r="AA101" s="307">
        <v>1.3809449263341307</v>
      </c>
      <c r="AB101" s="307">
        <v>1.0502066336412295</v>
      </c>
      <c r="AC101" s="307"/>
      <c r="AD101" s="307">
        <v>2.6122165431307116</v>
      </c>
      <c r="AE101" s="307">
        <v>2.1991776626618047</v>
      </c>
      <c r="AF101" s="307">
        <v>1.8085085587352163</v>
      </c>
      <c r="AG101" s="307"/>
      <c r="AH101" s="307">
        <v>2.1350491374673992</v>
      </c>
      <c r="AI101" s="307">
        <v>1.6082821793041362</v>
      </c>
      <c r="AJ101" s="307">
        <v>0.82314999631261365</v>
      </c>
      <c r="AK101" s="307"/>
      <c r="AL101" s="307">
        <v>0.50898189018787954</v>
      </c>
      <c r="AM101" s="307">
        <v>0.39568889299405979</v>
      </c>
      <c r="AN101" s="307">
        <v>0.28972068805730711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Heart of the South West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Heart of the South West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Heart of the South West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Heart of the South West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Heart of the South West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Heart of the South West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Heart of the South West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Heart of the South West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Heart of the South West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0.70062494445223777</v>
      </c>
      <c r="C8" s="69">
        <v>0.92522856998812508</v>
      </c>
      <c r="D8" s="69">
        <v>0.95326623363021101</v>
      </c>
      <c r="E8" s="69">
        <v>1.170682858763884</v>
      </c>
      <c r="F8" s="69">
        <v>1.8196621485702285</v>
      </c>
      <c r="G8" s="10"/>
      <c r="H8" s="69">
        <f>F8-D8</f>
        <v>0.86639591494001744</v>
      </c>
      <c r="I8" s="69">
        <f>'RD T1'!E36</f>
        <v>0.69070204137758728</v>
      </c>
      <c r="J8" s="69">
        <f>SUM(H8:I8)</f>
        <v>1.5570979563176048</v>
      </c>
      <c r="L8" t="str">
        <f>A8</f>
        <v>11 Corporate managers and directors</v>
      </c>
      <c r="M8" s="69">
        <v>5.7772616317512195</v>
      </c>
      <c r="N8" s="69">
        <v>7.8244983932985486</v>
      </c>
      <c r="O8" s="69">
        <v>7.9265815110918654</v>
      </c>
      <c r="P8" s="69">
        <v>9.2088108083272768</v>
      </c>
      <c r="Q8" s="69">
        <v>13.786661913145506</v>
      </c>
      <c r="R8" s="10"/>
      <c r="S8" s="69">
        <f>Q8-O8</f>
        <v>5.860080402053641</v>
      </c>
      <c r="T8" s="69">
        <f>'RD T1'!E65</f>
        <v>5.5410953904502493</v>
      </c>
      <c r="U8" s="69">
        <f>SUM(S8:T8)</f>
        <v>11.40117579250389</v>
      </c>
      <c r="W8" t="str">
        <f>A8</f>
        <v>11 Corporate managers and directors</v>
      </c>
      <c r="X8" s="69">
        <v>14.522607801437495</v>
      </c>
      <c r="Y8" s="69">
        <v>16.37467698591654</v>
      </c>
      <c r="Z8" s="69">
        <v>16.962057963205016</v>
      </c>
      <c r="AA8" s="69">
        <v>16.475086924219809</v>
      </c>
      <c r="AB8" s="69">
        <v>18.334262523738769</v>
      </c>
      <c r="AC8" s="69"/>
      <c r="AD8" s="69">
        <f>AB8-Z8</f>
        <v>1.3722045605337527</v>
      </c>
      <c r="AE8" s="69">
        <f>'RD T1'!E94</f>
        <v>10.226230858494246</v>
      </c>
      <c r="AF8" s="69">
        <f>SUM(AD8:AE8)</f>
        <v>11.598435419027998</v>
      </c>
      <c r="AH8" t="str">
        <f>L8</f>
        <v>11 Corporate managers and directors</v>
      </c>
      <c r="AI8" s="69">
        <v>3.0440592302716976</v>
      </c>
      <c r="AJ8" s="69">
        <v>3.2372383898148223</v>
      </c>
      <c r="AK8" s="69">
        <v>3.5870346251034677</v>
      </c>
      <c r="AL8" s="69">
        <v>3.3404647938840677</v>
      </c>
      <c r="AM8" s="69">
        <v>3.5770316383434815</v>
      </c>
      <c r="AN8" s="69"/>
      <c r="AO8" s="69">
        <f>AM8-AK8</f>
        <v>-1.0002986759986232E-2</v>
      </c>
      <c r="AP8" s="69">
        <f>'RD T1'!E123</f>
        <v>1.8716043413233332</v>
      </c>
      <c r="AQ8" s="69">
        <f>SUM(AO8:AP8)</f>
        <v>1.861601354563347</v>
      </c>
      <c r="AS8" t="str">
        <f>W8</f>
        <v>11 Corporate managers and directors</v>
      </c>
      <c r="AT8" s="69">
        <v>4.1650934697139572</v>
      </c>
      <c r="AU8" s="69">
        <v>4.393755951685888</v>
      </c>
      <c r="AV8" s="69">
        <v>4.795119388727926</v>
      </c>
      <c r="AW8" s="69">
        <v>4.3648549604146325</v>
      </c>
      <c r="AX8" s="69">
        <v>4.6953135682096976</v>
      </c>
      <c r="AY8" s="69"/>
      <c r="AZ8" s="69">
        <f>AX8-AV8</f>
        <v>-9.9805820518228394E-2</v>
      </c>
      <c r="BA8" s="69">
        <f>'RD T1'!E152</f>
        <v>2.4909877972347401</v>
      </c>
      <c r="BB8" s="69">
        <f>SUM(AZ8:BA8)</f>
        <v>2.3911819767165117</v>
      </c>
      <c r="BD8" t="str">
        <f>AH8</f>
        <v>11 Corporate managers and directors</v>
      </c>
      <c r="BE8" s="69">
        <v>10.582799894008009</v>
      </c>
      <c r="BF8" s="69">
        <v>12.424120771281066</v>
      </c>
      <c r="BG8" s="69">
        <v>12.697091042894311</v>
      </c>
      <c r="BH8" s="69">
        <v>10.786883236464153</v>
      </c>
      <c r="BI8" s="69">
        <v>11.312352739613054</v>
      </c>
      <c r="BJ8" s="69"/>
      <c r="BK8" s="69">
        <f>BI8-BG8</f>
        <v>-1.3847383032812566</v>
      </c>
      <c r="BL8" s="69">
        <f>'RD T1'!E181</f>
        <v>4.647019791892431</v>
      </c>
      <c r="BM8" s="69">
        <f>SUM(BK8:BL8)</f>
        <v>3.2622814886111744</v>
      </c>
      <c r="BO8" t="str">
        <f>AS8</f>
        <v>11 Corporate managers and directors</v>
      </c>
      <c r="BP8" s="69">
        <v>8.019275353423204</v>
      </c>
      <c r="BQ8" s="69">
        <v>8.3253938880610221</v>
      </c>
      <c r="BR8" s="69">
        <v>8.8582039476117593</v>
      </c>
      <c r="BS8" s="69">
        <v>6.4837591847620111</v>
      </c>
      <c r="BT8" s="69">
        <v>4.8668227895515255</v>
      </c>
      <c r="BU8" s="69"/>
      <c r="BV8" s="69">
        <f>BT8-BR8</f>
        <v>-3.9913811580602339</v>
      </c>
      <c r="BW8" s="69">
        <f>'RD T1'!E210</f>
        <v>2.9292267592066672</v>
      </c>
      <c r="BX8" s="69">
        <f>SUM(BV8:BW8)</f>
        <v>-1.0621543988535667</v>
      </c>
      <c r="BZ8" t="str">
        <f>BD8</f>
        <v>11 Corporate managers and directors</v>
      </c>
      <c r="CA8" s="69">
        <v>4.660517693891669</v>
      </c>
      <c r="CB8" s="69">
        <v>6.3827477911452801</v>
      </c>
      <c r="CC8" s="69">
        <v>6.3439552942770803</v>
      </c>
      <c r="CD8" s="69">
        <v>5.1499386833494709</v>
      </c>
      <c r="CE8" s="69">
        <v>4.5237901190540324</v>
      </c>
      <c r="CF8" s="69"/>
      <c r="CG8" s="69">
        <f>CE8-CC8</f>
        <v>-1.8201651752230479</v>
      </c>
      <c r="CH8" s="69">
        <f>'RD T1'!E239</f>
        <v>1.9643054295338027</v>
      </c>
      <c r="CI8" s="69">
        <f>SUM(CG8:CH8)</f>
        <v>0.14414025431075483</v>
      </c>
      <c r="CK8" t="str">
        <f>BO8</f>
        <v>11 Corporate managers and directors</v>
      </c>
      <c r="CL8" s="69">
        <v>0.73514768954977994</v>
      </c>
      <c r="CM8" s="69">
        <v>0.93917889964677281</v>
      </c>
      <c r="CN8" s="69">
        <v>1.2013896274921321</v>
      </c>
      <c r="CO8" s="69">
        <v>0.98285201645371556</v>
      </c>
      <c r="CP8" s="69">
        <v>0.82630577465299992</v>
      </c>
      <c r="CQ8" s="69"/>
      <c r="CR8" s="69">
        <f>CP8-CN8</f>
        <v>-0.37508385283913215</v>
      </c>
      <c r="CS8" s="69">
        <f>'RD T1'!E268</f>
        <v>0.34320973445733571</v>
      </c>
      <c r="CT8" s="69">
        <f>SUM(CR8:CS8)</f>
        <v>-3.1874118381796435E-2</v>
      </c>
    </row>
    <row r="9" spans="1:98" x14ac:dyDescent="0.2">
      <c r="A9" s="10" t="str">
        <f>name!D5</f>
        <v>12 Other managers and proprietors</v>
      </c>
      <c r="B9" s="69">
        <v>0.348785203735753</v>
      </c>
      <c r="C9" s="69">
        <v>0.451135848382404</v>
      </c>
      <c r="D9" s="69">
        <v>0.40702817842643152</v>
      </c>
      <c r="E9" s="69">
        <v>0.59075442712521076</v>
      </c>
      <c r="F9" s="69">
        <v>0.97455832954266064</v>
      </c>
      <c r="H9" s="69">
        <f t="shared" ref="H9:H32" si="26">F9-D9</f>
        <v>0.56753015111622918</v>
      </c>
      <c r="I9" s="69">
        <f>'RD T1'!E37</f>
        <v>0.40924117652973802</v>
      </c>
      <c r="J9" s="69">
        <f t="shared" ref="J9:J32" si="27">SUM(H9:I9)</f>
        <v>0.97677132764596719</v>
      </c>
      <c r="L9" t="str">
        <f t="shared" ref="L9:L32" si="28">A9</f>
        <v>12 Other managers and proprietors</v>
      </c>
      <c r="M9" s="69">
        <v>2.7095769804617733</v>
      </c>
      <c r="N9" s="69">
        <v>3.5371113216540633</v>
      </c>
      <c r="O9" s="69">
        <v>3.5309497170106661</v>
      </c>
      <c r="P9" s="69">
        <v>4.9022571172334723</v>
      </c>
      <c r="Q9" s="69">
        <v>8.1527067742791353</v>
      </c>
      <c r="S9" s="69">
        <f t="shared" ref="S9:S35" si="29">Q9-O9</f>
        <v>4.6217570572684696</v>
      </c>
      <c r="T9" s="69">
        <f>'RD T1'!E66</f>
        <v>3.3853995686387037</v>
      </c>
      <c r="U9" s="69">
        <f t="shared" ref="U9:U32" si="30">SUM(S9:T9)</f>
        <v>8.0071566259071734</v>
      </c>
      <c r="W9" t="str">
        <f t="shared" ref="W9:W32" si="31">A9</f>
        <v>12 Other managers and proprietors</v>
      </c>
      <c r="X9" s="69">
        <v>6.8106148173049359</v>
      </c>
      <c r="Y9" s="69">
        <v>7.3169916465479963</v>
      </c>
      <c r="Z9" s="69">
        <v>7.4550067855440272</v>
      </c>
      <c r="AA9" s="69">
        <v>8.8540275368762451</v>
      </c>
      <c r="AB9" s="69">
        <v>10.853292349615874</v>
      </c>
      <c r="AC9" s="69"/>
      <c r="AD9" s="69">
        <f t="shared" ref="AD9:AD32" si="32">AB9-Z9</f>
        <v>3.3982855640718466</v>
      </c>
      <c r="AE9" s="69">
        <f>'RD T1'!E95</f>
        <v>6.3131774318929015</v>
      </c>
      <c r="AF9" s="69">
        <f t="shared" ref="AF9:AF32" si="33">SUM(AD9:AE9)</f>
        <v>9.711462995964748</v>
      </c>
      <c r="AH9" t="str">
        <f t="shared" ref="AH9:AH32" si="34">L9</f>
        <v>12 Other managers and proprietors</v>
      </c>
      <c r="AI9" s="69">
        <v>2.0657092162362369</v>
      </c>
      <c r="AJ9" s="69">
        <v>2.1438279606025716</v>
      </c>
      <c r="AK9" s="69">
        <v>2.343290107024687</v>
      </c>
      <c r="AL9" s="69">
        <v>2.5187709045221389</v>
      </c>
      <c r="AM9" s="69">
        <v>3.0959600725427556</v>
      </c>
      <c r="AN9" s="69"/>
      <c r="AO9" s="69">
        <f t="shared" ref="AO9:AO32" si="35">AM9-AK9</f>
        <v>0.75266996551806864</v>
      </c>
      <c r="AP9" s="69">
        <f>'RD T1'!E124</f>
        <v>1.7462214383737895</v>
      </c>
      <c r="AQ9" s="69">
        <f t="shared" ref="AQ9:AQ32" si="36">SUM(AO9:AP9)</f>
        <v>2.4988914038918582</v>
      </c>
      <c r="AS9" t="str">
        <f t="shared" ref="AS9:AS32" si="37">W9</f>
        <v>12 Other managers and proprietors</v>
      </c>
      <c r="AT9" s="69">
        <v>2.1302454258535044</v>
      </c>
      <c r="AU9" s="69">
        <v>2.208746574314135</v>
      </c>
      <c r="AV9" s="69">
        <v>2.3070995966106045</v>
      </c>
      <c r="AW9" s="69">
        <v>2.6270864742400124</v>
      </c>
      <c r="AX9" s="69">
        <v>2.8001013403476387</v>
      </c>
      <c r="AY9" s="69"/>
      <c r="AZ9" s="69">
        <f t="shared" ref="AZ9:AZ32" si="38">AX9-AV9</f>
        <v>0.4930017437370342</v>
      </c>
      <c r="BA9" s="69">
        <f>'RD T1'!E153</f>
        <v>1.6656784741910466</v>
      </c>
      <c r="BB9" s="69">
        <f t="shared" ref="BB9:BB32" si="39">SUM(AZ9:BA9)</f>
        <v>2.1586802179280808</v>
      </c>
      <c r="BD9" t="str">
        <f t="shared" ref="BD9:BD32" si="40">AH9</f>
        <v>12 Other managers and proprietors</v>
      </c>
      <c r="BE9" s="69">
        <v>6.2722725337469276</v>
      </c>
      <c r="BF9" s="69">
        <v>6.0836597312912248</v>
      </c>
      <c r="BG9" s="69">
        <v>6.2728410108208843</v>
      </c>
      <c r="BH9" s="69">
        <v>5.8980749796323977</v>
      </c>
      <c r="BI9" s="69">
        <v>6.1528114572279593</v>
      </c>
      <c r="BJ9" s="69"/>
      <c r="BK9" s="69">
        <f t="shared" ref="BK9:BK32" si="41">BI9-BG9</f>
        <v>-0.120029553592925</v>
      </c>
      <c r="BL9" s="69">
        <f>'RD T1'!E182</f>
        <v>2.5749501616656909</v>
      </c>
      <c r="BM9" s="69">
        <f t="shared" ref="BM9:BM32" si="42">SUM(BK9:BL9)</f>
        <v>2.4549206080727659</v>
      </c>
      <c r="BO9" t="str">
        <f t="shared" ref="BO9:BO32" si="43">AS9</f>
        <v>12 Other managers and proprietors</v>
      </c>
      <c r="BP9" s="69">
        <v>6.4792350974098554</v>
      </c>
      <c r="BQ9" s="69">
        <v>6.5038253847204741</v>
      </c>
      <c r="BR9" s="69">
        <v>6.6060796729899991</v>
      </c>
      <c r="BS9" s="69">
        <v>6.1051601104517026</v>
      </c>
      <c r="BT9" s="69">
        <v>4.9272121963935209</v>
      </c>
      <c r="BU9" s="69"/>
      <c r="BV9" s="69">
        <f t="shared" ref="BV9:BV32" si="44">BT9-BR9</f>
        <v>-1.6788674765964782</v>
      </c>
      <c r="BW9" s="69">
        <f>'RD T1'!E211</f>
        <v>3.1507249293501776</v>
      </c>
      <c r="BX9" s="69">
        <f t="shared" ref="BX9:BX32" si="45">SUM(BV9:BW9)</f>
        <v>1.4718574527536994</v>
      </c>
      <c r="BZ9" t="str">
        <f t="shared" ref="BZ9:BZ32" si="46">BD9</f>
        <v>12 Other managers and proprietors</v>
      </c>
      <c r="CA9" s="69">
        <v>3.9535302737303444</v>
      </c>
      <c r="CB9" s="69">
        <v>5.1083192623377691</v>
      </c>
      <c r="CC9" s="69">
        <v>4.8627876463700073</v>
      </c>
      <c r="CD9" s="69">
        <v>4.5806844865546728</v>
      </c>
      <c r="CE9" s="69">
        <v>3.7723004865261576</v>
      </c>
      <c r="CF9" s="69"/>
      <c r="CG9" s="69">
        <f t="shared" ref="CG9:CG32" si="47">CE9-CC9</f>
        <v>-1.0904871598438497</v>
      </c>
      <c r="CH9" s="69">
        <f>'RD T1'!E240</f>
        <v>1.8761515961928859</v>
      </c>
      <c r="CI9" s="69">
        <f t="shared" ref="CI9:CI32" si="48">SUM(CG9:CH9)</f>
        <v>0.78566443634903615</v>
      </c>
      <c r="CK9" t="str">
        <f t="shared" ref="CK9:CK32" si="49">BO9</f>
        <v>12 Other managers and proprietors</v>
      </c>
      <c r="CL9" s="69">
        <v>0.89194562679995859</v>
      </c>
      <c r="CM9" s="69">
        <v>0.83313180895526184</v>
      </c>
      <c r="CN9" s="69">
        <v>1.0849009415183477</v>
      </c>
      <c r="CO9" s="69">
        <v>0.89129521491237829</v>
      </c>
      <c r="CP9" s="69">
        <v>0.89554635705595509</v>
      </c>
      <c r="CQ9" s="69"/>
      <c r="CR9" s="69">
        <f t="shared" ref="CR9:CR32" si="50">CP9-CN9</f>
        <v>-0.18935458446239262</v>
      </c>
      <c r="CS9" s="69">
        <f>'RD T1'!E269</f>
        <v>0.34071698128457995</v>
      </c>
      <c r="CT9" s="69">
        <f t="shared" ref="CT9:CT32" si="51">SUM(CR9:CS9)</f>
        <v>0.15136239682218733</v>
      </c>
    </row>
    <row r="10" spans="1:98" x14ac:dyDescent="0.2">
      <c r="A10" s="10" t="str">
        <f>name!D6</f>
        <v>21 Science, research, engineering and technology professionals</v>
      </c>
      <c r="B10" s="69">
        <v>1.8793106048755204</v>
      </c>
      <c r="C10" s="69">
        <v>2.4201749196480948</v>
      </c>
      <c r="D10" s="69">
        <v>2.3801561854529591</v>
      </c>
      <c r="E10" s="69">
        <v>3.4929623219910804</v>
      </c>
      <c r="F10" s="69">
        <v>5.2353367518470115</v>
      </c>
      <c r="G10" s="11"/>
      <c r="H10" s="69">
        <f t="shared" si="26"/>
        <v>2.8551805663940524</v>
      </c>
      <c r="I10" s="69">
        <f>'RD T1'!E38</f>
        <v>1.4511657300378027</v>
      </c>
      <c r="J10" s="69">
        <f t="shared" si="27"/>
        <v>4.3063462964318546</v>
      </c>
      <c r="L10" t="str">
        <f t="shared" si="28"/>
        <v>21 Science, research, engineering and technology professionals</v>
      </c>
      <c r="M10" s="69">
        <v>7.2555882475294142</v>
      </c>
      <c r="N10" s="69">
        <v>9.4870611035091184</v>
      </c>
      <c r="O10" s="69">
        <v>9.665492371014027</v>
      </c>
      <c r="P10" s="69">
        <v>15.269764873989001</v>
      </c>
      <c r="Q10" s="69">
        <v>23.361704872184252</v>
      </c>
      <c r="R10" s="11"/>
      <c r="S10" s="69">
        <f t="shared" si="29"/>
        <v>13.696212501170224</v>
      </c>
      <c r="T10" s="69">
        <f>'RD T1'!E67</f>
        <v>6.7686092527928139</v>
      </c>
      <c r="U10" s="69">
        <f t="shared" si="30"/>
        <v>20.464821753963037</v>
      </c>
      <c r="W10" t="str">
        <f t="shared" si="31"/>
        <v>21 Science, research, engineering and technology professionals</v>
      </c>
      <c r="X10" s="69">
        <v>14.055946630036944</v>
      </c>
      <c r="Y10" s="69">
        <v>14.303619670225089</v>
      </c>
      <c r="Z10" s="69">
        <v>14.711438279637814</v>
      </c>
      <c r="AA10" s="69">
        <v>18.080354607266337</v>
      </c>
      <c r="AB10" s="69">
        <v>19.25789536366295</v>
      </c>
      <c r="AC10" s="69"/>
      <c r="AD10" s="69">
        <f t="shared" si="32"/>
        <v>4.5464570840251355</v>
      </c>
      <c r="AE10" s="69">
        <f>'RD T1'!E96</f>
        <v>7.44073601135484</v>
      </c>
      <c r="AF10" s="69">
        <f t="shared" si="33"/>
        <v>11.987193095379975</v>
      </c>
      <c r="AH10" t="str">
        <f t="shared" si="34"/>
        <v>21 Science, research, engineering and technology professionals</v>
      </c>
      <c r="AI10" s="69">
        <v>1.532966846434507</v>
      </c>
      <c r="AJ10" s="69">
        <v>1.4469826971045883</v>
      </c>
      <c r="AK10" s="69">
        <v>1.6607602021384498</v>
      </c>
      <c r="AL10" s="69">
        <v>2.0118392545306114</v>
      </c>
      <c r="AM10" s="69">
        <v>2.2235168173613902</v>
      </c>
      <c r="AN10" s="69"/>
      <c r="AO10" s="69">
        <f t="shared" si="35"/>
        <v>0.5627566152229404</v>
      </c>
      <c r="AP10" s="69">
        <f>'RD T1'!E125</f>
        <v>0.82026712210904063</v>
      </c>
      <c r="AQ10" s="69">
        <f t="shared" si="36"/>
        <v>1.3830237373319809</v>
      </c>
      <c r="AS10" t="str">
        <f t="shared" si="37"/>
        <v>21 Science, research, engineering and technology professionals</v>
      </c>
      <c r="AT10" s="69">
        <v>4.1822866085236283</v>
      </c>
      <c r="AU10" s="69">
        <v>4.1482414304632007</v>
      </c>
      <c r="AV10" s="69">
        <v>4.1809360802593645</v>
      </c>
      <c r="AW10" s="69">
        <v>4.5999106829500729</v>
      </c>
      <c r="AX10" s="69">
        <v>4.5253771241375604</v>
      </c>
      <c r="AY10" s="69"/>
      <c r="AZ10" s="69">
        <f t="shared" si="38"/>
        <v>0.34444104387819596</v>
      </c>
      <c r="BA10" s="69">
        <f>'RD T1'!E154</f>
        <v>1.7085342064314994</v>
      </c>
      <c r="BB10" s="69">
        <f t="shared" si="39"/>
        <v>2.0529752503096956</v>
      </c>
      <c r="BD10" t="str">
        <f t="shared" si="40"/>
        <v>21 Science, research, engineering and technology professionals</v>
      </c>
      <c r="BE10" s="69">
        <v>6.3390392102778286</v>
      </c>
      <c r="BF10" s="69">
        <v>7.0057554940570874</v>
      </c>
      <c r="BG10" s="69">
        <v>7.4596979471375677</v>
      </c>
      <c r="BH10" s="69">
        <v>8.330448029704117</v>
      </c>
      <c r="BI10" s="69">
        <v>8.5189175210992634</v>
      </c>
      <c r="BJ10" s="69"/>
      <c r="BK10" s="69">
        <f t="shared" si="41"/>
        <v>1.0592195739616956</v>
      </c>
      <c r="BL10" s="69">
        <f>'RD T1'!E183</f>
        <v>2.3251637164900996</v>
      </c>
      <c r="BM10" s="69">
        <f t="shared" si="42"/>
        <v>3.3843832904517952</v>
      </c>
      <c r="BO10" t="str">
        <f t="shared" si="43"/>
        <v>21 Science, research, engineering and technology professionals</v>
      </c>
      <c r="BP10" s="69">
        <v>4.2784073381119274</v>
      </c>
      <c r="BQ10" s="69">
        <v>4.264710082171411</v>
      </c>
      <c r="BR10" s="69">
        <v>4.7733788791370042</v>
      </c>
      <c r="BS10" s="69">
        <v>4.8138804801713997</v>
      </c>
      <c r="BT10" s="69">
        <v>4.0905554836385276</v>
      </c>
      <c r="BU10" s="69"/>
      <c r="BV10" s="69">
        <f t="shared" si="44"/>
        <v>-0.68282339549847659</v>
      </c>
      <c r="BW10" s="69">
        <f>'RD T1'!E212</f>
        <v>1.5963749996475471</v>
      </c>
      <c r="BX10" s="69">
        <f t="shared" si="45"/>
        <v>0.91355160414907055</v>
      </c>
      <c r="BZ10" t="str">
        <f t="shared" si="46"/>
        <v>21 Science, research, engineering and technology professionals</v>
      </c>
      <c r="CA10" s="69">
        <v>2.1398341856939127</v>
      </c>
      <c r="CB10" s="69">
        <v>2.8670825531484092</v>
      </c>
      <c r="CC10" s="69">
        <v>2.9077116568789774</v>
      </c>
      <c r="CD10" s="69">
        <v>3.0637204721424158</v>
      </c>
      <c r="CE10" s="69">
        <v>2.2914009234633199</v>
      </c>
      <c r="CF10" s="69"/>
      <c r="CG10" s="69">
        <f t="shared" si="47"/>
        <v>-0.61631073341565745</v>
      </c>
      <c r="CH10" s="69">
        <f>'RD T1'!E241</f>
        <v>0.77483128794409561</v>
      </c>
      <c r="CI10" s="69">
        <f t="shared" si="48"/>
        <v>0.15852055452843816</v>
      </c>
      <c r="CK10" t="str">
        <f t="shared" si="49"/>
        <v>21 Science, research, engineering and technology professionals</v>
      </c>
      <c r="CL10" s="69">
        <v>0.28861169776347373</v>
      </c>
      <c r="CM10" s="69">
        <v>0.38714842717629039</v>
      </c>
      <c r="CN10" s="69">
        <v>0.59143935468608499</v>
      </c>
      <c r="CO10" s="69">
        <v>0.64790080627673108</v>
      </c>
      <c r="CP10" s="69">
        <v>0.60544720291039655</v>
      </c>
      <c r="CQ10" s="69"/>
      <c r="CR10" s="69">
        <f t="shared" si="50"/>
        <v>1.4007848224311559E-2</v>
      </c>
      <c r="CS10" s="69">
        <f>'RD T1'!E270</f>
        <v>0.18484746362439849</v>
      </c>
      <c r="CT10" s="69">
        <f t="shared" si="51"/>
        <v>0.19885531184871005</v>
      </c>
    </row>
    <row r="11" spans="1:98" x14ac:dyDescent="0.2">
      <c r="A11" s="10" t="str">
        <f>name!D7</f>
        <v>22 Health professionals</v>
      </c>
      <c r="B11" s="69">
        <v>2.3723371888301075</v>
      </c>
      <c r="C11" s="69">
        <v>2.9636935736355072</v>
      </c>
      <c r="D11" s="69">
        <v>2.9926910230122457</v>
      </c>
      <c r="E11" s="69">
        <v>4.0333105759252614</v>
      </c>
      <c r="F11" s="69">
        <v>6.1960854462649451</v>
      </c>
      <c r="G11" s="11"/>
      <c r="H11" s="69">
        <f t="shared" si="26"/>
        <v>3.2033944232526994</v>
      </c>
      <c r="I11" s="69">
        <f>'RD T1'!E39</f>
        <v>2.2199535855551309</v>
      </c>
      <c r="J11" s="69">
        <f t="shared" si="27"/>
        <v>5.4233480088078299</v>
      </c>
      <c r="L11" t="str">
        <f t="shared" si="28"/>
        <v>22 Health professionals</v>
      </c>
      <c r="M11" s="69">
        <v>6.4703591613778748</v>
      </c>
      <c r="N11" s="69">
        <v>8.3022414986175228</v>
      </c>
      <c r="O11" s="69">
        <v>8.2308647594628788</v>
      </c>
      <c r="P11" s="69">
        <v>9.8707278211291349</v>
      </c>
      <c r="Q11" s="69">
        <v>14.315113603472994</v>
      </c>
      <c r="R11" s="11"/>
      <c r="S11" s="69">
        <f t="shared" si="29"/>
        <v>6.0842488440101157</v>
      </c>
      <c r="T11" s="69">
        <f>'RD T1'!E68</f>
        <v>5.7320108264782457</v>
      </c>
      <c r="U11" s="69">
        <f t="shared" si="30"/>
        <v>11.81625967048836</v>
      </c>
      <c r="W11" t="str">
        <f t="shared" si="31"/>
        <v>22 Health professionals</v>
      </c>
      <c r="X11" s="69">
        <v>14.556213631062391</v>
      </c>
      <c r="Y11" s="69">
        <v>15.098235711650434</v>
      </c>
      <c r="Z11" s="69">
        <v>15.427402384870991</v>
      </c>
      <c r="AA11" s="69">
        <v>16.021244060416514</v>
      </c>
      <c r="AB11" s="69">
        <v>17.223076452249916</v>
      </c>
      <c r="AC11" s="69"/>
      <c r="AD11" s="69">
        <f t="shared" si="32"/>
        <v>1.7956740673789255</v>
      </c>
      <c r="AE11" s="69">
        <f>'RD T1'!E97</f>
        <v>9.5716844771790441</v>
      </c>
      <c r="AF11" s="69">
        <f t="shared" si="33"/>
        <v>11.36735854455797</v>
      </c>
      <c r="AH11" t="str">
        <f t="shared" si="34"/>
        <v>22 Health professionals</v>
      </c>
      <c r="AI11" s="69">
        <v>7.7136149418875695</v>
      </c>
      <c r="AJ11" s="69">
        <v>5.3838243621173518</v>
      </c>
      <c r="AK11" s="69">
        <v>4.9581125411832581</v>
      </c>
      <c r="AL11" s="69">
        <v>2.6646862430926967</v>
      </c>
      <c r="AM11" s="69">
        <v>1.0702144264287006</v>
      </c>
      <c r="AN11" s="69"/>
      <c r="AO11" s="69">
        <f t="shared" si="35"/>
        <v>-3.8878981147545577</v>
      </c>
      <c r="AP11" s="69">
        <f>'RD T1'!E126</f>
        <v>0.91380287839251251</v>
      </c>
      <c r="AQ11" s="69">
        <f t="shared" si="36"/>
        <v>-2.9740952363620452</v>
      </c>
      <c r="AS11" t="str">
        <f t="shared" si="37"/>
        <v>22 Health professionals</v>
      </c>
      <c r="AT11" s="69">
        <v>0.98713355333962116</v>
      </c>
      <c r="AU11" s="69">
        <v>1.0233676218562848</v>
      </c>
      <c r="AV11" s="69">
        <v>1.154884308309202</v>
      </c>
      <c r="AW11" s="69">
        <v>1.2300703965919555</v>
      </c>
      <c r="AX11" s="69">
        <v>1.3640827184685345</v>
      </c>
      <c r="AY11" s="69"/>
      <c r="AZ11" s="69">
        <f t="shared" si="38"/>
        <v>0.20919841015933249</v>
      </c>
      <c r="BA11" s="69">
        <f>'RD T1'!E155</f>
        <v>0.67660073448816926</v>
      </c>
      <c r="BB11" s="69">
        <f t="shared" si="39"/>
        <v>0.88579914464750176</v>
      </c>
      <c r="BD11" t="str">
        <f t="shared" si="40"/>
        <v>22 Health professionals</v>
      </c>
      <c r="BE11" s="69">
        <v>3.6086646777177225</v>
      </c>
      <c r="BF11" s="69">
        <v>4.7603064733749498</v>
      </c>
      <c r="BG11" s="69">
        <v>4.7294818632897302</v>
      </c>
      <c r="BH11" s="69">
        <v>5.0513401853174935</v>
      </c>
      <c r="BI11" s="69">
        <v>5.6285372498389865</v>
      </c>
      <c r="BJ11" s="69"/>
      <c r="BK11" s="69">
        <f t="shared" si="41"/>
        <v>0.89905538654925632</v>
      </c>
      <c r="BL11" s="69">
        <f>'RD T1'!E184</f>
        <v>2.7529757874145613</v>
      </c>
      <c r="BM11" s="69">
        <f t="shared" si="42"/>
        <v>3.6520311739638176</v>
      </c>
      <c r="BO11" t="str">
        <f t="shared" si="43"/>
        <v>22 Health professionals</v>
      </c>
      <c r="BP11" s="69">
        <v>2.9686229809734797</v>
      </c>
      <c r="BQ11" s="69">
        <v>3.3666148028717569</v>
      </c>
      <c r="BR11" s="69">
        <v>3.226032539416281</v>
      </c>
      <c r="BS11" s="69">
        <v>2.8711892614374208</v>
      </c>
      <c r="BT11" s="69">
        <v>2.1504878385502617</v>
      </c>
      <c r="BU11" s="69"/>
      <c r="BV11" s="69">
        <f t="shared" si="44"/>
        <v>-1.0755447008660193</v>
      </c>
      <c r="BW11" s="69">
        <f>'RD T1'!E213</f>
        <v>1.3459634628457036</v>
      </c>
      <c r="BX11" s="69">
        <f t="shared" si="45"/>
        <v>0.27041876197968429</v>
      </c>
      <c r="BZ11" t="str">
        <f t="shared" si="46"/>
        <v>22 Health professionals</v>
      </c>
      <c r="CA11" s="69">
        <v>1.3279882082037762</v>
      </c>
      <c r="CB11" s="69">
        <v>1.8546659922130286</v>
      </c>
      <c r="CC11" s="69">
        <v>1.7106667226394674</v>
      </c>
      <c r="CD11" s="69">
        <v>1.5385265419734884</v>
      </c>
      <c r="CE11" s="69">
        <v>1.1587478624931074</v>
      </c>
      <c r="CF11" s="69"/>
      <c r="CG11" s="69">
        <f t="shared" si="47"/>
        <v>-0.55191886014636005</v>
      </c>
      <c r="CH11" s="69">
        <f>'RD T1'!E242</f>
        <v>0.54206744199028256</v>
      </c>
      <c r="CI11" s="69">
        <f t="shared" si="48"/>
        <v>-9.8514181560774849E-3</v>
      </c>
      <c r="CK11" t="str">
        <f t="shared" si="49"/>
        <v>22 Health professionals</v>
      </c>
      <c r="CL11" s="69">
        <v>0.13788233346716172</v>
      </c>
      <c r="CM11" s="69">
        <v>0.1581203950512286</v>
      </c>
      <c r="CN11" s="69">
        <v>0.2145017973595717</v>
      </c>
      <c r="CO11" s="69">
        <v>0.22293899576904128</v>
      </c>
      <c r="CP11" s="69">
        <v>0.2487428338999767</v>
      </c>
      <c r="CQ11" s="69"/>
      <c r="CR11" s="69">
        <f t="shared" si="50"/>
        <v>3.4241036540405001E-2</v>
      </c>
      <c r="CS11" s="69">
        <f>'RD T1'!E271</f>
        <v>0.10546894931879834</v>
      </c>
      <c r="CT11" s="69">
        <f t="shared" si="51"/>
        <v>0.13970998585920336</v>
      </c>
    </row>
    <row r="12" spans="1:98" x14ac:dyDescent="0.2">
      <c r="A12" s="10" t="str">
        <f>name!D8</f>
        <v>23 Teaching and other educational professionals</v>
      </c>
      <c r="B12" s="69">
        <v>3.4024465727299105</v>
      </c>
      <c r="C12" s="69">
        <v>4.0616816797407687</v>
      </c>
      <c r="D12" s="69">
        <v>3.9680043990350149</v>
      </c>
      <c r="E12" s="69">
        <v>4.5013156008020623</v>
      </c>
      <c r="F12" s="69">
        <v>5.5517350568936585</v>
      </c>
      <c r="G12" s="11"/>
      <c r="H12" s="69">
        <f t="shared" si="26"/>
        <v>1.5837306578586436</v>
      </c>
      <c r="I12" s="69">
        <f>'RD T1'!E40</f>
        <v>2.3879369934873296</v>
      </c>
      <c r="J12" s="69">
        <f t="shared" si="27"/>
        <v>3.9716676513459732</v>
      </c>
      <c r="L12" t="str">
        <f t="shared" si="28"/>
        <v>23 Teaching and other educational professionals</v>
      </c>
      <c r="M12" s="69">
        <v>18.243389746244532</v>
      </c>
      <c r="N12" s="69">
        <v>22.479564928007754</v>
      </c>
      <c r="O12" s="69">
        <v>22.895671547175251</v>
      </c>
      <c r="P12" s="69">
        <v>25.433736254992226</v>
      </c>
      <c r="Q12" s="69">
        <v>31.172618901334715</v>
      </c>
      <c r="R12" s="11"/>
      <c r="S12" s="69">
        <f t="shared" si="29"/>
        <v>8.2769473541594643</v>
      </c>
      <c r="T12" s="69">
        <f>'RD T1'!E69</f>
        <v>14.053290147290902</v>
      </c>
      <c r="U12" s="69">
        <f t="shared" si="30"/>
        <v>22.330237501450366</v>
      </c>
      <c r="W12" t="str">
        <f t="shared" si="31"/>
        <v>23 Teaching and other educational professionals</v>
      </c>
      <c r="X12" s="69">
        <v>13.141116149902899</v>
      </c>
      <c r="Y12" s="69">
        <v>11.64061833139562</v>
      </c>
      <c r="Z12" s="69">
        <v>12.323739561392879</v>
      </c>
      <c r="AA12" s="69">
        <v>10.096876999201195</v>
      </c>
      <c r="AB12" s="69">
        <v>7.6048765171859589</v>
      </c>
      <c r="AC12" s="69"/>
      <c r="AD12" s="69">
        <f t="shared" si="32"/>
        <v>-4.7188630442069197</v>
      </c>
      <c r="AE12" s="69">
        <f>'RD T1'!E98</f>
        <v>5.1039470956650055</v>
      </c>
      <c r="AF12" s="69">
        <f t="shared" si="33"/>
        <v>0.38508405145808577</v>
      </c>
      <c r="AH12" t="str">
        <f t="shared" si="34"/>
        <v>23 Teaching and other educational professionals</v>
      </c>
      <c r="AI12" s="69">
        <v>2.0573802721650578</v>
      </c>
      <c r="AJ12" s="69">
        <v>1.216105676335874</v>
      </c>
      <c r="AK12" s="69">
        <v>1.0544133712649948</v>
      </c>
      <c r="AL12" s="69">
        <v>0.64653271234250842</v>
      </c>
      <c r="AM12" s="69">
        <v>0.66563098375118634</v>
      </c>
      <c r="AN12" s="69"/>
      <c r="AO12" s="69">
        <f t="shared" si="35"/>
        <v>-0.38878238751380845</v>
      </c>
      <c r="AP12" s="69">
        <f>'RD T1'!E127</f>
        <v>0.23917382783849456</v>
      </c>
      <c r="AQ12" s="69">
        <f t="shared" si="36"/>
        <v>-0.14960855967531389</v>
      </c>
      <c r="AS12" t="str">
        <f t="shared" si="37"/>
        <v>23 Teaching and other educational professionals</v>
      </c>
      <c r="AT12" s="69">
        <v>0.51162848193565269</v>
      </c>
      <c r="AU12" s="69">
        <v>0.52686872574291532</v>
      </c>
      <c r="AV12" s="69">
        <v>0.48070396305107815</v>
      </c>
      <c r="AW12" s="69">
        <v>0.38511894535828922</v>
      </c>
      <c r="AX12" s="69">
        <v>0.29820958150358617</v>
      </c>
      <c r="AY12" s="69"/>
      <c r="AZ12" s="69">
        <f t="shared" si="38"/>
        <v>-0.18249438154749198</v>
      </c>
      <c r="BA12" s="69">
        <f>'RD T1'!E156</f>
        <v>0.19205866371641953</v>
      </c>
      <c r="BB12" s="69">
        <f t="shared" si="39"/>
        <v>9.5642821689275459E-3</v>
      </c>
      <c r="BD12" t="str">
        <f t="shared" si="40"/>
        <v>23 Teaching and other educational professionals</v>
      </c>
      <c r="BE12" s="69">
        <v>2.0180387445672761</v>
      </c>
      <c r="BF12" s="69">
        <v>2.3247567284512285</v>
      </c>
      <c r="BG12" s="69">
        <v>2.2282270175790027</v>
      </c>
      <c r="BH12" s="69">
        <v>1.9561053510328814</v>
      </c>
      <c r="BI12" s="69">
        <v>2.0774431416144372</v>
      </c>
      <c r="BJ12" s="69"/>
      <c r="BK12" s="69">
        <f t="shared" si="41"/>
        <v>-0.15078387596456544</v>
      </c>
      <c r="BL12" s="69">
        <f>'RD T1'!E185</f>
        <v>0.83746537920926467</v>
      </c>
      <c r="BM12" s="69">
        <f t="shared" si="42"/>
        <v>0.68668150324469923</v>
      </c>
      <c r="BO12" t="str">
        <f t="shared" si="43"/>
        <v>23 Teaching and other educational professionals</v>
      </c>
      <c r="BP12" s="69">
        <v>1.4211109614011315</v>
      </c>
      <c r="BQ12" s="69">
        <v>1.5062167905970996</v>
      </c>
      <c r="BR12" s="69">
        <v>1.3810525544163441</v>
      </c>
      <c r="BS12" s="69">
        <v>1.1034111091200349</v>
      </c>
      <c r="BT12" s="69">
        <v>0.82028851194772545</v>
      </c>
      <c r="BU12" s="69"/>
      <c r="BV12" s="69">
        <f t="shared" si="44"/>
        <v>-0.56076404246861866</v>
      </c>
      <c r="BW12" s="69">
        <f>'RD T1'!E214</f>
        <v>0.49987183514294653</v>
      </c>
      <c r="BX12" s="69">
        <f t="shared" si="45"/>
        <v>-6.0892207325672132E-2</v>
      </c>
      <c r="BZ12" t="str">
        <f t="shared" si="46"/>
        <v>23 Teaching and other educational professionals</v>
      </c>
      <c r="CA12" s="69">
        <v>0.89168030425394107</v>
      </c>
      <c r="CB12" s="69">
        <v>1.1598357650357611</v>
      </c>
      <c r="CC12" s="69">
        <v>1.2451659063778986</v>
      </c>
      <c r="CD12" s="69">
        <v>1.0673347032619964</v>
      </c>
      <c r="CE12" s="69">
        <v>0.84093359835315062</v>
      </c>
      <c r="CF12" s="69"/>
      <c r="CG12" s="69">
        <f t="shared" si="47"/>
        <v>-0.40423230802474797</v>
      </c>
      <c r="CH12" s="69">
        <f>'RD T1'!E243</f>
        <v>0.3999274931178301</v>
      </c>
      <c r="CI12" s="69">
        <f t="shared" si="48"/>
        <v>-4.3048149069178643E-3</v>
      </c>
      <c r="CK12" t="str">
        <f t="shared" si="49"/>
        <v>23 Teaching and other educational professionals</v>
      </c>
      <c r="CL12" s="69">
        <v>0.13210908154078865</v>
      </c>
      <c r="CM12" s="69">
        <v>0.16226022628017112</v>
      </c>
      <c r="CN12" s="69">
        <v>0.22977090486745522</v>
      </c>
      <c r="CO12" s="69">
        <v>0.21363946315036686</v>
      </c>
      <c r="CP12" s="69">
        <v>0.17347328964186159</v>
      </c>
      <c r="CQ12" s="69"/>
      <c r="CR12" s="69">
        <f t="shared" si="50"/>
        <v>-5.6297615225593622E-2</v>
      </c>
      <c r="CS12" s="69">
        <f>'RD T1'!E272</f>
        <v>8.4152725582461813E-2</v>
      </c>
      <c r="CT12" s="69">
        <f t="shared" si="51"/>
        <v>2.785511035686819E-2</v>
      </c>
    </row>
    <row r="13" spans="1:98" x14ac:dyDescent="0.2">
      <c r="A13" s="10" t="str">
        <f>name!D9</f>
        <v>24 Business, media and public service professionals</v>
      </c>
      <c r="B13" s="69">
        <v>0.70527638172645735</v>
      </c>
      <c r="C13" s="69">
        <v>0.93183664152961843</v>
      </c>
      <c r="D13" s="69">
        <v>0.94336239173628877</v>
      </c>
      <c r="E13" s="69">
        <v>1.2726039896460928</v>
      </c>
      <c r="F13" s="69">
        <v>1.9461718048664638</v>
      </c>
      <c r="G13" s="11"/>
      <c r="H13" s="69">
        <f t="shared" si="26"/>
        <v>1.002809413130175</v>
      </c>
      <c r="I13" s="69">
        <f>'RD T1'!E41</f>
        <v>0.68227442282692474</v>
      </c>
      <c r="J13" s="69">
        <f t="shared" si="27"/>
        <v>1.6850838359570997</v>
      </c>
      <c r="L13" t="str">
        <f t="shared" si="28"/>
        <v>24 Business, media and public service professionals</v>
      </c>
      <c r="M13" s="69">
        <v>9.114259490343585</v>
      </c>
      <c r="N13" s="69">
        <v>11.940244160123346</v>
      </c>
      <c r="O13" s="69">
        <v>12.771962847416363</v>
      </c>
      <c r="P13" s="69">
        <v>16.339507275250167</v>
      </c>
      <c r="Q13" s="69">
        <v>23.56321155545136</v>
      </c>
      <c r="R13" s="11"/>
      <c r="S13" s="69">
        <f t="shared" si="29"/>
        <v>10.791248708034997</v>
      </c>
      <c r="T13" s="69">
        <f>'RD T1'!E70</f>
        <v>8.9285970408701179</v>
      </c>
      <c r="U13" s="69">
        <f t="shared" si="30"/>
        <v>19.719845748905115</v>
      </c>
      <c r="W13" t="str">
        <f t="shared" si="31"/>
        <v>24 Business, media and public service professionals</v>
      </c>
      <c r="X13" s="69">
        <v>16.674879066474048</v>
      </c>
      <c r="Y13" s="69">
        <v>17.24876121561379</v>
      </c>
      <c r="Z13" s="69">
        <v>18.988551751906325</v>
      </c>
      <c r="AA13" s="69">
        <v>19.772369088356882</v>
      </c>
      <c r="AB13" s="69">
        <v>20.300554300922933</v>
      </c>
      <c r="AC13" s="69"/>
      <c r="AD13" s="69">
        <f t="shared" si="32"/>
        <v>1.3120025490166078</v>
      </c>
      <c r="AE13" s="69">
        <f>'RD T1'!E99</f>
        <v>10.43904571189494</v>
      </c>
      <c r="AF13" s="69">
        <f t="shared" si="33"/>
        <v>11.751048260911547</v>
      </c>
      <c r="AH13" t="str">
        <f t="shared" si="34"/>
        <v>24 Business, media and public service professionals</v>
      </c>
      <c r="AI13" s="69">
        <v>1.9404799520599905</v>
      </c>
      <c r="AJ13" s="69">
        <v>1.6859134277468064</v>
      </c>
      <c r="AK13" s="69">
        <v>1.8945966074956067</v>
      </c>
      <c r="AL13" s="69">
        <v>1.7670544840244626</v>
      </c>
      <c r="AM13" s="69">
        <v>1.7617084090007051</v>
      </c>
      <c r="AN13" s="69"/>
      <c r="AO13" s="69">
        <f t="shared" si="35"/>
        <v>-0.13288819849490152</v>
      </c>
      <c r="AP13" s="69">
        <f>'RD T1'!E128</f>
        <v>0.68467344153296095</v>
      </c>
      <c r="AQ13" s="69">
        <f t="shared" si="36"/>
        <v>0.55178524303805943</v>
      </c>
      <c r="AS13" t="str">
        <f t="shared" si="37"/>
        <v>24 Business, media and public service professionals</v>
      </c>
      <c r="AT13" s="69">
        <v>2.8317091229989249</v>
      </c>
      <c r="AU13" s="69">
        <v>2.8537262239693493</v>
      </c>
      <c r="AV13" s="69">
        <v>3.2055009358698472</v>
      </c>
      <c r="AW13" s="69">
        <v>3.3397630284373236</v>
      </c>
      <c r="AX13" s="69">
        <v>3.5094971499034715</v>
      </c>
      <c r="AY13" s="69"/>
      <c r="AZ13" s="69">
        <f t="shared" si="38"/>
        <v>0.30399621403362431</v>
      </c>
      <c r="BA13" s="69">
        <f>'RD T1'!E157</f>
        <v>1.6888422696159322</v>
      </c>
      <c r="BB13" s="69">
        <f t="shared" si="39"/>
        <v>1.9928384836495565</v>
      </c>
      <c r="BD13" t="str">
        <f t="shared" si="40"/>
        <v>24 Business, media and public service professionals</v>
      </c>
      <c r="BE13" s="69">
        <v>6.7133215156083486</v>
      </c>
      <c r="BF13" s="69">
        <v>7.8251902886629772</v>
      </c>
      <c r="BG13" s="69">
        <v>8.4480351934798357</v>
      </c>
      <c r="BH13" s="69">
        <v>8.6162687097507344</v>
      </c>
      <c r="BI13" s="69">
        <v>9.4250932533502816</v>
      </c>
      <c r="BJ13" s="69"/>
      <c r="BK13" s="69">
        <f t="shared" si="41"/>
        <v>0.97705805987044592</v>
      </c>
      <c r="BL13" s="69">
        <f>'RD T1'!E186</f>
        <v>3.5241644920989397</v>
      </c>
      <c r="BM13" s="69">
        <f t="shared" si="42"/>
        <v>4.501222551969386</v>
      </c>
      <c r="BO13" t="str">
        <f t="shared" si="43"/>
        <v>24 Business, media and public service professionals</v>
      </c>
      <c r="BP13" s="69">
        <v>4.4233078612841119</v>
      </c>
      <c r="BQ13" s="69">
        <v>4.47027076534921</v>
      </c>
      <c r="BR13" s="69">
        <v>5.1835876849797762</v>
      </c>
      <c r="BS13" s="69">
        <v>4.4766925695309645</v>
      </c>
      <c r="BT13" s="69">
        <v>3.4806109957079321</v>
      </c>
      <c r="BU13" s="69"/>
      <c r="BV13" s="69">
        <f t="shared" si="44"/>
        <v>-1.7029766892718441</v>
      </c>
      <c r="BW13" s="69">
        <f>'RD T1'!E215</f>
        <v>1.7693561800943283</v>
      </c>
      <c r="BX13" s="69">
        <f t="shared" si="45"/>
        <v>6.6379490822484177E-2</v>
      </c>
      <c r="BZ13" t="str">
        <f t="shared" si="46"/>
        <v>24 Business, media and public service professionals</v>
      </c>
      <c r="CA13" s="69">
        <v>2.3060014361930272</v>
      </c>
      <c r="CB13" s="69">
        <v>3.1967656698492037</v>
      </c>
      <c r="CC13" s="69">
        <v>3.3638391272428811</v>
      </c>
      <c r="CD13" s="69">
        <v>3.0207124725259757</v>
      </c>
      <c r="CE13" s="69">
        <v>2.3606558092834025</v>
      </c>
      <c r="CF13" s="69"/>
      <c r="CG13" s="69">
        <f t="shared" si="47"/>
        <v>-1.0031833179594787</v>
      </c>
      <c r="CH13" s="69">
        <f>'RD T1'!E244</f>
        <v>0.97876329249798866</v>
      </c>
      <c r="CI13" s="69">
        <f t="shared" si="48"/>
        <v>-2.4420025461490025E-2</v>
      </c>
      <c r="CK13" t="str">
        <f t="shared" si="49"/>
        <v>24 Business, media and public service professionals</v>
      </c>
      <c r="CL13" s="69">
        <v>0.35376041124290625</v>
      </c>
      <c r="CM13" s="69">
        <v>0.44752890162293729</v>
      </c>
      <c r="CN13" s="69">
        <v>0.63107324027831557</v>
      </c>
      <c r="CO13" s="69">
        <v>0.58326447116680324</v>
      </c>
      <c r="CP13" s="69">
        <v>0.49484287601990246</v>
      </c>
      <c r="CQ13" s="69"/>
      <c r="CR13" s="69">
        <f t="shared" si="50"/>
        <v>-0.13623036425841312</v>
      </c>
      <c r="CS13" s="69">
        <f>'RD T1'!E273</f>
        <v>0.20172076547957341</v>
      </c>
      <c r="CT13" s="69">
        <f t="shared" si="51"/>
        <v>6.5490401221160288E-2</v>
      </c>
    </row>
    <row r="14" spans="1:98" x14ac:dyDescent="0.2">
      <c r="A14" s="10" t="str">
        <f>name!D10</f>
        <v>31 Science, engineering and technology associate professionals</v>
      </c>
      <c r="B14" s="69">
        <v>0.21968925783943891</v>
      </c>
      <c r="C14" s="69">
        <v>0.31400843134209711</v>
      </c>
      <c r="D14" s="69">
        <v>0.36040121456873109</v>
      </c>
      <c r="E14" s="69">
        <v>0.44117886908414738</v>
      </c>
      <c r="F14" s="69">
        <v>0.71982504828717508</v>
      </c>
      <c r="G14" s="11"/>
      <c r="H14" s="69">
        <f t="shared" si="26"/>
        <v>0.359423833718444</v>
      </c>
      <c r="I14" s="69">
        <f>'RD T1'!E42</f>
        <v>0.23725552819828508</v>
      </c>
      <c r="J14" s="69">
        <f t="shared" si="27"/>
        <v>0.5966793619167291</v>
      </c>
      <c r="L14" t="str">
        <f t="shared" si="28"/>
        <v>31 Science, engineering and technology associate professionals</v>
      </c>
      <c r="M14" s="69">
        <v>1.3375251256664988</v>
      </c>
      <c r="N14" s="69">
        <v>1.7680543344110398</v>
      </c>
      <c r="O14" s="69">
        <v>1.899559496581956</v>
      </c>
      <c r="P14" s="69">
        <v>2.3239033125754283</v>
      </c>
      <c r="Q14" s="69">
        <v>3.5527065913175186</v>
      </c>
      <c r="R14" s="11"/>
      <c r="S14" s="69">
        <f t="shared" si="29"/>
        <v>1.6531470947355626</v>
      </c>
      <c r="T14" s="69">
        <f>'RD T1'!E71</f>
        <v>1.1619377850645365</v>
      </c>
      <c r="U14" s="69">
        <f t="shared" si="30"/>
        <v>2.8150848798000991</v>
      </c>
      <c r="W14" t="str">
        <f t="shared" si="31"/>
        <v>31 Science, engineering and technology associate professionals</v>
      </c>
      <c r="X14" s="69">
        <v>3.15367330080328</v>
      </c>
      <c r="Y14" s="69">
        <v>3.4385325384009366</v>
      </c>
      <c r="Z14" s="69">
        <v>3.754589072295035</v>
      </c>
      <c r="AA14" s="69">
        <v>3.7522313235035454</v>
      </c>
      <c r="AB14" s="69">
        <v>4.1076783803747956</v>
      </c>
      <c r="AC14" s="69"/>
      <c r="AD14" s="69">
        <f t="shared" si="32"/>
        <v>0.35308930807976058</v>
      </c>
      <c r="AE14" s="69">
        <f>'RD T1'!E100</f>
        <v>1.782677354765196</v>
      </c>
      <c r="AF14" s="69">
        <f t="shared" si="33"/>
        <v>2.1357666628449565</v>
      </c>
      <c r="AH14" t="str">
        <f t="shared" si="34"/>
        <v>31 Science, engineering and technology associate professionals</v>
      </c>
      <c r="AI14" s="69">
        <v>0.62360273157462487</v>
      </c>
      <c r="AJ14" s="69">
        <v>0.71601559454522923</v>
      </c>
      <c r="AK14" s="69">
        <v>0.74624233135840767</v>
      </c>
      <c r="AL14" s="69">
        <v>0.81186521508869736</v>
      </c>
      <c r="AM14" s="69">
        <v>1.045292163489272</v>
      </c>
      <c r="AN14" s="69"/>
      <c r="AO14" s="69">
        <f t="shared" si="35"/>
        <v>0.29904983213086433</v>
      </c>
      <c r="AP14" s="69">
        <f>'RD T1'!E129</f>
        <v>0.42621053955773719</v>
      </c>
      <c r="AQ14" s="69">
        <f t="shared" si="36"/>
        <v>0.72526037168860147</v>
      </c>
      <c r="AS14" t="str">
        <f t="shared" si="37"/>
        <v>31 Science, engineering and technology associate professionals</v>
      </c>
      <c r="AT14" s="69">
        <v>1.6207236399895584</v>
      </c>
      <c r="AU14" s="69">
        <v>1.6486305852861289</v>
      </c>
      <c r="AV14" s="69">
        <v>1.698586808786831</v>
      </c>
      <c r="AW14" s="69">
        <v>1.5275650309969642</v>
      </c>
      <c r="AX14" s="69">
        <v>1.5152839775052735</v>
      </c>
      <c r="AY14" s="69"/>
      <c r="AZ14" s="69">
        <f t="shared" si="38"/>
        <v>-0.18330283128155744</v>
      </c>
      <c r="BA14" s="69">
        <f>'RD T1'!E158</f>
        <v>0.61766376666425893</v>
      </c>
      <c r="BB14" s="69">
        <f t="shared" si="39"/>
        <v>0.43436093538270149</v>
      </c>
      <c r="BD14" t="str">
        <f t="shared" si="40"/>
        <v>31 Science, engineering and technology associate professionals</v>
      </c>
      <c r="BE14" s="69">
        <v>2.7407020450549004</v>
      </c>
      <c r="BF14" s="69">
        <v>2.9830376332070934</v>
      </c>
      <c r="BG14" s="69">
        <v>3.3483579977593565</v>
      </c>
      <c r="BH14" s="69">
        <v>2.7088380806783459</v>
      </c>
      <c r="BI14" s="69">
        <v>2.2114559271429615</v>
      </c>
      <c r="BJ14" s="69"/>
      <c r="BK14" s="69">
        <f t="shared" si="41"/>
        <v>-1.136902070616395</v>
      </c>
      <c r="BL14" s="69">
        <f>'RD T1'!E187</f>
        <v>0.85997372591143639</v>
      </c>
      <c r="BM14" s="69">
        <f t="shared" si="42"/>
        <v>-0.27692834470495864</v>
      </c>
      <c r="BO14" t="str">
        <f t="shared" si="43"/>
        <v>31 Science, engineering and technology associate professionals</v>
      </c>
      <c r="BP14" s="69">
        <v>1.8372958105907689</v>
      </c>
      <c r="BQ14" s="69">
        <v>1.96225632337928</v>
      </c>
      <c r="BR14" s="69">
        <v>2.2837166283950951</v>
      </c>
      <c r="BS14" s="69">
        <v>1.8812589974101814</v>
      </c>
      <c r="BT14" s="69">
        <v>1.7301065646382221</v>
      </c>
      <c r="BU14" s="69"/>
      <c r="BV14" s="69">
        <f t="shared" si="44"/>
        <v>-0.55361006375687305</v>
      </c>
      <c r="BW14" s="69">
        <f>'RD T1'!E216</f>
        <v>0.73993073311628987</v>
      </c>
      <c r="BX14" s="69">
        <f t="shared" si="45"/>
        <v>0.18632066935941682</v>
      </c>
      <c r="BZ14" t="str">
        <f t="shared" si="46"/>
        <v>31 Science, engineering and technology associate professionals</v>
      </c>
      <c r="CA14" s="69">
        <v>1.2031080368203328</v>
      </c>
      <c r="CB14" s="69">
        <v>1.6931876159482033</v>
      </c>
      <c r="CC14" s="69">
        <v>1.8513919345108043</v>
      </c>
      <c r="CD14" s="69">
        <v>1.6140217585572103</v>
      </c>
      <c r="CE14" s="69">
        <v>1.4863245929015678</v>
      </c>
      <c r="CF14" s="69"/>
      <c r="CG14" s="69">
        <f t="shared" si="47"/>
        <v>-0.36506734160923648</v>
      </c>
      <c r="CH14" s="69">
        <f>'RD T1'!E245</f>
        <v>0.5206285758327881</v>
      </c>
      <c r="CI14" s="69">
        <f t="shared" si="48"/>
        <v>0.15556123422355161</v>
      </c>
      <c r="CK14" t="str">
        <f t="shared" si="49"/>
        <v>31 Science, engineering and technology associate professionals</v>
      </c>
      <c r="CL14" s="69">
        <v>0.17201569136682954</v>
      </c>
      <c r="CM14" s="69">
        <v>0.2349013627574314</v>
      </c>
      <c r="CN14" s="69">
        <v>0.3395215629324988</v>
      </c>
      <c r="CO14" s="69">
        <v>0.33392077329121167</v>
      </c>
      <c r="CP14" s="69">
        <v>0.3816036677186298</v>
      </c>
      <c r="CQ14" s="69"/>
      <c r="CR14" s="69">
        <f t="shared" si="50"/>
        <v>4.2082104786131003E-2</v>
      </c>
      <c r="CS14" s="69">
        <f>'RD T1'!E274</f>
        <v>0.13646433152212017</v>
      </c>
      <c r="CT14" s="69">
        <f t="shared" si="51"/>
        <v>0.17854643630825118</v>
      </c>
    </row>
    <row r="15" spans="1:98" x14ac:dyDescent="0.2">
      <c r="A15" s="10" t="str">
        <f>name!D11</f>
        <v>32 Health and social care associate professionals</v>
      </c>
      <c r="B15" s="69">
        <v>8.3157149925095222E-2</v>
      </c>
      <c r="C15" s="69">
        <v>0.1056561697998511</v>
      </c>
      <c r="D15" s="69">
        <v>9.0005998495345213E-2</v>
      </c>
      <c r="E15" s="69">
        <v>0.17682808709661965</v>
      </c>
      <c r="F15" s="69">
        <v>0.33029753130072964</v>
      </c>
      <c r="G15" s="11"/>
      <c r="H15" s="69">
        <f t="shared" si="26"/>
        <v>0.24029153280538443</v>
      </c>
      <c r="I15" s="69">
        <f>'RD T1'!E43</f>
        <v>0.12785299415370532</v>
      </c>
      <c r="J15" s="69">
        <f t="shared" si="27"/>
        <v>0.36814452695908972</v>
      </c>
      <c r="L15" t="str">
        <f t="shared" si="28"/>
        <v>32 Health and social care associate professionals</v>
      </c>
      <c r="M15" s="69">
        <v>1.6083491695734942</v>
      </c>
      <c r="N15" s="69">
        <v>2.0001503066316633</v>
      </c>
      <c r="O15" s="69">
        <v>2.0054538298203206</v>
      </c>
      <c r="P15" s="69">
        <v>4.0129228754578694</v>
      </c>
      <c r="Q15" s="69">
        <v>7.27949893972733</v>
      </c>
      <c r="R15" s="11"/>
      <c r="S15" s="69">
        <f t="shared" si="29"/>
        <v>5.2740451099070089</v>
      </c>
      <c r="T15" s="69">
        <f>'RD T1'!E72</f>
        <v>2.8333281925158156</v>
      </c>
      <c r="U15" s="69">
        <f t="shared" si="30"/>
        <v>8.1073733024228254</v>
      </c>
      <c r="W15" t="str">
        <f t="shared" si="31"/>
        <v>32 Health and social care associate professionals</v>
      </c>
      <c r="X15" s="69">
        <v>5.2005373395701406</v>
      </c>
      <c r="Y15" s="69">
        <v>5.1474535591551769</v>
      </c>
      <c r="Z15" s="69">
        <v>5.4369639008385011</v>
      </c>
      <c r="AA15" s="69">
        <v>9.5359745098578834</v>
      </c>
      <c r="AB15" s="69">
        <v>12.487853161031801</v>
      </c>
      <c r="AC15" s="69"/>
      <c r="AD15" s="69">
        <f t="shared" si="32"/>
        <v>7.0508892601932995</v>
      </c>
      <c r="AE15" s="69">
        <f>'RD T1'!E101</f>
        <v>6.6203246614467197</v>
      </c>
      <c r="AF15" s="69">
        <f t="shared" si="33"/>
        <v>13.671213921640019</v>
      </c>
      <c r="AH15" t="str">
        <f t="shared" si="34"/>
        <v>32 Health and social care associate professionals</v>
      </c>
      <c r="AI15" s="69">
        <v>3.6653320201852639</v>
      </c>
      <c r="AJ15" s="69">
        <v>2.7205922682060999</v>
      </c>
      <c r="AK15" s="69">
        <v>2.7208380268925993</v>
      </c>
      <c r="AL15" s="69">
        <v>3.174815768203175</v>
      </c>
      <c r="AM15" s="69">
        <v>2.0655111953084773</v>
      </c>
      <c r="AN15" s="69"/>
      <c r="AO15" s="69">
        <f t="shared" si="35"/>
        <v>-0.65532683158412208</v>
      </c>
      <c r="AP15" s="69">
        <f>'RD T1'!E130</f>
        <v>1.2597755090456966</v>
      </c>
      <c r="AQ15" s="69">
        <f t="shared" si="36"/>
        <v>0.60444867746157449</v>
      </c>
      <c r="AS15" t="str">
        <f t="shared" si="37"/>
        <v>32 Health and social care associate professionals</v>
      </c>
      <c r="AT15" s="69">
        <v>0.79880904001710817</v>
      </c>
      <c r="AU15" s="69">
        <v>0.78760041798090474</v>
      </c>
      <c r="AV15" s="69">
        <v>0.89454780147349466</v>
      </c>
      <c r="AW15" s="69">
        <v>1.3724014264742628</v>
      </c>
      <c r="AX15" s="69">
        <v>1.6626375319614641</v>
      </c>
      <c r="AY15" s="69"/>
      <c r="AZ15" s="69">
        <f t="shared" si="38"/>
        <v>0.76808973048796947</v>
      </c>
      <c r="BA15" s="69">
        <f>'RD T1'!E159</f>
        <v>0.85407766141308294</v>
      </c>
      <c r="BB15" s="69">
        <f t="shared" si="39"/>
        <v>1.6221673919010524</v>
      </c>
      <c r="BD15" t="str">
        <f t="shared" si="40"/>
        <v>32 Health and social care associate professionals</v>
      </c>
      <c r="BE15" s="69">
        <v>2.9675605412457635</v>
      </c>
      <c r="BF15" s="69">
        <v>3.7371626445801485</v>
      </c>
      <c r="BG15" s="69">
        <v>3.7193981585318996</v>
      </c>
      <c r="BH15" s="69">
        <v>6.3049309406288385</v>
      </c>
      <c r="BI15" s="69">
        <v>8.0018416089050071</v>
      </c>
      <c r="BJ15" s="69"/>
      <c r="BK15" s="69">
        <f t="shared" si="41"/>
        <v>4.2824434503731075</v>
      </c>
      <c r="BL15" s="69">
        <f>'RD T1'!E188</f>
        <v>3.5830017363871471</v>
      </c>
      <c r="BM15" s="69">
        <f t="shared" si="42"/>
        <v>7.8654451867602546</v>
      </c>
      <c r="BO15" t="str">
        <f t="shared" si="43"/>
        <v>32 Health and social care associate professionals</v>
      </c>
      <c r="BP15" s="69">
        <v>2.5767340164458146</v>
      </c>
      <c r="BQ15" s="69">
        <v>2.7949370584461484</v>
      </c>
      <c r="BR15" s="69">
        <v>2.5460131101556165</v>
      </c>
      <c r="BS15" s="69">
        <v>3.5659233642944672</v>
      </c>
      <c r="BT15" s="69">
        <v>2.9122130729418019</v>
      </c>
      <c r="BU15" s="69"/>
      <c r="BV15" s="69">
        <f t="shared" si="44"/>
        <v>0.36619996278618538</v>
      </c>
      <c r="BW15" s="69">
        <f>'RD T1'!E217</f>
        <v>1.7554508886838727</v>
      </c>
      <c r="BX15" s="69">
        <f t="shared" si="45"/>
        <v>2.1216508514700578</v>
      </c>
      <c r="BZ15" t="str">
        <f t="shared" si="46"/>
        <v>32 Health and social care associate professionals</v>
      </c>
      <c r="CA15" s="69">
        <v>0.82182971449557862</v>
      </c>
      <c r="CB15" s="69">
        <v>0.8829591807695234</v>
      </c>
      <c r="CC15" s="69">
        <v>0.83183812915052646</v>
      </c>
      <c r="CD15" s="69">
        <v>1.077794067943576</v>
      </c>
      <c r="CE15" s="69">
        <v>0.88457441149353055</v>
      </c>
      <c r="CF15" s="69"/>
      <c r="CG15" s="69">
        <f t="shared" si="47"/>
        <v>5.2736282343004093E-2</v>
      </c>
      <c r="CH15" s="69">
        <f>'RD T1'!E246</f>
        <v>0.39298572957845312</v>
      </c>
      <c r="CI15" s="69">
        <f t="shared" si="48"/>
        <v>0.44572201192145722</v>
      </c>
      <c r="CK15" t="str">
        <f t="shared" si="49"/>
        <v>32 Health and social care associate professionals</v>
      </c>
      <c r="CL15" s="69">
        <v>7.9405322495563382E-2</v>
      </c>
      <c r="CM15" s="69">
        <v>7.6594330044895548E-2</v>
      </c>
      <c r="CN15" s="69">
        <v>0.11100148184551115</v>
      </c>
      <c r="CO15" s="69">
        <v>0.15903171506554656</v>
      </c>
      <c r="CP15" s="69">
        <v>0.19002278197011888</v>
      </c>
      <c r="CQ15" s="69"/>
      <c r="CR15" s="69">
        <f t="shared" si="50"/>
        <v>7.902130012460773E-2</v>
      </c>
      <c r="CS15" s="69">
        <f>'RD T1'!E275</f>
        <v>7.4110299810094774E-2</v>
      </c>
      <c r="CT15" s="69">
        <f t="shared" si="51"/>
        <v>0.15313159993470249</v>
      </c>
    </row>
    <row r="16" spans="1:98" x14ac:dyDescent="0.2">
      <c r="A16" s="10" t="str">
        <f>name!D12</f>
        <v>33 Protective service occupations</v>
      </c>
      <c r="B16" s="69">
        <v>1.8298780430294887E-2</v>
      </c>
      <c r="C16" s="69">
        <v>2.0618423121624152E-2</v>
      </c>
      <c r="D16" s="69">
        <v>2.1592008692840736E-2</v>
      </c>
      <c r="E16" s="69">
        <v>2.8576646306035951E-2</v>
      </c>
      <c r="F16" s="69">
        <v>4.5064276962011866E-2</v>
      </c>
      <c r="G16" s="11"/>
      <c r="H16" s="69">
        <f t="shared" si="26"/>
        <v>2.3472268269171131E-2</v>
      </c>
      <c r="I16" s="69">
        <f>'RD T1'!E44</f>
        <v>1.0462625631840479E-2</v>
      </c>
      <c r="J16" s="69">
        <f t="shared" si="27"/>
        <v>3.3934893901011606E-2</v>
      </c>
      <c r="L16" t="str">
        <f t="shared" si="28"/>
        <v>33 Protective service occupations</v>
      </c>
      <c r="M16" s="69">
        <v>0.3062592553545026</v>
      </c>
      <c r="N16" s="69">
        <v>0.36947557668197484</v>
      </c>
      <c r="O16" s="69">
        <v>0.38568975916226028</v>
      </c>
      <c r="P16" s="69">
        <v>0.44204315583070214</v>
      </c>
      <c r="Q16" s="69">
        <v>0.72543282696076339</v>
      </c>
      <c r="R16" s="11"/>
      <c r="S16" s="69">
        <f t="shared" si="29"/>
        <v>0.33974306779850311</v>
      </c>
      <c r="T16" s="69">
        <f>'RD T1'!E73</f>
        <v>0.15997063508178475</v>
      </c>
      <c r="U16" s="69">
        <f t="shared" si="30"/>
        <v>0.49971370288028782</v>
      </c>
      <c r="W16" t="str">
        <f t="shared" si="31"/>
        <v>33 Protective service occupations</v>
      </c>
      <c r="X16" s="69">
        <v>1.4603883623331619</v>
      </c>
      <c r="Y16" s="69">
        <v>1.537387546561614</v>
      </c>
      <c r="Z16" s="69">
        <v>1.7192233556044707</v>
      </c>
      <c r="AA16" s="69">
        <v>1.6166690598695135</v>
      </c>
      <c r="AB16" s="69">
        <v>2.0308588831091319</v>
      </c>
      <c r="AC16" s="69"/>
      <c r="AD16" s="69">
        <f t="shared" si="32"/>
        <v>0.31163552750466117</v>
      </c>
      <c r="AE16" s="69">
        <f>'RD T1'!E102</f>
        <v>0.75079462813392916</v>
      </c>
      <c r="AF16" s="69">
        <f t="shared" si="33"/>
        <v>1.0624301556385904</v>
      </c>
      <c r="AH16" t="str">
        <f t="shared" si="34"/>
        <v>33 Protective service occupations</v>
      </c>
      <c r="AI16" s="69">
        <v>0.40106073987114432</v>
      </c>
      <c r="AJ16" s="69">
        <v>0.4123660436995748</v>
      </c>
      <c r="AK16" s="69">
        <v>0.46547997173776923</v>
      </c>
      <c r="AL16" s="69">
        <v>0.44839535788157164</v>
      </c>
      <c r="AM16" s="69">
        <v>0.57145777207200843</v>
      </c>
      <c r="AN16" s="69"/>
      <c r="AO16" s="69">
        <f t="shared" si="35"/>
        <v>0.1059778003342392</v>
      </c>
      <c r="AP16" s="69">
        <f>'RD T1'!E131</f>
        <v>0.18490167638700114</v>
      </c>
      <c r="AQ16" s="69">
        <f t="shared" si="36"/>
        <v>0.29087947672124037</v>
      </c>
      <c r="AS16" t="str">
        <f t="shared" si="37"/>
        <v>33 Protective service occupations</v>
      </c>
      <c r="AT16" s="69">
        <v>0.37399455249025582</v>
      </c>
      <c r="AU16" s="69">
        <v>0.33261334591720459</v>
      </c>
      <c r="AV16" s="69">
        <v>0.37080541222322555</v>
      </c>
      <c r="AW16" s="69">
        <v>0.29361049027311781</v>
      </c>
      <c r="AX16" s="69">
        <v>0.30486723665558785</v>
      </c>
      <c r="AY16" s="69"/>
      <c r="AZ16" s="69">
        <f t="shared" si="38"/>
        <v>-6.5938175567637702E-2</v>
      </c>
      <c r="BA16" s="69">
        <f>'RD T1'!E160</f>
        <v>0.11079350708853071</v>
      </c>
      <c r="BB16" s="69">
        <f t="shared" si="39"/>
        <v>4.4855331520893008E-2</v>
      </c>
      <c r="BD16" t="str">
        <f t="shared" si="40"/>
        <v>33 Protective service occupations</v>
      </c>
      <c r="BE16" s="69">
        <v>1.5106876170922212</v>
      </c>
      <c r="BF16" s="69">
        <v>1.4048694003344167</v>
      </c>
      <c r="BG16" s="69">
        <v>1.4525488123110519</v>
      </c>
      <c r="BH16" s="69">
        <v>1.1481695828107554</v>
      </c>
      <c r="BI16" s="69">
        <v>0.99915298069134206</v>
      </c>
      <c r="BJ16" s="69"/>
      <c r="BK16" s="69">
        <f t="shared" si="41"/>
        <v>-0.45339583161970987</v>
      </c>
      <c r="BL16" s="69">
        <f>'RD T1'!E189</f>
        <v>0.26316887601461869</v>
      </c>
      <c r="BM16" s="69">
        <f t="shared" si="42"/>
        <v>-0.19022695560509117</v>
      </c>
      <c r="BO16" t="str">
        <f t="shared" si="43"/>
        <v>33 Protective service occupations</v>
      </c>
      <c r="BP16" s="69">
        <v>1.5955287116685675</v>
      </c>
      <c r="BQ16" s="69">
        <v>1.4505513956509863</v>
      </c>
      <c r="BR16" s="69">
        <v>1.5619250743030455</v>
      </c>
      <c r="BS16" s="69">
        <v>1.0645423213070255</v>
      </c>
      <c r="BT16" s="69">
        <v>0.65557642333982769</v>
      </c>
      <c r="BU16" s="69"/>
      <c r="BV16" s="69">
        <f t="shared" si="44"/>
        <v>-0.90634865096321782</v>
      </c>
      <c r="BW16" s="69">
        <f>'RD T1'!E218</f>
        <v>0.29612879174376605</v>
      </c>
      <c r="BX16" s="69">
        <f t="shared" si="45"/>
        <v>-0.61021985921945177</v>
      </c>
      <c r="BZ16" t="str">
        <f t="shared" si="46"/>
        <v>33 Protective service occupations</v>
      </c>
      <c r="CA16" s="69">
        <v>0.78153743773475315</v>
      </c>
      <c r="CB16" s="69">
        <v>0.96537283210084657</v>
      </c>
      <c r="CC16" s="69">
        <v>0.97448816203358557</v>
      </c>
      <c r="CD16" s="69">
        <v>0.80133324675854833</v>
      </c>
      <c r="CE16" s="69">
        <v>0.8788532600334289</v>
      </c>
      <c r="CF16" s="69"/>
      <c r="CG16" s="69">
        <f t="shared" si="47"/>
        <v>-9.5634902000156674E-2</v>
      </c>
      <c r="CH16" s="69">
        <f>'RD T1'!E247</f>
        <v>0.26300488972187958</v>
      </c>
      <c r="CI16" s="69">
        <f t="shared" si="48"/>
        <v>0.1673699877217229</v>
      </c>
      <c r="CK16" t="str">
        <f t="shared" si="49"/>
        <v>33 Protective service occupations</v>
      </c>
      <c r="CL16" s="69">
        <v>8.573490090291544E-2</v>
      </c>
      <c r="CM16" s="69">
        <v>7.5913467777966856E-2</v>
      </c>
      <c r="CN16" s="69">
        <v>0.11195025171679528</v>
      </c>
      <c r="CO16" s="69">
        <v>7.4644274011854084E-2</v>
      </c>
      <c r="CP16" s="69">
        <v>9.0787271637549891E-2</v>
      </c>
      <c r="CQ16" s="69"/>
      <c r="CR16" s="69">
        <f t="shared" si="50"/>
        <v>-2.1162980079245386E-2</v>
      </c>
      <c r="CS16" s="69">
        <f>'RD T1'!E276</f>
        <v>1.7608080168843545E-2</v>
      </c>
      <c r="CT16" s="69">
        <f t="shared" si="51"/>
        <v>-3.554899910401841E-3</v>
      </c>
    </row>
    <row r="17" spans="1:98" x14ac:dyDescent="0.2">
      <c r="A17" s="10" t="str">
        <f>name!D13</f>
        <v>34 Culture, media and sports occupations</v>
      </c>
      <c r="B17" s="69">
        <v>0.15614159252908766</v>
      </c>
      <c r="C17" s="69">
        <v>0.25218463220131537</v>
      </c>
      <c r="D17" s="69">
        <v>0.23950348508796732</v>
      </c>
      <c r="E17" s="69">
        <v>0.29195578245121484</v>
      </c>
      <c r="F17" s="69">
        <v>0.44478728912139748</v>
      </c>
      <c r="G17" s="11"/>
      <c r="H17" s="69">
        <f t="shared" si="26"/>
        <v>0.20528380403343016</v>
      </c>
      <c r="I17" s="69">
        <f>'RD T1'!E45</f>
        <v>0.17915844716098911</v>
      </c>
      <c r="J17" s="69">
        <f t="shared" si="27"/>
        <v>0.38444225119441927</v>
      </c>
      <c r="L17" t="str">
        <f t="shared" si="28"/>
        <v>34 Culture, media and sports occupations</v>
      </c>
      <c r="M17" s="69">
        <v>2.779339972148402</v>
      </c>
      <c r="N17" s="69">
        <v>3.6087218810132531</v>
      </c>
      <c r="O17" s="69">
        <v>3.7319347032643537</v>
      </c>
      <c r="P17" s="69">
        <v>4.4423259129310511</v>
      </c>
      <c r="Q17" s="69">
        <v>6.6356539438555009</v>
      </c>
      <c r="R17" s="11"/>
      <c r="S17" s="69">
        <f t="shared" si="29"/>
        <v>2.9037192405911472</v>
      </c>
      <c r="T17" s="69">
        <f>'RD T1'!E74</f>
        <v>2.6452812008884456</v>
      </c>
      <c r="U17" s="69">
        <f t="shared" si="30"/>
        <v>5.5490004414795928</v>
      </c>
      <c r="W17" t="str">
        <f t="shared" si="31"/>
        <v>34 Culture, media and sports occupations</v>
      </c>
      <c r="X17" s="69">
        <v>6.4913782525167969</v>
      </c>
      <c r="Y17" s="69">
        <v>6.2719629679841882</v>
      </c>
      <c r="Z17" s="69">
        <v>6.3675841332350416</v>
      </c>
      <c r="AA17" s="69">
        <v>6.3117092752503234</v>
      </c>
      <c r="AB17" s="69">
        <v>6.7781870935913657</v>
      </c>
      <c r="AC17" s="69"/>
      <c r="AD17" s="69">
        <f t="shared" si="32"/>
        <v>0.41060296035632415</v>
      </c>
      <c r="AE17" s="69">
        <f>'RD T1'!E103</f>
        <v>3.31916384601357</v>
      </c>
      <c r="AF17" s="69">
        <f t="shared" si="33"/>
        <v>3.7297668063698941</v>
      </c>
      <c r="AH17" t="str">
        <f t="shared" si="34"/>
        <v>34 Culture, media and sports occupations</v>
      </c>
      <c r="AI17" s="69">
        <v>0.77056039303349377</v>
      </c>
      <c r="AJ17" s="69">
        <v>0.68005922773742689</v>
      </c>
      <c r="AK17" s="69">
        <v>0.84427492397402082</v>
      </c>
      <c r="AL17" s="69">
        <v>0.81127623679029448</v>
      </c>
      <c r="AM17" s="69">
        <v>0.99954703339128248</v>
      </c>
      <c r="AN17" s="69"/>
      <c r="AO17" s="69">
        <f t="shared" si="35"/>
        <v>0.15527210941726166</v>
      </c>
      <c r="AP17" s="69">
        <f>'RD T1'!E132</f>
        <v>0.44645423550158519</v>
      </c>
      <c r="AQ17" s="69">
        <f t="shared" si="36"/>
        <v>0.6017263449188468</v>
      </c>
      <c r="AS17" t="str">
        <f t="shared" si="37"/>
        <v>34 Culture, media and sports occupations</v>
      </c>
      <c r="AT17" s="69">
        <v>1.1568823455258861</v>
      </c>
      <c r="AU17" s="69">
        <v>1.0590871287102792</v>
      </c>
      <c r="AV17" s="69">
        <v>1.0797817029797276</v>
      </c>
      <c r="AW17" s="69">
        <v>1.0208228380727655</v>
      </c>
      <c r="AX17" s="69">
        <v>1.0491408718825621</v>
      </c>
      <c r="AY17" s="69"/>
      <c r="AZ17" s="69">
        <f t="shared" si="38"/>
        <v>-3.0640831097165533E-2</v>
      </c>
      <c r="BA17" s="69">
        <f>'RD T1'!E161</f>
        <v>0.5086618406113661</v>
      </c>
      <c r="BB17" s="69">
        <f t="shared" si="39"/>
        <v>0.47802100951420057</v>
      </c>
      <c r="BD17" t="str">
        <f t="shared" si="40"/>
        <v>34 Culture, media and sports occupations</v>
      </c>
      <c r="BE17" s="69">
        <v>3.1107478575078593</v>
      </c>
      <c r="BF17" s="69">
        <v>3.1134098980983325</v>
      </c>
      <c r="BG17" s="69">
        <v>2.9417116472058233</v>
      </c>
      <c r="BH17" s="69">
        <v>2.5642423329919928</v>
      </c>
      <c r="BI17" s="69">
        <v>2.7253634354820333</v>
      </c>
      <c r="BJ17" s="69"/>
      <c r="BK17" s="69">
        <f t="shared" si="41"/>
        <v>-0.21634821172379004</v>
      </c>
      <c r="BL17" s="69">
        <f>'RD T1'!E190</f>
        <v>1.0227334726616242</v>
      </c>
      <c r="BM17" s="69">
        <f t="shared" si="42"/>
        <v>0.80638526093783414</v>
      </c>
      <c r="BO17" t="str">
        <f t="shared" si="43"/>
        <v>34 Culture, media and sports occupations</v>
      </c>
      <c r="BP17" s="69">
        <v>1.6383601333770852</v>
      </c>
      <c r="BQ17" s="69">
        <v>1.4349752950225829</v>
      </c>
      <c r="BR17" s="69">
        <v>1.2596089896699307</v>
      </c>
      <c r="BS17" s="69">
        <v>0.88625541747085856</v>
      </c>
      <c r="BT17" s="69">
        <v>0.46709577264698576</v>
      </c>
      <c r="BU17" s="69"/>
      <c r="BV17" s="69">
        <f t="shared" si="44"/>
        <v>-0.79251321702294497</v>
      </c>
      <c r="BW17" s="69">
        <f>'RD T1'!E219</f>
        <v>0.30553437957150498</v>
      </c>
      <c r="BX17" s="69">
        <f t="shared" si="45"/>
        <v>-0.48697883745143999</v>
      </c>
      <c r="BZ17" t="str">
        <f t="shared" si="46"/>
        <v>34 Culture, media and sports occupations</v>
      </c>
      <c r="CA17" s="69">
        <v>1.0806265541558204</v>
      </c>
      <c r="CB17" s="69">
        <v>1.2781219231148828</v>
      </c>
      <c r="CC17" s="69">
        <v>1.1749207355970197</v>
      </c>
      <c r="CD17" s="69">
        <v>0.85138921705996229</v>
      </c>
      <c r="CE17" s="69">
        <v>0.57329303865629067</v>
      </c>
      <c r="CF17" s="69"/>
      <c r="CG17" s="69">
        <f t="shared" si="47"/>
        <v>-0.60162769694072904</v>
      </c>
      <c r="CH17" s="69">
        <f>'RD T1'!E248</f>
        <v>0.2756161819466591</v>
      </c>
      <c r="CI17" s="69">
        <f t="shared" si="48"/>
        <v>-0.32601151499406994</v>
      </c>
      <c r="CK17" t="str">
        <f t="shared" si="49"/>
        <v>34 Culture, media and sports occupations</v>
      </c>
      <c r="CL17" s="69">
        <v>0.19905538428368502</v>
      </c>
      <c r="CM17" s="69">
        <v>0.24887692777283854</v>
      </c>
      <c r="CN17" s="69">
        <v>0.29883866372898082</v>
      </c>
      <c r="CO17" s="69">
        <v>0.25269599976607238</v>
      </c>
      <c r="CP17" s="69">
        <v>0.20633145517448936</v>
      </c>
      <c r="CQ17" s="69"/>
      <c r="CR17" s="69">
        <f t="shared" si="50"/>
        <v>-9.250720855449146E-2</v>
      </c>
      <c r="CS17" s="69">
        <f>'RD T1'!E277</f>
        <v>8.3655377799674066E-2</v>
      </c>
      <c r="CT17" s="69">
        <f t="shared" si="51"/>
        <v>-8.8518307548173941E-3</v>
      </c>
    </row>
    <row r="18" spans="1:98" x14ac:dyDescent="0.2">
      <c r="A18" s="10" t="str">
        <f>name!D14</f>
        <v>35 Business and public service associate professionals</v>
      </c>
      <c r="B18" s="69">
        <v>0.52063470460091776</v>
      </c>
      <c r="C18" s="69">
        <v>0.63734836910429782</v>
      </c>
      <c r="D18" s="69">
        <v>0.62382445986963986</v>
      </c>
      <c r="E18" s="69">
        <v>0.84784530159732541</v>
      </c>
      <c r="F18" s="69">
        <v>1.3349817537233333</v>
      </c>
      <c r="G18" s="11"/>
      <c r="H18" s="69">
        <f t="shared" si="26"/>
        <v>0.71115729385369342</v>
      </c>
      <c r="I18" s="69">
        <f>'RD T1'!E46</f>
        <v>0.45845154235602481</v>
      </c>
      <c r="J18" s="69">
        <f t="shared" si="27"/>
        <v>1.1696088362097181</v>
      </c>
      <c r="L18" t="str">
        <f t="shared" si="28"/>
        <v>35 Business and public service associate professionals</v>
      </c>
      <c r="M18" s="69">
        <v>5.3553901465080056</v>
      </c>
      <c r="N18" s="69">
        <v>6.6582303074418121</v>
      </c>
      <c r="O18" s="69">
        <v>6.9683056378979185</v>
      </c>
      <c r="P18" s="69">
        <v>9.0861760557983118</v>
      </c>
      <c r="Q18" s="69">
        <v>13.206659370246458</v>
      </c>
      <c r="R18" s="11"/>
      <c r="S18" s="69">
        <f t="shared" si="29"/>
        <v>6.2383537323485392</v>
      </c>
      <c r="T18" s="69">
        <f>'RD T1'!E75</f>
        <v>4.9873225443984968</v>
      </c>
      <c r="U18" s="69">
        <f t="shared" si="30"/>
        <v>11.225676276747036</v>
      </c>
      <c r="W18" t="str">
        <f t="shared" si="31"/>
        <v>35 Business and public service associate professionals</v>
      </c>
      <c r="X18" s="69">
        <v>11.969979164436007</v>
      </c>
      <c r="Y18" s="69">
        <v>11.853942228155073</v>
      </c>
      <c r="Z18" s="69">
        <v>12.471435914436006</v>
      </c>
      <c r="AA18" s="69">
        <v>13.379613538916258</v>
      </c>
      <c r="AB18" s="69">
        <v>14.06508114039341</v>
      </c>
      <c r="AC18" s="69"/>
      <c r="AD18" s="69">
        <f t="shared" si="32"/>
        <v>1.5936452259574043</v>
      </c>
      <c r="AE18" s="69">
        <f>'RD T1'!E104</f>
        <v>7.1159413108919845</v>
      </c>
      <c r="AF18" s="69">
        <f t="shared" si="33"/>
        <v>8.7095865368493897</v>
      </c>
      <c r="AH18" t="str">
        <f t="shared" si="34"/>
        <v>35 Business and public service associate professionals</v>
      </c>
      <c r="AI18" s="69">
        <v>3.3058396250051234</v>
      </c>
      <c r="AJ18" s="69">
        <v>3.2421722362296674</v>
      </c>
      <c r="AK18" s="69">
        <v>3.6006024448256979</v>
      </c>
      <c r="AL18" s="69">
        <v>3.8596623431989046</v>
      </c>
      <c r="AM18" s="69">
        <v>4.2376152104353251</v>
      </c>
      <c r="AN18" s="69"/>
      <c r="AO18" s="69">
        <f t="shared" si="35"/>
        <v>0.63701276560962716</v>
      </c>
      <c r="AP18" s="69">
        <f>'RD T1'!E133</f>
        <v>1.9524834774116104</v>
      </c>
      <c r="AQ18" s="69">
        <f t="shared" si="36"/>
        <v>2.5894962430212374</v>
      </c>
      <c r="AS18" t="str">
        <f t="shared" si="37"/>
        <v>35 Business and public service associate professionals</v>
      </c>
      <c r="AT18" s="69">
        <v>3.020309144674397</v>
      </c>
      <c r="AU18" s="69">
        <v>2.8532054136147744</v>
      </c>
      <c r="AV18" s="69">
        <v>3.0683015796803357</v>
      </c>
      <c r="AW18" s="69">
        <v>3.2324880945580903</v>
      </c>
      <c r="AX18" s="69">
        <v>3.4989098871780531</v>
      </c>
      <c r="AY18" s="69"/>
      <c r="AZ18" s="69">
        <f t="shared" si="38"/>
        <v>0.43060830749771739</v>
      </c>
      <c r="BA18" s="69">
        <f>'RD T1'!E162</f>
        <v>1.6061300783526615</v>
      </c>
      <c r="BB18" s="69">
        <f t="shared" si="39"/>
        <v>2.0367383858503789</v>
      </c>
      <c r="BD18" t="str">
        <f t="shared" si="40"/>
        <v>35 Business and public service associate professionals</v>
      </c>
      <c r="BE18" s="69">
        <v>9.4682799362124506</v>
      </c>
      <c r="BF18" s="69">
        <v>10.055560944109049</v>
      </c>
      <c r="BG18" s="69">
        <v>10.465248007349144</v>
      </c>
      <c r="BH18" s="69">
        <v>10.117319988155774</v>
      </c>
      <c r="BI18" s="69">
        <v>10.171222998248041</v>
      </c>
      <c r="BJ18" s="69"/>
      <c r="BK18" s="69">
        <f t="shared" si="41"/>
        <v>-0.29402500910110341</v>
      </c>
      <c r="BL18" s="69">
        <f>'RD T1'!E191</f>
        <v>3.9906203764685442</v>
      </c>
      <c r="BM18" s="69">
        <f t="shared" si="42"/>
        <v>3.6965953673674408</v>
      </c>
      <c r="BO18" t="str">
        <f t="shared" si="43"/>
        <v>35 Business and public service associate professionals</v>
      </c>
      <c r="BP18" s="69">
        <v>7.3425228631829365</v>
      </c>
      <c r="BQ18" s="69">
        <v>6.9275706788147273</v>
      </c>
      <c r="BR18" s="69">
        <v>7.4275255149793571</v>
      </c>
      <c r="BS18" s="69">
        <v>6.251381874729427</v>
      </c>
      <c r="BT18" s="69">
        <v>4.8394955222602887</v>
      </c>
      <c r="BU18" s="69"/>
      <c r="BV18" s="69">
        <f t="shared" si="44"/>
        <v>-2.5880299927190684</v>
      </c>
      <c r="BW18" s="69">
        <f>'RD T1'!E220</f>
        <v>2.3840135048147393</v>
      </c>
      <c r="BX18" s="69">
        <f t="shared" si="45"/>
        <v>-0.20401648790432914</v>
      </c>
      <c r="BZ18" t="str">
        <f t="shared" si="46"/>
        <v>35 Business and public service associate professionals</v>
      </c>
      <c r="CA18" s="69">
        <v>3.9346730247897934</v>
      </c>
      <c r="CB18" s="69">
        <v>4.8355863203884137</v>
      </c>
      <c r="CC18" s="69">
        <v>4.6380945501591047</v>
      </c>
      <c r="CD18" s="69">
        <v>3.9083077903213166</v>
      </c>
      <c r="CE18" s="69">
        <v>2.8141368317578856</v>
      </c>
      <c r="CF18" s="69"/>
      <c r="CG18" s="69">
        <f t="shared" si="47"/>
        <v>-1.823957718401219</v>
      </c>
      <c r="CH18" s="69">
        <f>'RD T1'!E249</f>
        <v>1.1521864402305242</v>
      </c>
      <c r="CI18" s="69">
        <f t="shared" si="48"/>
        <v>-0.67177127817069482</v>
      </c>
      <c r="CK18" t="str">
        <f t="shared" si="49"/>
        <v>35 Business and public service associate professionals</v>
      </c>
      <c r="CL18" s="69">
        <v>0.62590516495865511</v>
      </c>
      <c r="CM18" s="69">
        <v>0.65419745362524795</v>
      </c>
      <c r="CN18" s="69">
        <v>0.83627205998178988</v>
      </c>
      <c r="CO18" s="69">
        <v>0.58255303148403315</v>
      </c>
      <c r="CP18" s="69">
        <v>0.42625806658899645</v>
      </c>
      <c r="CQ18" s="69"/>
      <c r="CR18" s="69">
        <f t="shared" si="50"/>
        <v>-0.41001399339279343</v>
      </c>
      <c r="CS18" s="69">
        <f>'RD T1'!E278</f>
        <v>0.18432683029524013</v>
      </c>
      <c r="CT18" s="69">
        <f t="shared" si="51"/>
        <v>-0.22568716309755329</v>
      </c>
    </row>
    <row r="19" spans="1:98" x14ac:dyDescent="0.2">
      <c r="A19" s="10" t="str">
        <f>name!D15</f>
        <v>41 Administrative occupations</v>
      </c>
      <c r="B19" s="69">
        <v>0.31490021243166061</v>
      </c>
      <c r="C19" s="69">
        <v>0.37725884745685145</v>
      </c>
      <c r="D19" s="69">
        <v>0.37880542036451387</v>
      </c>
      <c r="E19" s="69">
        <v>0.55317652467616341</v>
      </c>
      <c r="F19" s="69">
        <v>0.95022292610664683</v>
      </c>
      <c r="G19" s="11"/>
      <c r="H19" s="69">
        <f t="shared" si="26"/>
        <v>0.5714175057421329</v>
      </c>
      <c r="I19" s="69">
        <f>'RD T1'!E47</f>
        <v>0.36263625191970883</v>
      </c>
      <c r="J19" s="69">
        <f t="shared" si="27"/>
        <v>0.93405375766184173</v>
      </c>
      <c r="L19" t="str">
        <f t="shared" si="28"/>
        <v>41 Administrative occupations</v>
      </c>
      <c r="M19" s="69">
        <v>3.5321529731079147</v>
      </c>
      <c r="N19" s="69">
        <v>4.2336374432501209</v>
      </c>
      <c r="O19" s="69">
        <v>4.5545821768039758</v>
      </c>
      <c r="P19" s="69">
        <v>6.4372264469275118</v>
      </c>
      <c r="Q19" s="69">
        <v>10.446957866623421</v>
      </c>
      <c r="R19" s="11"/>
      <c r="S19" s="69">
        <f t="shared" si="29"/>
        <v>5.8923756898194455</v>
      </c>
      <c r="T19" s="69">
        <f>'RD T1'!E76</f>
        <v>4.1578085843604979</v>
      </c>
      <c r="U19" s="69">
        <f t="shared" si="30"/>
        <v>10.050184274179944</v>
      </c>
      <c r="W19" t="str">
        <f t="shared" si="31"/>
        <v>41 Administrative occupations</v>
      </c>
      <c r="X19" s="69">
        <v>12.449078174964161</v>
      </c>
      <c r="Y19" s="69">
        <v>11.614263659140185</v>
      </c>
      <c r="Z19" s="69">
        <v>13.210070878337605</v>
      </c>
      <c r="AA19" s="69">
        <v>16.130071909987148</v>
      </c>
      <c r="AB19" s="69">
        <v>19.293705750609462</v>
      </c>
      <c r="AC19" s="69"/>
      <c r="AD19" s="69">
        <f t="shared" si="32"/>
        <v>6.0836348722718565</v>
      </c>
      <c r="AE19" s="69">
        <f>'RD T1'!E105</f>
        <v>9.8560050916644784</v>
      </c>
      <c r="AF19" s="69">
        <f t="shared" si="33"/>
        <v>15.939639963936335</v>
      </c>
      <c r="AH19" t="str">
        <f t="shared" si="34"/>
        <v>41 Administrative occupations</v>
      </c>
      <c r="AI19" s="69">
        <v>5.0296897349276426</v>
      </c>
      <c r="AJ19" s="69">
        <v>4.690995454458303</v>
      </c>
      <c r="AK19" s="69">
        <v>5.2198090056202195</v>
      </c>
      <c r="AL19" s="69">
        <v>6.119767237640267</v>
      </c>
      <c r="AM19" s="69">
        <v>7.2259061468150882</v>
      </c>
      <c r="AN19" s="69"/>
      <c r="AO19" s="69">
        <f t="shared" si="35"/>
        <v>2.0060971411948687</v>
      </c>
      <c r="AP19" s="69">
        <f>'RD T1'!E134</f>
        <v>3.8973708922193708</v>
      </c>
      <c r="AQ19" s="69">
        <f t="shared" si="36"/>
        <v>5.9034680334142395</v>
      </c>
      <c r="AS19" t="str">
        <f t="shared" si="37"/>
        <v>41 Administrative occupations</v>
      </c>
      <c r="AT19" s="69">
        <v>4.6355419750320879</v>
      </c>
      <c r="AU19" s="69">
        <v>4.3533658589156561</v>
      </c>
      <c r="AV19" s="69">
        <v>4.9016285343571937</v>
      </c>
      <c r="AW19" s="69">
        <v>5.4708300133011187</v>
      </c>
      <c r="AX19" s="69">
        <v>6.2097897399238358</v>
      </c>
      <c r="AY19" s="69"/>
      <c r="AZ19" s="69">
        <f t="shared" si="38"/>
        <v>1.3081612055666421</v>
      </c>
      <c r="BA19" s="69">
        <f>'RD T1'!E163</f>
        <v>3.2354481967709772</v>
      </c>
      <c r="BB19" s="69">
        <f t="shared" si="39"/>
        <v>4.5436094023376192</v>
      </c>
      <c r="BD19" t="str">
        <f t="shared" si="40"/>
        <v>41 Administrative occupations</v>
      </c>
      <c r="BE19" s="69">
        <v>15.177560845421745</v>
      </c>
      <c r="BF19" s="69">
        <v>15.398106086858693</v>
      </c>
      <c r="BG19" s="69">
        <v>15.896947156039099</v>
      </c>
      <c r="BH19" s="69">
        <v>16.28936748461377</v>
      </c>
      <c r="BI19" s="69">
        <v>15.013125534502237</v>
      </c>
      <c r="BJ19" s="69"/>
      <c r="BK19" s="69">
        <f t="shared" si="41"/>
        <v>-0.88382162153686217</v>
      </c>
      <c r="BL19" s="69">
        <f>'RD T1'!E192</f>
        <v>7.1235357384414231</v>
      </c>
      <c r="BM19" s="69">
        <f t="shared" si="42"/>
        <v>6.2397141169045609</v>
      </c>
      <c r="BO19" t="str">
        <f t="shared" si="43"/>
        <v>41 Administrative occupations</v>
      </c>
      <c r="BP19" s="69">
        <v>17.649522802757382</v>
      </c>
      <c r="BQ19" s="69">
        <v>15.88919806287643</v>
      </c>
      <c r="BR19" s="69">
        <v>15.541152350294681</v>
      </c>
      <c r="BS19" s="69">
        <v>13.316487879279887</v>
      </c>
      <c r="BT19" s="69">
        <v>8.270663142871296</v>
      </c>
      <c r="BU19" s="69"/>
      <c r="BV19" s="69">
        <f t="shared" si="44"/>
        <v>-7.2704892074233847</v>
      </c>
      <c r="BW19" s="69">
        <f>'RD T1'!E221</f>
        <v>5.2162379497179785</v>
      </c>
      <c r="BX19" s="69">
        <f t="shared" si="45"/>
        <v>-2.0542512577054062</v>
      </c>
      <c r="BZ19" t="str">
        <f t="shared" si="46"/>
        <v>41 Administrative occupations</v>
      </c>
      <c r="CA19" s="69">
        <v>7.9990603657015233</v>
      </c>
      <c r="CB19" s="69">
        <v>8.1544593505058014</v>
      </c>
      <c r="CC19" s="69">
        <v>8.3575657182841621</v>
      </c>
      <c r="CD19" s="69">
        <v>6.1263729536098195</v>
      </c>
      <c r="CE19" s="69">
        <v>2.3198482360591193</v>
      </c>
      <c r="CF19" s="69"/>
      <c r="CG19" s="69">
        <f t="shared" si="47"/>
        <v>-6.0377174822250428</v>
      </c>
      <c r="CH19" s="69">
        <f>'RD T1'!E250</f>
        <v>1.6772163460958718</v>
      </c>
      <c r="CI19" s="69">
        <f t="shared" si="48"/>
        <v>-4.3605011361291712</v>
      </c>
      <c r="CK19" t="str">
        <f t="shared" si="49"/>
        <v>41 Administrative occupations</v>
      </c>
      <c r="CL19" s="69">
        <v>1.5590351871003274</v>
      </c>
      <c r="CM19" s="69">
        <v>1.236824206122241</v>
      </c>
      <c r="CN19" s="69">
        <v>1.4064660624460346</v>
      </c>
      <c r="CO19" s="69">
        <v>0.87499790119182397</v>
      </c>
      <c r="CP19" s="69">
        <v>0.3826353267208159</v>
      </c>
      <c r="CQ19" s="69"/>
      <c r="CR19" s="69">
        <f t="shared" si="50"/>
        <v>-1.0238307357252188</v>
      </c>
      <c r="CS19" s="69">
        <f>'RD T1'!E279</f>
        <v>0.24100212216207975</v>
      </c>
      <c r="CT19" s="69">
        <f t="shared" si="51"/>
        <v>-0.78282861356313904</v>
      </c>
    </row>
    <row r="20" spans="1:98" x14ac:dyDescent="0.2">
      <c r="A20" s="10" t="str">
        <f>name!D16</f>
        <v>42 Secretarial and related occupations</v>
      </c>
      <c r="B20" s="69">
        <v>3.8100182753643339E-2</v>
      </c>
      <c r="C20" s="69">
        <v>4.8111912074844894E-2</v>
      </c>
      <c r="D20" s="69">
        <v>4.3829845259594886E-2</v>
      </c>
      <c r="E20" s="69">
        <v>7.1180583368291445E-2</v>
      </c>
      <c r="F20" s="69">
        <v>0.15171759741044066</v>
      </c>
      <c r="G20" s="11"/>
      <c r="H20" s="69">
        <f t="shared" si="26"/>
        <v>0.10788775215084578</v>
      </c>
      <c r="I20" s="69">
        <f>'RD T1'!E48</f>
        <v>6.1659928666607994E-2</v>
      </c>
      <c r="J20" s="69">
        <f t="shared" si="27"/>
        <v>0.16954768081745378</v>
      </c>
      <c r="L20" t="str">
        <f t="shared" si="28"/>
        <v>42 Secretarial and related occupations</v>
      </c>
      <c r="M20" s="69">
        <v>0.74399353728422202</v>
      </c>
      <c r="N20" s="69">
        <v>0.76757985283087393</v>
      </c>
      <c r="O20" s="69">
        <v>0.82267932653153875</v>
      </c>
      <c r="P20" s="69">
        <v>1.246368738680494</v>
      </c>
      <c r="Q20" s="69">
        <v>1.7743304093626424</v>
      </c>
      <c r="R20" s="11"/>
      <c r="S20" s="69">
        <f t="shared" si="29"/>
        <v>0.95165108283110367</v>
      </c>
      <c r="T20" s="69">
        <f>'RD T1'!E77</f>
        <v>0.82650881354508166</v>
      </c>
      <c r="U20" s="69">
        <f t="shared" si="30"/>
        <v>1.7781598963761853</v>
      </c>
      <c r="W20" t="str">
        <f t="shared" si="31"/>
        <v>42 Secretarial and related occupations</v>
      </c>
      <c r="X20" s="69">
        <v>2.4991359683328485</v>
      </c>
      <c r="Y20" s="69">
        <v>2.172454870235502</v>
      </c>
      <c r="Z20" s="69">
        <v>2.3428381134178391</v>
      </c>
      <c r="AA20" s="69">
        <v>3.1788167887302348</v>
      </c>
      <c r="AB20" s="69">
        <v>5.2180285630477803</v>
      </c>
      <c r="AC20" s="69"/>
      <c r="AD20" s="69">
        <f t="shared" si="32"/>
        <v>2.8751904496299412</v>
      </c>
      <c r="AE20" s="69">
        <f>'RD T1'!E106</f>
        <v>2.3086553566077979</v>
      </c>
      <c r="AF20" s="69">
        <f t="shared" si="33"/>
        <v>5.1838458062377395</v>
      </c>
      <c r="AH20" t="str">
        <f t="shared" si="34"/>
        <v>42 Secretarial and related occupations</v>
      </c>
      <c r="AI20" s="69">
        <v>1.1951687189337652</v>
      </c>
      <c r="AJ20" s="69">
        <v>0.95408987190552552</v>
      </c>
      <c r="AK20" s="69">
        <v>1.1158025850582056</v>
      </c>
      <c r="AL20" s="69">
        <v>1.3045103428855893</v>
      </c>
      <c r="AM20" s="69">
        <v>1.3685415515863721</v>
      </c>
      <c r="AN20" s="69"/>
      <c r="AO20" s="69">
        <f t="shared" si="35"/>
        <v>0.25273896652816652</v>
      </c>
      <c r="AP20" s="69">
        <f>'RD T1'!E135</f>
        <v>0.84629674411726563</v>
      </c>
      <c r="AQ20" s="69">
        <f t="shared" si="36"/>
        <v>1.099035710645432</v>
      </c>
      <c r="AS20" t="str">
        <f t="shared" si="37"/>
        <v>42 Secretarial and related occupations</v>
      </c>
      <c r="AT20" s="69">
        <v>0.94284093779302314</v>
      </c>
      <c r="AU20" s="69">
        <v>0.76211954831039497</v>
      </c>
      <c r="AV20" s="69">
        <v>0.94320220386509313</v>
      </c>
      <c r="AW20" s="69">
        <v>1.0548382511063956</v>
      </c>
      <c r="AX20" s="69">
        <v>1.6357681278469931</v>
      </c>
      <c r="AY20" s="69"/>
      <c r="AZ20" s="69">
        <f t="shared" si="38"/>
        <v>0.69256592398189998</v>
      </c>
      <c r="BA20" s="69">
        <f>'RD T1'!E164</f>
        <v>0.64605227607198323</v>
      </c>
      <c r="BB20" s="69">
        <f t="shared" si="39"/>
        <v>1.3386182000538831</v>
      </c>
      <c r="BD20" t="str">
        <f t="shared" si="40"/>
        <v>42 Secretarial and related occupations</v>
      </c>
      <c r="BE20" s="69">
        <v>3.7113724621692845</v>
      </c>
      <c r="BF20" s="69">
        <v>3.4544411635312815</v>
      </c>
      <c r="BG20" s="69">
        <v>3.2222929556431388</v>
      </c>
      <c r="BH20" s="69">
        <v>3.1686624438576803</v>
      </c>
      <c r="BI20" s="69">
        <v>1.0273171912229522</v>
      </c>
      <c r="BJ20" s="69"/>
      <c r="BK20" s="69">
        <f t="shared" si="41"/>
        <v>-2.1949757644201866</v>
      </c>
      <c r="BL20" s="69">
        <f>'RD T1'!E193</f>
        <v>1.0436778746854298</v>
      </c>
      <c r="BM20" s="69">
        <f t="shared" si="42"/>
        <v>-1.1512978897347568</v>
      </c>
      <c r="BO20" t="str">
        <f t="shared" si="43"/>
        <v>42 Secretarial and related occupations</v>
      </c>
      <c r="BP20" s="69">
        <v>5.0895223848402944</v>
      </c>
      <c r="BQ20" s="69">
        <v>4.109093628218405</v>
      </c>
      <c r="BR20" s="69">
        <v>3.4976495340709697</v>
      </c>
      <c r="BS20" s="69">
        <v>2.3334314543649564</v>
      </c>
      <c r="BT20" s="69">
        <v>0.51001072221536625</v>
      </c>
      <c r="BU20" s="69"/>
      <c r="BV20" s="69">
        <f t="shared" si="44"/>
        <v>-2.9876388118556036</v>
      </c>
      <c r="BW20" s="69">
        <f>'RD T1'!E222</f>
        <v>0.8637449975864262</v>
      </c>
      <c r="BX20" s="69">
        <f t="shared" si="45"/>
        <v>-2.1238938142691772</v>
      </c>
      <c r="BZ20" t="str">
        <f t="shared" si="46"/>
        <v>42 Secretarial and related occupations</v>
      </c>
      <c r="CA20" s="69">
        <v>3.3223629645833284</v>
      </c>
      <c r="CB20" s="69">
        <v>3.3906967498492184</v>
      </c>
      <c r="CC20" s="69">
        <v>3.271155551730875</v>
      </c>
      <c r="CD20" s="69">
        <v>1.7826192304699073</v>
      </c>
      <c r="CE20" s="69">
        <v>0.53290159281619875</v>
      </c>
      <c r="CF20" s="69"/>
      <c r="CG20" s="69">
        <f t="shared" si="47"/>
        <v>-2.7382539589146764</v>
      </c>
      <c r="CH20" s="69">
        <f>'RD T1'!E251</f>
        <v>0.58406451339397958</v>
      </c>
      <c r="CI20" s="69">
        <f t="shared" si="48"/>
        <v>-2.1541894455206969</v>
      </c>
      <c r="CK20" t="str">
        <f t="shared" si="49"/>
        <v>42 Secretarial and related occupations</v>
      </c>
      <c r="CL20" s="69">
        <v>0.6293098378994757</v>
      </c>
      <c r="CM20" s="69">
        <v>0.52281257052939922</v>
      </c>
      <c r="CN20" s="69">
        <v>0.55884088419537381</v>
      </c>
      <c r="CO20" s="69">
        <v>0.47887836511002019</v>
      </c>
      <c r="CP20" s="69">
        <v>0.13845490313767211</v>
      </c>
      <c r="CQ20" s="69"/>
      <c r="CR20" s="69">
        <f t="shared" si="50"/>
        <v>-0.4203859810577017</v>
      </c>
      <c r="CS20" s="69">
        <f>'RD T1'!E280</f>
        <v>0.14844420000403361</v>
      </c>
      <c r="CT20" s="69">
        <f t="shared" si="51"/>
        <v>-0.27194178105366806</v>
      </c>
    </row>
    <row r="21" spans="1:98" x14ac:dyDescent="0.2">
      <c r="A21" s="10" t="str">
        <f>name!D17</f>
        <v>51 Skilled agricultural and related trades</v>
      </c>
      <c r="B21" s="69">
        <v>3.0038773668051164E-2</v>
      </c>
      <c r="C21" s="69">
        <v>5.3728526031790735E-2</v>
      </c>
      <c r="D21" s="69">
        <v>4.5482728957574138E-2</v>
      </c>
      <c r="E21" s="69">
        <v>5.8847180134635545E-2</v>
      </c>
      <c r="F21" s="69">
        <v>9.9952712666725674E-2</v>
      </c>
      <c r="G21" s="11"/>
      <c r="H21" s="69">
        <f t="shared" si="26"/>
        <v>5.4469983709151536E-2</v>
      </c>
      <c r="I21" s="69">
        <f>'RD T1'!E49</f>
        <v>5.3713683520621697E-2</v>
      </c>
      <c r="J21" s="69">
        <f t="shared" si="27"/>
        <v>0.10818366722977324</v>
      </c>
      <c r="L21" t="str">
        <f t="shared" si="28"/>
        <v>51 Skilled agricultural and related trades</v>
      </c>
      <c r="M21" s="69">
        <v>0.20174762324394607</v>
      </c>
      <c r="N21" s="69">
        <v>0.20763296357838937</v>
      </c>
      <c r="O21" s="69">
        <v>0.22931994611543449</v>
      </c>
      <c r="P21" s="69">
        <v>0.29484011308817987</v>
      </c>
      <c r="Q21" s="69">
        <v>0.46898910062947913</v>
      </c>
      <c r="R21" s="11"/>
      <c r="S21" s="69">
        <f t="shared" si="29"/>
        <v>0.23966915451404464</v>
      </c>
      <c r="T21" s="69">
        <f>'RD T1'!E78</f>
        <v>0.17529354610338752</v>
      </c>
      <c r="U21" s="69">
        <f t="shared" si="30"/>
        <v>0.41496270061743212</v>
      </c>
      <c r="W21" t="str">
        <f t="shared" si="31"/>
        <v>51 Skilled agricultural and related trades</v>
      </c>
      <c r="X21" s="69">
        <v>1.6980963652483576</v>
      </c>
      <c r="Y21" s="69">
        <v>1.5446403292569622</v>
      </c>
      <c r="Z21" s="69">
        <v>1.8654061412012453</v>
      </c>
      <c r="AA21" s="69">
        <v>2.2175926154767236</v>
      </c>
      <c r="AB21" s="69">
        <v>3.0946413431765589</v>
      </c>
      <c r="AC21" s="69"/>
      <c r="AD21" s="69">
        <f t="shared" si="32"/>
        <v>1.2292352019753137</v>
      </c>
      <c r="AE21" s="69">
        <f>'RD T1'!E107</f>
        <v>1.6577856244219416</v>
      </c>
      <c r="AF21" s="69">
        <f t="shared" si="33"/>
        <v>2.8870208263972552</v>
      </c>
      <c r="AH21" t="str">
        <f t="shared" si="34"/>
        <v>51 Skilled agricultural and related trades</v>
      </c>
      <c r="AI21" s="69">
        <v>0.77271161597053784</v>
      </c>
      <c r="AJ21" s="69">
        <v>0.77619645051348418</v>
      </c>
      <c r="AK21" s="69">
        <v>0.79935235473786392</v>
      </c>
      <c r="AL21" s="69">
        <v>0.93277280318043054</v>
      </c>
      <c r="AM21" s="69">
        <v>1.2358234797833305</v>
      </c>
      <c r="AN21" s="69"/>
      <c r="AO21" s="69">
        <f t="shared" si="35"/>
        <v>0.43647112504546659</v>
      </c>
      <c r="AP21" s="69">
        <f>'RD T1'!E136</f>
        <v>0.71782891793008186</v>
      </c>
      <c r="AQ21" s="69">
        <f t="shared" si="36"/>
        <v>1.1543000429755486</v>
      </c>
      <c r="AS21" t="str">
        <f t="shared" si="37"/>
        <v>51 Skilled agricultural and related trades</v>
      </c>
      <c r="AT21" s="69">
        <v>1.2757882391525031</v>
      </c>
      <c r="AU21" s="69">
        <v>1.1995572652560087</v>
      </c>
      <c r="AV21" s="69">
        <v>1.2581671124631288</v>
      </c>
      <c r="AW21" s="69">
        <v>1.4322023519010036</v>
      </c>
      <c r="AX21" s="69">
        <v>1.8634721309306779</v>
      </c>
      <c r="AY21" s="69"/>
      <c r="AZ21" s="69">
        <f t="shared" si="38"/>
        <v>0.60530501846754903</v>
      </c>
      <c r="BA21" s="69">
        <f>'RD T1'!E165</f>
        <v>0.98298874911089573</v>
      </c>
      <c r="BB21" s="69">
        <f t="shared" si="39"/>
        <v>1.5882937675784448</v>
      </c>
      <c r="BD21" t="str">
        <f t="shared" si="40"/>
        <v>51 Skilled agricultural and related trades</v>
      </c>
      <c r="BE21" s="69">
        <v>2.6280899237870581</v>
      </c>
      <c r="BF21" s="69">
        <v>2.3697878269070007</v>
      </c>
      <c r="BG21" s="69">
        <v>2.4038966179841523</v>
      </c>
      <c r="BH21" s="69">
        <v>2.2601085459221646</v>
      </c>
      <c r="BI21" s="69">
        <v>2.3853665318460191</v>
      </c>
      <c r="BJ21" s="69"/>
      <c r="BK21" s="69">
        <f t="shared" si="41"/>
        <v>-1.8530086138133228E-2</v>
      </c>
      <c r="BL21" s="69">
        <f>'RD T1'!E194</f>
        <v>1.072396293608731</v>
      </c>
      <c r="BM21" s="69">
        <f t="shared" si="42"/>
        <v>1.0538662074705978</v>
      </c>
      <c r="BO21" t="str">
        <f t="shared" si="43"/>
        <v>51 Skilled agricultural and related trades</v>
      </c>
      <c r="BP21" s="69">
        <v>3.5925900293186022</v>
      </c>
      <c r="BQ21" s="69">
        <v>2.9406493525108548</v>
      </c>
      <c r="BR21" s="69">
        <v>3.0878366717764503</v>
      </c>
      <c r="BS21" s="69">
        <v>2.7673461081753348</v>
      </c>
      <c r="BT21" s="69">
        <v>2.6719034529620265</v>
      </c>
      <c r="BU21" s="69"/>
      <c r="BV21" s="69">
        <f t="shared" si="44"/>
        <v>-0.4159332188144238</v>
      </c>
      <c r="BW21" s="69">
        <f>'RD T1'!E223</f>
        <v>1.4806720393768003</v>
      </c>
      <c r="BX21" s="69">
        <f t="shared" si="45"/>
        <v>1.0647388205623765</v>
      </c>
      <c r="BZ21" t="str">
        <f t="shared" si="46"/>
        <v>51 Skilled agricultural and related trades</v>
      </c>
      <c r="CA21" s="69">
        <v>2.8523821055764413</v>
      </c>
      <c r="CB21" s="69">
        <v>2.9580399499232874</v>
      </c>
      <c r="CC21" s="69">
        <v>2.7632171343536185</v>
      </c>
      <c r="CD21" s="69">
        <v>2.5077010606779577</v>
      </c>
      <c r="CE21" s="69">
        <v>2.6056957564043546</v>
      </c>
      <c r="CF21" s="69"/>
      <c r="CG21" s="69">
        <f t="shared" si="47"/>
        <v>-0.15752137794926391</v>
      </c>
      <c r="CH21" s="69">
        <f>'RD T1'!E252</f>
        <v>1.0348122863706166</v>
      </c>
      <c r="CI21" s="69">
        <f t="shared" si="48"/>
        <v>0.87729090842135271</v>
      </c>
      <c r="CK21" t="str">
        <f t="shared" si="49"/>
        <v>51 Skilled agricultural and related trades</v>
      </c>
      <c r="CL21" s="69">
        <v>1.2981889873324139</v>
      </c>
      <c r="CM21" s="69">
        <v>1.2840882403407319</v>
      </c>
      <c r="CN21" s="69">
        <v>2.0539230071383958</v>
      </c>
      <c r="CO21" s="69">
        <v>1.5202989493288774</v>
      </c>
      <c r="CP21" s="69">
        <v>0.57299351100684137</v>
      </c>
      <c r="CQ21" s="69"/>
      <c r="CR21" s="69">
        <f t="shared" si="50"/>
        <v>-1.4809294961315544</v>
      </c>
      <c r="CS21" s="69">
        <f>'RD T1'!E281</f>
        <v>0.44693308188935055</v>
      </c>
      <c r="CT21" s="69">
        <f t="shared" si="51"/>
        <v>-1.0339964142422038</v>
      </c>
    </row>
    <row r="22" spans="1:98" x14ac:dyDescent="0.2">
      <c r="A22" s="10" t="str">
        <f>name!D18</f>
        <v>52 Skilled metal, electrical and electronic trades</v>
      </c>
      <c r="B22" s="69">
        <v>2.5485739936798528E-2</v>
      </c>
      <c r="C22" s="69">
        <v>3.3339913897878728E-2</v>
      </c>
      <c r="D22" s="69">
        <v>3.3923455119277204E-2</v>
      </c>
      <c r="E22" s="69">
        <v>4.9337583569677337E-2</v>
      </c>
      <c r="F22" s="69">
        <v>7.5892309247455519E-2</v>
      </c>
      <c r="G22" s="11"/>
      <c r="H22" s="69">
        <f t="shared" si="26"/>
        <v>4.1968854128178315E-2</v>
      </c>
      <c r="I22" s="69">
        <f>'RD T1'!E50</f>
        <v>2.2585292293426922E-2</v>
      </c>
      <c r="J22" s="69">
        <f t="shared" si="27"/>
        <v>6.455414642160523E-2</v>
      </c>
      <c r="L22" t="str">
        <f t="shared" si="28"/>
        <v>52 Skilled metal, electrical and electronic trades</v>
      </c>
      <c r="M22" s="69">
        <v>0.59002931010081439</v>
      </c>
      <c r="N22" s="69">
        <v>0.74241336309096106</v>
      </c>
      <c r="O22" s="69">
        <v>0.5898849971763328</v>
      </c>
      <c r="P22" s="69">
        <v>1.0101494595897824</v>
      </c>
      <c r="Q22" s="69">
        <v>1.9101688092913689</v>
      </c>
      <c r="R22" s="11"/>
      <c r="S22" s="69">
        <f t="shared" si="29"/>
        <v>1.320283812115036</v>
      </c>
      <c r="T22" s="69">
        <f>'RD T1'!E79</f>
        <v>0.61770728828682442</v>
      </c>
      <c r="U22" s="69">
        <f t="shared" si="30"/>
        <v>1.9379911004018604</v>
      </c>
      <c r="W22" t="str">
        <f t="shared" si="31"/>
        <v>52 Skilled metal, electrical and electronic trades</v>
      </c>
      <c r="X22" s="69">
        <v>1.7836857766318384</v>
      </c>
      <c r="Y22" s="69">
        <v>1.7989589741773571</v>
      </c>
      <c r="Z22" s="69">
        <v>1.5219789904657595</v>
      </c>
      <c r="AA22" s="69">
        <v>1.9663977819273812</v>
      </c>
      <c r="AB22" s="69">
        <v>2.5669607605605695</v>
      </c>
      <c r="AC22" s="69"/>
      <c r="AD22" s="69">
        <f t="shared" si="32"/>
        <v>1.0449817700948101</v>
      </c>
      <c r="AE22" s="69">
        <f>'RD T1'!E108</f>
        <v>1.0954813017035379</v>
      </c>
      <c r="AF22" s="69">
        <f t="shared" si="33"/>
        <v>2.1404630717983482</v>
      </c>
      <c r="AH22" t="str">
        <f t="shared" si="34"/>
        <v>52 Skilled metal, electrical and electronic trades</v>
      </c>
      <c r="AI22" s="69">
        <v>0.69002280574770314</v>
      </c>
      <c r="AJ22" s="69">
        <v>0.66729328281475975</v>
      </c>
      <c r="AK22" s="69">
        <v>0.59496992990417097</v>
      </c>
      <c r="AL22" s="69">
        <v>0.74732998164647224</v>
      </c>
      <c r="AM22" s="69">
        <v>0.93434841132275737</v>
      </c>
      <c r="AN22" s="69"/>
      <c r="AO22" s="69">
        <f t="shared" si="35"/>
        <v>0.3393784814185864</v>
      </c>
      <c r="AP22" s="69">
        <f>'RD T1'!E137</f>
        <v>0.37478227016732901</v>
      </c>
      <c r="AQ22" s="69">
        <f t="shared" si="36"/>
        <v>0.71416075158591541</v>
      </c>
      <c r="AS22" t="str">
        <f t="shared" si="37"/>
        <v>52 Skilled metal, electrical and electronic trades</v>
      </c>
      <c r="AT22" s="69">
        <v>2.709672179101029</v>
      </c>
      <c r="AU22" s="69">
        <v>2.5450598457743308</v>
      </c>
      <c r="AV22" s="69">
        <v>2.2597079137575746</v>
      </c>
      <c r="AW22" s="69">
        <v>2.6019953134982523</v>
      </c>
      <c r="AX22" s="69">
        <v>3.1537939448834331</v>
      </c>
      <c r="AY22" s="69"/>
      <c r="AZ22" s="69">
        <f t="shared" si="38"/>
        <v>0.89408603112585849</v>
      </c>
      <c r="BA22" s="69">
        <f>'RD T1'!E166</f>
        <v>1.2903097108100472</v>
      </c>
      <c r="BB22" s="69">
        <f t="shared" si="39"/>
        <v>2.1843957419359059</v>
      </c>
      <c r="BD22" t="str">
        <f t="shared" si="40"/>
        <v>52 Skilled metal, electrical and electronic trades</v>
      </c>
      <c r="BE22" s="69">
        <v>16.76976975554296</v>
      </c>
      <c r="BF22" s="69">
        <v>16.017229652820252</v>
      </c>
      <c r="BG22" s="69">
        <v>14.181132040863032</v>
      </c>
      <c r="BH22" s="69">
        <v>14.159271327097048</v>
      </c>
      <c r="BI22" s="69">
        <v>14.342965539365675</v>
      </c>
      <c r="BJ22" s="69"/>
      <c r="BK22" s="69">
        <f t="shared" si="41"/>
        <v>0.16183349850264328</v>
      </c>
      <c r="BL22" s="69">
        <f>'RD T1'!E195</f>
        <v>4.8057847852517632</v>
      </c>
      <c r="BM22" s="69">
        <f t="shared" si="42"/>
        <v>4.9676182837544065</v>
      </c>
      <c r="BO22" t="str">
        <f t="shared" si="43"/>
        <v>52 Skilled metal, electrical and electronic trades</v>
      </c>
      <c r="BP22" s="69">
        <v>9.1331944257010509</v>
      </c>
      <c r="BQ22" s="69">
        <v>7.6514041358759579</v>
      </c>
      <c r="BR22" s="69">
        <v>7.4238496292192089</v>
      </c>
      <c r="BS22" s="69">
        <v>6.4404801303514505</v>
      </c>
      <c r="BT22" s="69">
        <v>4.9252458893898119</v>
      </c>
      <c r="BU22" s="69"/>
      <c r="BV22" s="69">
        <f t="shared" si="44"/>
        <v>-2.498603739829397</v>
      </c>
      <c r="BW22" s="69">
        <f>'RD T1'!E224</f>
        <v>2.3845729628243153</v>
      </c>
      <c r="BX22" s="69">
        <f t="shared" si="45"/>
        <v>-0.11403077700508168</v>
      </c>
      <c r="BZ22" t="str">
        <f t="shared" si="46"/>
        <v>52 Skilled metal, electrical and electronic trades</v>
      </c>
      <c r="CA22" s="69">
        <v>4.2652393607457633</v>
      </c>
      <c r="CB22" s="69">
        <v>4.7278955734648154</v>
      </c>
      <c r="CC22" s="69">
        <v>3.7415241772217702</v>
      </c>
      <c r="CD22" s="69">
        <v>3.3226148955443309</v>
      </c>
      <c r="CE22" s="69">
        <v>1.858317096549654</v>
      </c>
      <c r="CF22" s="69"/>
      <c r="CG22" s="69">
        <f t="shared" si="47"/>
        <v>-1.8832070806721162</v>
      </c>
      <c r="CH22" s="69">
        <f>'RD T1'!E253</f>
        <v>0.96975967886681924</v>
      </c>
      <c r="CI22" s="69">
        <f t="shared" si="48"/>
        <v>-0.91344740180529693</v>
      </c>
      <c r="CK22" t="str">
        <f t="shared" si="49"/>
        <v>52 Skilled metal, electrical and electronic trades</v>
      </c>
      <c r="CL22" s="69">
        <v>1.0027868772313699</v>
      </c>
      <c r="CM22" s="69">
        <v>1.05728545074479</v>
      </c>
      <c r="CN22" s="69">
        <v>1.2986413742046443</v>
      </c>
      <c r="CO22" s="69">
        <v>0.90654545719245072</v>
      </c>
      <c r="CP22" s="69">
        <v>0.44799239628208176</v>
      </c>
      <c r="CQ22" s="69"/>
      <c r="CR22" s="69">
        <f t="shared" si="50"/>
        <v>-0.85064897792256255</v>
      </c>
      <c r="CS22" s="69">
        <f>'RD T1'!E282</f>
        <v>0.24914659127565505</v>
      </c>
      <c r="CT22" s="69">
        <f t="shared" si="51"/>
        <v>-0.60150238664690747</v>
      </c>
    </row>
    <row r="23" spans="1:98" x14ac:dyDescent="0.2">
      <c r="A23" s="10" t="str">
        <f>name!D19</f>
        <v>53 Skilled construction and building trades</v>
      </c>
      <c r="B23" s="69">
        <v>1.7348095496794565E-2</v>
      </c>
      <c r="C23" s="69">
        <v>1.25250175954376E-2</v>
      </c>
      <c r="D23" s="69">
        <v>8.5302412319696024E-3</v>
      </c>
      <c r="E23" s="69">
        <v>1.7138600126902676E-2</v>
      </c>
      <c r="F23" s="69">
        <v>2.1638028374671183E-2</v>
      </c>
      <c r="G23" s="11"/>
      <c r="H23" s="69">
        <f t="shared" si="26"/>
        <v>1.3107787142701581E-2</v>
      </c>
      <c r="I23" s="69">
        <f>'RD T1'!E51</f>
        <v>7.5192961363873233E-3</v>
      </c>
      <c r="J23" s="69">
        <f t="shared" si="27"/>
        <v>2.0627083279088902E-2</v>
      </c>
      <c r="L23" t="str">
        <f t="shared" si="28"/>
        <v>53 Skilled construction and building trades</v>
      </c>
      <c r="M23" s="69">
        <v>0.30168822918382943</v>
      </c>
      <c r="N23" s="69">
        <v>0.34297025189969155</v>
      </c>
      <c r="O23" s="69">
        <v>0.25396936034233997</v>
      </c>
      <c r="P23" s="69">
        <v>0.41925421301744592</v>
      </c>
      <c r="Q23" s="69">
        <v>0.61708352726862981</v>
      </c>
      <c r="R23" s="11"/>
      <c r="S23" s="69">
        <f t="shared" si="29"/>
        <v>0.36311416692628984</v>
      </c>
      <c r="T23" s="69">
        <f>'RD T1'!E80</f>
        <v>0.21891561809927876</v>
      </c>
      <c r="U23" s="69">
        <f t="shared" si="30"/>
        <v>0.58202978502556857</v>
      </c>
      <c r="W23" t="str">
        <f t="shared" si="31"/>
        <v>53 Skilled construction and building trades</v>
      </c>
      <c r="X23" s="69">
        <v>1.2849338673316366</v>
      </c>
      <c r="Y23" s="69">
        <v>1.1165808360746532</v>
      </c>
      <c r="Z23" s="69">
        <v>0.93711124947674085</v>
      </c>
      <c r="AA23" s="69">
        <v>1.2338325358635491</v>
      </c>
      <c r="AB23" s="69">
        <v>1.4667851549663466</v>
      </c>
      <c r="AC23" s="69"/>
      <c r="AD23" s="69">
        <f t="shared" si="32"/>
        <v>0.5296739054896058</v>
      </c>
      <c r="AE23" s="69">
        <f>'RD T1'!E109</f>
        <v>0.67121710401160095</v>
      </c>
      <c r="AF23" s="69">
        <f t="shared" si="33"/>
        <v>1.2008910095012069</v>
      </c>
      <c r="AH23" t="str">
        <f t="shared" si="34"/>
        <v>53 Skilled construction and building trades</v>
      </c>
      <c r="AI23" s="69">
        <v>0.73211948339367727</v>
      </c>
      <c r="AJ23" s="69">
        <v>0.78050029887918837</v>
      </c>
      <c r="AK23" s="69">
        <v>0.61434418969882731</v>
      </c>
      <c r="AL23" s="69">
        <v>0.84447517161619212</v>
      </c>
      <c r="AM23" s="69">
        <v>1.0565134933409481</v>
      </c>
      <c r="AN23" s="69"/>
      <c r="AO23" s="69">
        <f t="shared" si="35"/>
        <v>0.44216930364212081</v>
      </c>
      <c r="AP23" s="69">
        <f>'RD T1'!E138</f>
        <v>0.5103163560073295</v>
      </c>
      <c r="AQ23" s="69">
        <f t="shared" si="36"/>
        <v>0.95248565964945031</v>
      </c>
      <c r="AS23" t="str">
        <f t="shared" si="37"/>
        <v>53 Skilled construction and building trades</v>
      </c>
      <c r="AT23" s="69">
        <v>1.2068470608952269</v>
      </c>
      <c r="AU23" s="69">
        <v>1.131740287109555</v>
      </c>
      <c r="AV23" s="69">
        <v>0.92929787660688057</v>
      </c>
      <c r="AW23" s="69">
        <v>1.2184823770011008</v>
      </c>
      <c r="AX23" s="69">
        <v>1.4128023805633942</v>
      </c>
      <c r="AY23" s="69"/>
      <c r="AZ23" s="69">
        <f t="shared" si="38"/>
        <v>0.48350450395651368</v>
      </c>
      <c r="BA23" s="69">
        <f>'RD T1'!E167</f>
        <v>0.70759119993713882</v>
      </c>
      <c r="BB23" s="69">
        <f t="shared" si="39"/>
        <v>1.1910957038936525</v>
      </c>
      <c r="BD23" t="str">
        <f t="shared" si="40"/>
        <v>53 Skilled construction and building trades</v>
      </c>
      <c r="BE23" s="69">
        <v>14.156483140640747</v>
      </c>
      <c r="BF23" s="69">
        <v>13.013524320723249</v>
      </c>
      <c r="BG23" s="69">
        <v>10.043687313036505</v>
      </c>
      <c r="BH23" s="69">
        <v>10.732412566203312</v>
      </c>
      <c r="BI23" s="69">
        <v>10.591119256445841</v>
      </c>
      <c r="BJ23" s="69"/>
      <c r="BK23" s="69">
        <f t="shared" si="41"/>
        <v>0.54743194340933599</v>
      </c>
      <c r="BL23" s="69">
        <f>'RD T1'!E196</f>
        <v>3.9201308528952614</v>
      </c>
      <c r="BM23" s="69">
        <f t="shared" si="42"/>
        <v>4.4675627963045974</v>
      </c>
      <c r="BO23" t="str">
        <f t="shared" si="43"/>
        <v>53 Skilled construction and building trades</v>
      </c>
      <c r="BP23" s="69">
        <v>11.064142655665227</v>
      </c>
      <c r="BQ23" s="69">
        <v>10.117544634143457</v>
      </c>
      <c r="BR23" s="69">
        <v>8.8203026902501467</v>
      </c>
      <c r="BS23" s="69">
        <v>9.0786470379789144</v>
      </c>
      <c r="BT23" s="69">
        <v>8.839751476498348</v>
      </c>
      <c r="BU23" s="69"/>
      <c r="BV23" s="69">
        <f t="shared" si="44"/>
        <v>1.9448786248201344E-2</v>
      </c>
      <c r="BW23" s="69">
        <f>'RD T1'!E225</f>
        <v>4.313338005665635</v>
      </c>
      <c r="BX23" s="69">
        <f t="shared" si="45"/>
        <v>4.3327867919138363</v>
      </c>
      <c r="BZ23" t="str">
        <f t="shared" si="46"/>
        <v>53 Skilled construction and building trades</v>
      </c>
      <c r="CA23" s="69">
        <v>5.3085027341280711</v>
      </c>
      <c r="CB23" s="69">
        <v>6.1384806263613587</v>
      </c>
      <c r="CC23" s="69">
        <v>4.3599633232856174</v>
      </c>
      <c r="CD23" s="69">
        <v>4.6122264515537328</v>
      </c>
      <c r="CE23" s="69">
        <v>4.9044385429793058</v>
      </c>
      <c r="CF23" s="69"/>
      <c r="CG23" s="69">
        <f t="shared" si="47"/>
        <v>0.54447521969368839</v>
      </c>
      <c r="CH23" s="69">
        <f>'RD T1'!E254</f>
        <v>1.7153511618497304</v>
      </c>
      <c r="CI23" s="69">
        <f t="shared" si="48"/>
        <v>2.2598263815434185</v>
      </c>
      <c r="CK23" t="str">
        <f t="shared" si="49"/>
        <v>53 Skilled construction and building trades</v>
      </c>
      <c r="CL23" s="69">
        <v>1.7486074037379447</v>
      </c>
      <c r="CM23" s="69">
        <v>1.7878238401339472</v>
      </c>
      <c r="CN23" s="69">
        <v>2.0477470164567011</v>
      </c>
      <c r="CO23" s="69">
        <v>1.2520003118574341</v>
      </c>
      <c r="CP23" s="69">
        <v>0.3917705476282568</v>
      </c>
      <c r="CQ23" s="69"/>
      <c r="CR23" s="69">
        <f t="shared" si="50"/>
        <v>-1.6559764688284444</v>
      </c>
      <c r="CS23" s="69">
        <f>'RD T1'!E283</f>
        <v>0.3136082362718669</v>
      </c>
      <c r="CT23" s="69">
        <f t="shared" si="51"/>
        <v>-1.3423682325565776</v>
      </c>
    </row>
    <row r="24" spans="1:98" x14ac:dyDescent="0.2">
      <c r="A24" s="10" t="str">
        <f>name!D20</f>
        <v>54 Textiles, printing and other skilled trades</v>
      </c>
      <c r="B24" s="69">
        <v>6.3606129778690193E-2</v>
      </c>
      <c r="C24" s="69">
        <v>7.1340025166038018E-2</v>
      </c>
      <c r="D24" s="69">
        <v>6.3875670734447137E-2</v>
      </c>
      <c r="E24" s="69">
        <v>0.10253723958815866</v>
      </c>
      <c r="F24" s="69">
        <v>0.17565566061311638</v>
      </c>
      <c r="G24" s="11"/>
      <c r="H24" s="69">
        <f t="shared" si="26"/>
        <v>0.11177998987866924</v>
      </c>
      <c r="I24" s="69">
        <f>'RD T1'!E52</f>
        <v>6.0659625154650239E-2</v>
      </c>
      <c r="J24" s="69">
        <f t="shared" si="27"/>
        <v>0.17243961503331948</v>
      </c>
      <c r="L24" t="str">
        <f t="shared" si="28"/>
        <v>54 Textiles, printing and other skilled trades</v>
      </c>
      <c r="M24" s="69">
        <v>0.48822547180163289</v>
      </c>
      <c r="N24" s="69">
        <v>0.67816495553608502</v>
      </c>
      <c r="O24" s="69">
        <v>0.68729352748595263</v>
      </c>
      <c r="P24" s="69">
        <v>1.0032020630257084</v>
      </c>
      <c r="Q24" s="69">
        <v>1.6929565966419438</v>
      </c>
      <c r="R24" s="11"/>
      <c r="S24" s="69">
        <f t="shared" si="29"/>
        <v>1.0056630691559911</v>
      </c>
      <c r="T24" s="69">
        <f>'RD T1'!E81</f>
        <v>0.65808019596345257</v>
      </c>
      <c r="U24" s="69">
        <f t="shared" si="30"/>
        <v>1.6637432651194437</v>
      </c>
      <c r="W24" t="str">
        <f t="shared" si="31"/>
        <v>54 Textiles, printing and other skilled trades</v>
      </c>
      <c r="X24" s="69">
        <v>1.4515363622058457</v>
      </c>
      <c r="Y24" s="69">
        <v>1.3800088144996063</v>
      </c>
      <c r="Z24" s="69">
        <v>1.4033841438248169</v>
      </c>
      <c r="AA24" s="69">
        <v>1.8860173831671418</v>
      </c>
      <c r="AB24" s="69">
        <v>2.3272425228364431</v>
      </c>
      <c r="AC24" s="69"/>
      <c r="AD24" s="69">
        <f t="shared" si="32"/>
        <v>0.92385837901162615</v>
      </c>
      <c r="AE24" s="69">
        <f>'RD T1'!E110</f>
        <v>1.1307079499159398</v>
      </c>
      <c r="AF24" s="69">
        <f t="shared" si="33"/>
        <v>2.054566328927566</v>
      </c>
      <c r="AH24" t="str">
        <f t="shared" si="34"/>
        <v>54 Textiles, printing and other skilled trades</v>
      </c>
      <c r="AI24" s="69">
        <v>0.67713497475972717</v>
      </c>
      <c r="AJ24" s="69">
        <v>0.58664576748483555</v>
      </c>
      <c r="AK24" s="69">
        <v>0.69621581175135283</v>
      </c>
      <c r="AL24" s="69">
        <v>0.83875665298247559</v>
      </c>
      <c r="AM24" s="69">
        <v>1.1052544441430279</v>
      </c>
      <c r="AN24" s="69"/>
      <c r="AO24" s="69">
        <f t="shared" si="35"/>
        <v>0.40903863239167504</v>
      </c>
      <c r="AP24" s="69">
        <f>'RD T1'!E139</f>
        <v>0.56337956228662589</v>
      </c>
      <c r="AQ24" s="69">
        <f t="shared" si="36"/>
        <v>0.97241819467830093</v>
      </c>
      <c r="AS24" t="str">
        <f t="shared" si="37"/>
        <v>54 Textiles, printing and other skilled trades</v>
      </c>
      <c r="AT24" s="69">
        <v>0.71254327220806801</v>
      </c>
      <c r="AU24" s="69">
        <v>0.64531033310352159</v>
      </c>
      <c r="AV24" s="69">
        <v>0.70188795038952134</v>
      </c>
      <c r="AW24" s="69">
        <v>0.86272546160262609</v>
      </c>
      <c r="AX24" s="69">
        <v>0.85465358736614128</v>
      </c>
      <c r="AY24" s="69"/>
      <c r="AZ24" s="69">
        <f t="shared" si="38"/>
        <v>0.15276563697661993</v>
      </c>
      <c r="BA24" s="69">
        <f>'RD T1'!E168</f>
        <v>0.50545518851368831</v>
      </c>
      <c r="BB24" s="69">
        <f t="shared" si="39"/>
        <v>0.65822082549030825</v>
      </c>
      <c r="BD24" t="str">
        <f t="shared" si="40"/>
        <v>54 Textiles, printing and other skilled trades</v>
      </c>
      <c r="BE24" s="69">
        <v>4.9666459367824665</v>
      </c>
      <c r="BF24" s="69">
        <v>4.6894828461590707</v>
      </c>
      <c r="BG24" s="69">
        <v>4.0847098600041543</v>
      </c>
      <c r="BH24" s="69">
        <v>4.7389677156431294</v>
      </c>
      <c r="BI24" s="69">
        <v>4.9162263495069718</v>
      </c>
      <c r="BJ24" s="69"/>
      <c r="BK24" s="69">
        <f t="shared" si="41"/>
        <v>0.83151648950281754</v>
      </c>
      <c r="BL24" s="69">
        <f>'RD T1'!E197</f>
        <v>1.8725371965645818</v>
      </c>
      <c r="BM24" s="69">
        <f t="shared" si="42"/>
        <v>2.7040536860673994</v>
      </c>
      <c r="BO24" t="str">
        <f t="shared" si="43"/>
        <v>54 Textiles, printing and other skilled trades</v>
      </c>
      <c r="BP24" s="69">
        <v>5.4232118361722295</v>
      </c>
      <c r="BQ24" s="69">
        <v>4.446830739176602</v>
      </c>
      <c r="BR24" s="69">
        <v>4.4702872608831044</v>
      </c>
      <c r="BS24" s="69">
        <v>4.222614847398944</v>
      </c>
      <c r="BT24" s="69">
        <v>3.615246852404403</v>
      </c>
      <c r="BU24" s="69"/>
      <c r="BV24" s="69">
        <f t="shared" si="44"/>
        <v>-0.85504040847870133</v>
      </c>
      <c r="BW24" s="69">
        <f>'RD T1'!E226</f>
        <v>1.6354214084996372</v>
      </c>
      <c r="BX24" s="69">
        <f t="shared" si="45"/>
        <v>0.78038100002093591</v>
      </c>
      <c r="BZ24" t="str">
        <f t="shared" si="46"/>
        <v>54 Textiles, printing and other skilled trades</v>
      </c>
      <c r="CA24" s="69">
        <v>3.7693577827391542</v>
      </c>
      <c r="CB24" s="69">
        <v>4.0781200950915011</v>
      </c>
      <c r="CC24" s="69">
        <v>3.7733609164613786</v>
      </c>
      <c r="CD24" s="69">
        <v>3.948941424587689</v>
      </c>
      <c r="CE24" s="69">
        <v>2.9283505278159354</v>
      </c>
      <c r="CF24" s="69"/>
      <c r="CG24" s="69">
        <f t="shared" si="47"/>
        <v>-0.8450103886454432</v>
      </c>
      <c r="CH24" s="69">
        <f>'RD T1'!E255</f>
        <v>1.2663098502458012</v>
      </c>
      <c r="CI24" s="69">
        <f t="shared" si="48"/>
        <v>0.42129946160035803</v>
      </c>
      <c r="CK24" t="str">
        <f t="shared" si="49"/>
        <v>54 Textiles, printing and other skilled trades</v>
      </c>
      <c r="CL24" s="69">
        <v>1.1519334338320248</v>
      </c>
      <c r="CM24" s="69">
        <v>1.002646524056819</v>
      </c>
      <c r="CN24" s="69">
        <v>1.2414728416016299</v>
      </c>
      <c r="CO24" s="69">
        <v>0.70891666341860049</v>
      </c>
      <c r="CP24" s="69">
        <v>0.36751005434938894</v>
      </c>
      <c r="CQ24" s="69"/>
      <c r="CR24" s="69">
        <f t="shared" si="50"/>
        <v>-0.87396278725224086</v>
      </c>
      <c r="CS24" s="69">
        <f>'RD T1'!E284</f>
        <v>0.21303720555176425</v>
      </c>
      <c r="CT24" s="69">
        <f t="shared" si="51"/>
        <v>-0.66092558170047666</v>
      </c>
    </row>
    <row r="25" spans="1:98" x14ac:dyDescent="0.2">
      <c r="A25" s="10" t="str">
        <f>name!D21</f>
        <v>61 Caring personal service occupations</v>
      </c>
      <c r="B25" s="69">
        <v>4.088160497076497E-2</v>
      </c>
      <c r="C25" s="69">
        <v>4.6782529599413224E-2</v>
      </c>
      <c r="D25" s="69">
        <v>4.445714566372614E-2</v>
      </c>
      <c r="E25" s="69">
        <v>6.1700060183916557E-2</v>
      </c>
      <c r="F25" s="69">
        <v>0.10324871561855835</v>
      </c>
      <c r="G25" s="11"/>
      <c r="H25" s="69">
        <f t="shared" si="26"/>
        <v>5.8791569954832208E-2</v>
      </c>
      <c r="I25" s="69">
        <f>'RD T1'!E53</f>
        <v>4.1458464965449887E-2</v>
      </c>
      <c r="J25" s="69">
        <f t="shared" si="27"/>
        <v>0.10025003492028209</v>
      </c>
      <c r="L25" t="str">
        <f t="shared" si="28"/>
        <v>61 Caring personal service occupations</v>
      </c>
      <c r="M25" s="69">
        <v>2.2314845175890792</v>
      </c>
      <c r="N25" s="69">
        <v>2.5756529743723897</v>
      </c>
      <c r="O25" s="69">
        <v>2.6197486321741508</v>
      </c>
      <c r="P25" s="69">
        <v>3.7191829774189524</v>
      </c>
      <c r="Q25" s="69">
        <v>6.1822297089811133</v>
      </c>
      <c r="R25" s="11"/>
      <c r="S25" s="69">
        <f t="shared" si="29"/>
        <v>3.5624810768069626</v>
      </c>
      <c r="T25" s="69">
        <f>'RD T1'!E82</f>
        <v>2.6661661329613962</v>
      </c>
      <c r="U25" s="69">
        <f t="shared" si="30"/>
        <v>6.2286472097683587</v>
      </c>
      <c r="W25" t="str">
        <f t="shared" si="31"/>
        <v>61 Caring personal service occupations</v>
      </c>
      <c r="X25" s="69">
        <v>8.0310144699691932</v>
      </c>
      <c r="Y25" s="69">
        <v>7.4790468450290648</v>
      </c>
      <c r="Z25" s="69">
        <v>8.0439402640784703</v>
      </c>
      <c r="AA25" s="69">
        <v>9.4901817770356907</v>
      </c>
      <c r="AB25" s="69">
        <v>11.421407204633713</v>
      </c>
      <c r="AC25" s="69"/>
      <c r="AD25" s="69">
        <f t="shared" si="32"/>
        <v>3.3774669405552427</v>
      </c>
      <c r="AE25" s="69">
        <f>'RD T1'!E111</f>
        <v>6.8124123713867819</v>
      </c>
      <c r="AF25" s="69">
        <f t="shared" si="33"/>
        <v>10.189879311942025</v>
      </c>
      <c r="AH25" t="str">
        <f t="shared" si="34"/>
        <v>61 Caring personal service occupations</v>
      </c>
      <c r="AI25" s="69">
        <v>7.5080024628106523</v>
      </c>
      <c r="AJ25" s="69">
        <v>6.0653230175445527</v>
      </c>
      <c r="AK25" s="69">
        <v>6.5388994585027813</v>
      </c>
      <c r="AL25" s="69">
        <v>6.6281116579059205</v>
      </c>
      <c r="AM25" s="69">
        <v>6.8917889091755198</v>
      </c>
      <c r="AN25" s="69"/>
      <c r="AO25" s="69">
        <f t="shared" si="35"/>
        <v>0.35288945067273847</v>
      </c>
      <c r="AP25" s="69">
        <f>'RD T1'!E140</f>
        <v>4.1054319752859501</v>
      </c>
      <c r="AQ25" s="69">
        <f t="shared" si="36"/>
        <v>4.4583214259586885</v>
      </c>
      <c r="AS25" t="str">
        <f t="shared" si="37"/>
        <v>61 Caring personal service occupations</v>
      </c>
      <c r="AT25" s="69">
        <v>4.1263411266706305</v>
      </c>
      <c r="AU25" s="69">
        <v>3.6886676378678196</v>
      </c>
      <c r="AV25" s="69">
        <v>4.1367374291821122</v>
      </c>
      <c r="AW25" s="69">
        <v>4.3408331428296805</v>
      </c>
      <c r="AX25" s="69">
        <v>4.8182712710127635</v>
      </c>
      <c r="AY25" s="69"/>
      <c r="AZ25" s="69">
        <f t="shared" si="38"/>
        <v>0.68153384183065135</v>
      </c>
      <c r="BA25" s="69">
        <f>'RD T1'!E169</f>
        <v>2.8374698215767631</v>
      </c>
      <c r="BB25" s="69">
        <f t="shared" si="39"/>
        <v>3.5190036634074144</v>
      </c>
      <c r="BD25" t="str">
        <f t="shared" si="40"/>
        <v>61 Caring personal service occupations</v>
      </c>
      <c r="BE25" s="69">
        <v>24.797303185281134</v>
      </c>
      <c r="BF25" s="69">
        <v>27.302202883065771</v>
      </c>
      <c r="BG25" s="69">
        <v>25.78070033448196</v>
      </c>
      <c r="BH25" s="69">
        <v>28.139332882589461</v>
      </c>
      <c r="BI25" s="69">
        <v>32.9915782665962</v>
      </c>
      <c r="BJ25" s="69"/>
      <c r="BK25" s="69">
        <f t="shared" si="41"/>
        <v>7.21087793211424</v>
      </c>
      <c r="BL25" s="69">
        <f>'RD T1'!E198</f>
        <v>15.857688469666595</v>
      </c>
      <c r="BM25" s="69">
        <f t="shared" si="42"/>
        <v>23.068566401780835</v>
      </c>
      <c r="BO25" t="str">
        <f t="shared" si="43"/>
        <v>61 Caring personal service occupations</v>
      </c>
      <c r="BP25" s="69">
        <v>21.050730347282666</v>
      </c>
      <c r="BQ25" s="69">
        <v>19.068585985638357</v>
      </c>
      <c r="BR25" s="69">
        <v>16.111559263461391</v>
      </c>
      <c r="BS25" s="69">
        <v>14.600439789968283</v>
      </c>
      <c r="BT25" s="69">
        <v>10.810660710284301</v>
      </c>
      <c r="BU25" s="69"/>
      <c r="BV25" s="69">
        <f t="shared" si="44"/>
        <v>-5.30089855317709</v>
      </c>
      <c r="BW25" s="69">
        <f>'RD T1'!E227</f>
        <v>6.876217554449422</v>
      </c>
      <c r="BX25" s="69">
        <f t="shared" si="45"/>
        <v>1.5753190012723319</v>
      </c>
      <c r="BZ25" t="str">
        <f t="shared" si="46"/>
        <v>61 Caring personal service occupations</v>
      </c>
      <c r="CA25" s="69">
        <v>4.7626663958185773</v>
      </c>
      <c r="CB25" s="69">
        <v>2.9437243138326465</v>
      </c>
      <c r="CC25" s="69">
        <v>2.6301755842404506</v>
      </c>
      <c r="CD25" s="69">
        <v>1.9459898947820684</v>
      </c>
      <c r="CE25" s="69">
        <v>1.8826430590221299</v>
      </c>
      <c r="CF25" s="69"/>
      <c r="CG25" s="69">
        <f t="shared" si="47"/>
        <v>-0.7475325252183207</v>
      </c>
      <c r="CH25" s="69">
        <f>'RD T1'!E256</f>
        <v>0.60485546538213719</v>
      </c>
      <c r="CI25" s="69">
        <f t="shared" si="48"/>
        <v>-0.14267705983618351</v>
      </c>
      <c r="CK25" t="str">
        <f t="shared" si="49"/>
        <v>61 Caring personal service occupations</v>
      </c>
      <c r="CL25" s="69">
        <v>0.54587865646756317</v>
      </c>
      <c r="CM25" s="69">
        <v>0.41013705721416177</v>
      </c>
      <c r="CN25" s="69">
        <v>0.49949871173853527</v>
      </c>
      <c r="CO25" s="69">
        <v>0.52327311598892889</v>
      </c>
      <c r="CP25" s="69">
        <v>0.58438553264655924</v>
      </c>
      <c r="CQ25" s="69"/>
      <c r="CR25" s="69">
        <f t="shared" si="50"/>
        <v>8.4886820908023963E-2</v>
      </c>
      <c r="CS25" s="69">
        <f>'RD T1'!E285</f>
        <v>0.18425590166022493</v>
      </c>
      <c r="CT25" s="69">
        <f t="shared" si="51"/>
        <v>0.26914272256824889</v>
      </c>
    </row>
    <row r="26" spans="1:98" x14ac:dyDescent="0.2">
      <c r="A26" s="10" t="str">
        <f>name!D22</f>
        <v>62 Leisure, travel and related personal service occupations</v>
      </c>
      <c r="B26" s="69">
        <v>1.9174363554386335E-2</v>
      </c>
      <c r="C26" s="69">
        <v>4.0936273913897508E-2</v>
      </c>
      <c r="D26" s="69">
        <v>4.3188969340112515E-2</v>
      </c>
      <c r="E26" s="69">
        <v>6.1973341164053564E-2</v>
      </c>
      <c r="F26" s="69">
        <v>9.812134106661087E-2</v>
      </c>
      <c r="G26" s="11"/>
      <c r="H26" s="69">
        <f t="shared" si="26"/>
        <v>5.4932371726498355E-2</v>
      </c>
      <c r="I26" s="69">
        <f>'RD T1'!E54</f>
        <v>4.3273567889598401E-2</v>
      </c>
      <c r="J26" s="69">
        <f t="shared" si="27"/>
        <v>9.8205939616096749E-2</v>
      </c>
      <c r="L26" t="str">
        <f t="shared" si="28"/>
        <v>62 Leisure, travel and related personal service occupations</v>
      </c>
      <c r="M26" s="69">
        <v>0.42480665282346303</v>
      </c>
      <c r="N26" s="69">
        <v>0.51295623848248695</v>
      </c>
      <c r="O26" s="69">
        <v>0.46195128573881683</v>
      </c>
      <c r="P26" s="69">
        <v>0.6198505083546153</v>
      </c>
      <c r="Q26" s="69">
        <v>1.0790151152517642</v>
      </c>
      <c r="R26" s="11"/>
      <c r="S26" s="69">
        <f t="shared" si="29"/>
        <v>0.61706382951294736</v>
      </c>
      <c r="T26" s="69">
        <f>'RD T1'!E83</f>
        <v>0.41985302753045878</v>
      </c>
      <c r="U26" s="69">
        <f t="shared" si="30"/>
        <v>1.0369168570434062</v>
      </c>
      <c r="W26" t="str">
        <f t="shared" si="31"/>
        <v>62 Leisure, travel and related personal service occupations</v>
      </c>
      <c r="X26" s="69">
        <v>1.6977551244832738</v>
      </c>
      <c r="Y26" s="69">
        <v>1.9220914220041707</v>
      </c>
      <c r="Z26" s="69">
        <v>1.8463137316753029</v>
      </c>
      <c r="AA26" s="69">
        <v>2.313425167679581</v>
      </c>
      <c r="AB26" s="69">
        <v>3.1750839324021443</v>
      </c>
      <c r="AC26" s="69"/>
      <c r="AD26" s="69">
        <f t="shared" si="32"/>
        <v>1.3287702007268414</v>
      </c>
      <c r="AE26" s="69">
        <f>'RD T1'!E112</f>
        <v>1.6435181659180162</v>
      </c>
      <c r="AF26" s="69">
        <f t="shared" si="33"/>
        <v>2.9722883666448574</v>
      </c>
      <c r="AH26" t="str">
        <f t="shared" si="34"/>
        <v>62 Leisure, travel and related personal service occupations</v>
      </c>
      <c r="AI26" s="69">
        <v>1.1449730651351064</v>
      </c>
      <c r="AJ26" s="69">
        <v>1.2519761183190858</v>
      </c>
      <c r="AK26" s="69">
        <v>1.2402763316100478</v>
      </c>
      <c r="AL26" s="69">
        <v>1.4673244051242988</v>
      </c>
      <c r="AM26" s="69">
        <v>2.0277748095429287</v>
      </c>
      <c r="AN26" s="69"/>
      <c r="AO26" s="69">
        <f t="shared" si="35"/>
        <v>0.78749847793288086</v>
      </c>
      <c r="AP26" s="69">
        <f>'RD T1'!E141</f>
        <v>1.0629443519286161</v>
      </c>
      <c r="AQ26" s="69">
        <f t="shared" si="36"/>
        <v>1.850442829861497</v>
      </c>
      <c r="AS26" t="str">
        <f t="shared" si="37"/>
        <v>62 Leisure, travel and related personal service occupations</v>
      </c>
      <c r="AT26" s="69">
        <v>1.2039685465258385</v>
      </c>
      <c r="AU26" s="69">
        <v>1.4675169231842515</v>
      </c>
      <c r="AV26" s="69">
        <v>1.4505460266642023</v>
      </c>
      <c r="AW26" s="69">
        <v>1.7225241523357333</v>
      </c>
      <c r="AX26" s="69">
        <v>2.4375608009889387</v>
      </c>
      <c r="AY26" s="69"/>
      <c r="AZ26" s="69">
        <f t="shared" si="38"/>
        <v>0.98701477432473639</v>
      </c>
      <c r="BA26" s="69">
        <f>'RD T1'!E170</f>
        <v>1.2711531206016988</v>
      </c>
      <c r="BB26" s="69">
        <f t="shared" si="39"/>
        <v>2.2581678949264354</v>
      </c>
      <c r="BD26" t="str">
        <f t="shared" si="40"/>
        <v>62 Leisure, travel and related personal service occupations</v>
      </c>
      <c r="BE26" s="69">
        <v>5.1056421469843691</v>
      </c>
      <c r="BF26" s="69">
        <v>5.5336177038461374</v>
      </c>
      <c r="BG26" s="69">
        <v>4.5858167968671877</v>
      </c>
      <c r="BH26" s="69">
        <v>4.4757367052558674</v>
      </c>
      <c r="BI26" s="69">
        <v>4.3852906518631691</v>
      </c>
      <c r="BJ26" s="69"/>
      <c r="BK26" s="69">
        <f t="shared" si="41"/>
        <v>-0.20052614500401855</v>
      </c>
      <c r="BL26" s="69">
        <f>'RD T1'!E199</f>
        <v>1.9282979200308739</v>
      </c>
      <c r="BM26" s="69">
        <f t="shared" si="42"/>
        <v>1.7277717750268553</v>
      </c>
      <c r="BO26" t="str">
        <f t="shared" si="43"/>
        <v>62 Leisure, travel and related personal service occupations</v>
      </c>
      <c r="BP26" s="69">
        <v>5.6444932805629486</v>
      </c>
      <c r="BQ26" s="69">
        <v>5.6576718950525722</v>
      </c>
      <c r="BR26" s="69">
        <v>4.6740987975484432</v>
      </c>
      <c r="BS26" s="69">
        <v>4.1168633922354534</v>
      </c>
      <c r="BT26" s="69">
        <v>3.2699037045894377</v>
      </c>
      <c r="BU26" s="69"/>
      <c r="BV26" s="69">
        <f t="shared" si="44"/>
        <v>-1.4041950929590055</v>
      </c>
      <c r="BW26" s="69">
        <f>'RD T1'!E228</f>
        <v>1.9280593375242876</v>
      </c>
      <c r="BX26" s="69">
        <f t="shared" si="45"/>
        <v>0.52386424456528213</v>
      </c>
      <c r="BZ26" t="str">
        <f t="shared" si="46"/>
        <v>62 Leisure, travel and related personal service occupations</v>
      </c>
      <c r="CA26" s="69">
        <v>2.9414846040875715</v>
      </c>
      <c r="CB26" s="69">
        <v>3.8294492767851973</v>
      </c>
      <c r="CC26" s="69">
        <v>3.4965639869621263</v>
      </c>
      <c r="CD26" s="69">
        <v>3.4515315331233158</v>
      </c>
      <c r="CE26" s="69">
        <v>3.3960418985236247</v>
      </c>
      <c r="CF26" s="69"/>
      <c r="CG26" s="69">
        <f t="shared" si="47"/>
        <v>-0.10052208843850163</v>
      </c>
      <c r="CH26" s="69">
        <f>'RD T1'!E257</f>
        <v>1.353812601334988</v>
      </c>
      <c r="CI26" s="69">
        <f t="shared" si="48"/>
        <v>1.2532905128964864</v>
      </c>
      <c r="CK26" t="str">
        <f t="shared" si="49"/>
        <v>62 Leisure, travel and related personal service occupations</v>
      </c>
      <c r="CL26" s="69">
        <v>0.85150835162186056</v>
      </c>
      <c r="CM26" s="69">
        <v>0.71076194350015798</v>
      </c>
      <c r="CN26" s="69">
        <v>0.80059560985724976</v>
      </c>
      <c r="CO26" s="69">
        <v>0.48806637159329458</v>
      </c>
      <c r="CP26" s="69">
        <v>0.32390638256990362</v>
      </c>
      <c r="CQ26" s="69"/>
      <c r="CR26" s="69">
        <f t="shared" si="50"/>
        <v>-0.47668922728734614</v>
      </c>
      <c r="CS26" s="69">
        <f>'RD T1'!E286</f>
        <v>0.16347121482087329</v>
      </c>
      <c r="CT26" s="69">
        <f t="shared" si="51"/>
        <v>-0.31321801246647285</v>
      </c>
    </row>
    <row r="27" spans="1:98" x14ac:dyDescent="0.2">
      <c r="A27" s="10" t="str">
        <f>name!D23</f>
        <v>63 Community and civil enforcement occupations</v>
      </c>
      <c r="B27" s="69">
        <v>1.2889919604986053E-3</v>
      </c>
      <c r="C27" s="69">
        <v>1.1777257406194275E-3</v>
      </c>
      <c r="D27" s="69">
        <v>1.2892485679715112E-3</v>
      </c>
      <c r="E27" s="69">
        <v>1.4816559301146007E-3</v>
      </c>
      <c r="F27" s="69">
        <v>2.4094040165113652E-3</v>
      </c>
      <c r="G27" s="11"/>
      <c r="H27" s="69">
        <f t="shared" si="26"/>
        <v>1.120155448539854E-3</v>
      </c>
      <c r="I27" s="69">
        <f>'RD T1'!E55</f>
        <v>9.010069500648304E-4</v>
      </c>
      <c r="J27" s="69">
        <f t="shared" si="27"/>
        <v>2.0211623986046844E-3</v>
      </c>
      <c r="L27" t="str">
        <f t="shared" si="28"/>
        <v>63 Community and civil enforcement occupations</v>
      </c>
      <c r="M27" s="69">
        <v>2.3101430671643362E-2</v>
      </c>
      <c r="N27" s="69">
        <v>2.1680662427744961E-2</v>
      </c>
      <c r="O27" s="69">
        <v>2.8806452271269427E-2</v>
      </c>
      <c r="P27" s="69">
        <v>2.5052882161663619E-2</v>
      </c>
      <c r="Q27" s="69">
        <v>4.2382306533519404E-2</v>
      </c>
      <c r="R27" s="11"/>
      <c r="S27" s="69">
        <f t="shared" si="29"/>
        <v>1.3575854262249977E-2</v>
      </c>
      <c r="T27" s="69">
        <f>'RD T1'!E84</f>
        <v>1.5647528537786781E-2</v>
      </c>
      <c r="U27" s="69">
        <f t="shared" si="30"/>
        <v>2.9223382800036758E-2</v>
      </c>
      <c r="W27" t="str">
        <f t="shared" si="31"/>
        <v>63 Community and civil enforcement occupations</v>
      </c>
      <c r="X27" s="69">
        <v>0.10882402322892858</v>
      </c>
      <c r="Y27" s="69">
        <v>0.10334969432385664</v>
      </c>
      <c r="Z27" s="69">
        <v>0.11550548498010701</v>
      </c>
      <c r="AA27" s="69">
        <v>0.11812523607940273</v>
      </c>
      <c r="AB27" s="69">
        <v>0.13580298916642328</v>
      </c>
      <c r="AC27" s="69"/>
      <c r="AD27" s="69">
        <f t="shared" si="32"/>
        <v>2.0297504186316262E-2</v>
      </c>
      <c r="AE27" s="69">
        <f>'RD T1'!E113</f>
        <v>8.1525671818949874E-2</v>
      </c>
      <c r="AF27" s="69">
        <f t="shared" si="33"/>
        <v>0.10182317600526614</v>
      </c>
      <c r="AH27" t="str">
        <f t="shared" si="34"/>
        <v>63 Community and civil enforcement occupations</v>
      </c>
      <c r="AI27" s="69">
        <v>3.3368479737902537E-2</v>
      </c>
      <c r="AJ27" s="69">
        <v>2.8946109053701929E-2</v>
      </c>
      <c r="AK27" s="69">
        <v>3.8219772241110755E-2</v>
      </c>
      <c r="AL27" s="69">
        <v>2.9276800684478174E-2</v>
      </c>
      <c r="AM27" s="69">
        <v>3.317463961430938E-2</v>
      </c>
      <c r="AN27" s="69"/>
      <c r="AO27" s="69">
        <f t="shared" si="35"/>
        <v>-5.0451326268013755E-3</v>
      </c>
      <c r="AP27" s="69">
        <f>'RD T1'!E142</f>
        <v>1.9094200459893015E-2</v>
      </c>
      <c r="AQ27" s="69">
        <f t="shared" si="36"/>
        <v>1.4049067833091639E-2</v>
      </c>
      <c r="AS27" t="str">
        <f t="shared" si="37"/>
        <v>63 Community and civil enforcement occupations</v>
      </c>
      <c r="AT27" s="69">
        <v>3.3604142719214809E-2</v>
      </c>
      <c r="AU27" s="69">
        <v>2.6684353494572537E-2</v>
      </c>
      <c r="AV27" s="69">
        <v>3.5008799082101402E-2</v>
      </c>
      <c r="AW27" s="69">
        <v>2.3763569188618782E-2</v>
      </c>
      <c r="AX27" s="69">
        <v>2.3647782355168265E-2</v>
      </c>
      <c r="AY27" s="69"/>
      <c r="AZ27" s="69">
        <f t="shared" si="38"/>
        <v>-1.1361016726933137E-2</v>
      </c>
      <c r="BA27" s="69">
        <f>'RD T1'!E171</f>
        <v>1.5325894140283416E-2</v>
      </c>
      <c r="BB27" s="69">
        <f t="shared" si="39"/>
        <v>3.9648774133502797E-3</v>
      </c>
      <c r="BD27" t="str">
        <f t="shared" si="40"/>
        <v>63 Community and civil enforcement occupations</v>
      </c>
      <c r="BE27" s="69">
        <v>0.15382638349751895</v>
      </c>
      <c r="BF27" s="69">
        <v>0.1010479052144703</v>
      </c>
      <c r="BG27" s="69">
        <v>0.14286187426851241</v>
      </c>
      <c r="BH27" s="69">
        <v>8.1224578563259001E-2</v>
      </c>
      <c r="BI27" s="69">
        <v>8.644051111145605E-2</v>
      </c>
      <c r="BJ27" s="69"/>
      <c r="BK27" s="69">
        <f t="shared" si="41"/>
        <v>-5.6421363157056356E-2</v>
      </c>
      <c r="BL27" s="69">
        <f>'RD T1'!E200</f>
        <v>3.1377059926355429E-2</v>
      </c>
      <c r="BM27" s="69">
        <f t="shared" si="42"/>
        <v>-2.5044303230700928E-2</v>
      </c>
      <c r="BO27" t="str">
        <f t="shared" si="43"/>
        <v>63 Community and civil enforcement occupations</v>
      </c>
      <c r="BP27" s="69">
        <v>0.20203585067840979</v>
      </c>
      <c r="BQ27" s="69">
        <v>0.14864008728935549</v>
      </c>
      <c r="BR27" s="69">
        <v>0.20102762725181431</v>
      </c>
      <c r="BS27" s="69">
        <v>0.11777445116227106</v>
      </c>
      <c r="BT27" s="69">
        <v>0.10019422514512533</v>
      </c>
      <c r="BU27" s="69"/>
      <c r="BV27" s="69">
        <f t="shared" si="44"/>
        <v>-0.10083340210668898</v>
      </c>
      <c r="BW27" s="69">
        <f>'RD T1'!E229</f>
        <v>5.3261677441487063E-2</v>
      </c>
      <c r="BX27" s="69">
        <f t="shared" si="45"/>
        <v>-4.7571724665201917E-2</v>
      </c>
      <c r="BZ27" t="str">
        <f t="shared" si="46"/>
        <v>63 Community and civil enforcement occupations</v>
      </c>
      <c r="CA27" s="69">
        <v>0.15309486761111246</v>
      </c>
      <c r="CB27" s="69">
        <v>0.15166646057931871</v>
      </c>
      <c r="CC27" s="69">
        <v>0.18010060582099841</v>
      </c>
      <c r="CD27" s="69">
        <v>0.12959742752525341</v>
      </c>
      <c r="CE27" s="69">
        <v>0.12924754699154151</v>
      </c>
      <c r="CF27" s="69"/>
      <c r="CG27" s="69">
        <f t="shared" si="47"/>
        <v>-5.0853058829456899E-2</v>
      </c>
      <c r="CH27" s="69">
        <f>'RD T1'!E258</f>
        <v>4.8097563203341125E-2</v>
      </c>
      <c r="CI27" s="69">
        <f t="shared" si="48"/>
        <v>-2.755495626115774E-3</v>
      </c>
      <c r="CK27" t="str">
        <f t="shared" si="49"/>
        <v>63 Community and civil enforcement occupations</v>
      </c>
      <c r="CL27" s="69">
        <v>3.3580985409061626E-2</v>
      </c>
      <c r="CM27" s="69">
        <v>2.3343384055519372E-2</v>
      </c>
      <c r="CN27" s="69">
        <v>5.0115070202851345E-2</v>
      </c>
      <c r="CO27" s="69">
        <v>1.4351559627063063E-2</v>
      </c>
      <c r="CP27" s="69">
        <v>1.0686025447361731E-2</v>
      </c>
      <c r="CQ27" s="69"/>
      <c r="CR27" s="69">
        <f t="shared" si="50"/>
        <v>-3.9429044755489612E-2</v>
      </c>
      <c r="CS27" s="69">
        <f>'RD T1'!E287</f>
        <v>4.5129455700923119E-3</v>
      </c>
      <c r="CT27" s="69">
        <f t="shared" si="51"/>
        <v>-3.4916099185397301E-2</v>
      </c>
    </row>
    <row r="28" spans="1:98" x14ac:dyDescent="0.2">
      <c r="A28" s="10" t="str">
        <f>name!D24</f>
        <v>71 Sales occupations</v>
      </c>
      <c r="B28" s="69">
        <v>0.12941007623719611</v>
      </c>
      <c r="C28" s="69">
        <v>0.14756411746379361</v>
      </c>
      <c r="D28" s="69">
        <v>0.12695617829417979</v>
      </c>
      <c r="E28" s="69">
        <v>0.175823164882909</v>
      </c>
      <c r="F28" s="69">
        <v>0.26259253255745185</v>
      </c>
      <c r="G28" s="11"/>
      <c r="H28" s="69">
        <f t="shared" si="26"/>
        <v>0.13563635426327206</v>
      </c>
      <c r="I28" s="69">
        <f>'RD T1'!E56</f>
        <v>8.7717946139548419E-2</v>
      </c>
      <c r="J28" s="69">
        <f t="shared" si="27"/>
        <v>0.22335430040282048</v>
      </c>
      <c r="L28" t="str">
        <f t="shared" si="28"/>
        <v>71 Sales occupations</v>
      </c>
      <c r="M28" s="69">
        <v>1.8636213143337461</v>
      </c>
      <c r="N28" s="69">
        <v>2.0782244731740542</v>
      </c>
      <c r="O28" s="69">
        <v>2.0694076281005205</v>
      </c>
      <c r="P28" s="69">
        <v>2.9807019615871</v>
      </c>
      <c r="Q28" s="69">
        <v>5.2970811287728852</v>
      </c>
      <c r="R28" s="11"/>
      <c r="S28" s="69">
        <f t="shared" si="29"/>
        <v>3.2276735006723647</v>
      </c>
      <c r="T28" s="69">
        <f>'RD T1'!E85</f>
        <v>1.7208758578684311</v>
      </c>
      <c r="U28" s="69">
        <f t="shared" si="30"/>
        <v>4.948549358540796</v>
      </c>
      <c r="W28" t="str">
        <f t="shared" si="31"/>
        <v>71 Sales occupations</v>
      </c>
      <c r="X28" s="69">
        <v>7.4754490390113881</v>
      </c>
      <c r="Y28" s="69">
        <v>6.9872474140627263</v>
      </c>
      <c r="Z28" s="69">
        <v>7.6204237273211666</v>
      </c>
      <c r="AA28" s="69">
        <v>9.0235652022908521</v>
      </c>
      <c r="AB28" s="69">
        <v>11.588795004858591</v>
      </c>
      <c r="AC28" s="69"/>
      <c r="AD28" s="69">
        <f t="shared" si="32"/>
        <v>3.9683712775374245</v>
      </c>
      <c r="AE28" s="69">
        <f>'RD T1'!E114</f>
        <v>5.633122409565896</v>
      </c>
      <c r="AF28" s="69">
        <f t="shared" si="33"/>
        <v>9.6014936871033214</v>
      </c>
      <c r="AH28" t="str">
        <f t="shared" si="34"/>
        <v>71 Sales occupations</v>
      </c>
      <c r="AI28" s="69">
        <v>2.6659424751142482</v>
      </c>
      <c r="AJ28" s="69">
        <v>2.4573780363914315</v>
      </c>
      <c r="AK28" s="69">
        <v>2.7838039718711056</v>
      </c>
      <c r="AL28" s="69">
        <v>3.1354134197411843</v>
      </c>
      <c r="AM28" s="69">
        <v>4.0382763112609323</v>
      </c>
      <c r="AN28" s="69"/>
      <c r="AO28" s="69">
        <f t="shared" si="35"/>
        <v>1.2544723393898267</v>
      </c>
      <c r="AP28" s="69">
        <f>'RD T1'!E143</f>
        <v>2.003739252523359</v>
      </c>
      <c r="AQ28" s="69">
        <f t="shared" si="36"/>
        <v>3.2582115919131858</v>
      </c>
      <c r="AS28" t="str">
        <f t="shared" si="37"/>
        <v>71 Sales occupations</v>
      </c>
      <c r="AT28" s="69">
        <v>2.2259613598196344</v>
      </c>
      <c r="AU28" s="69">
        <v>1.9314469674125365</v>
      </c>
      <c r="AV28" s="69">
        <v>2.0751518035331049</v>
      </c>
      <c r="AW28" s="69">
        <v>2.2774442876962642</v>
      </c>
      <c r="AX28" s="69">
        <v>2.7687856856057147</v>
      </c>
      <c r="AY28" s="69"/>
      <c r="AZ28" s="69">
        <f t="shared" si="38"/>
        <v>0.69363388207260979</v>
      </c>
      <c r="BA28" s="69">
        <f>'RD T1'!E172</f>
        <v>1.2469673928300855</v>
      </c>
      <c r="BB28" s="69">
        <f t="shared" si="39"/>
        <v>1.9406012749026953</v>
      </c>
      <c r="BD28" t="str">
        <f t="shared" si="40"/>
        <v>71 Sales occupations</v>
      </c>
      <c r="BE28" s="69">
        <v>17.976678883213896</v>
      </c>
      <c r="BF28" s="69">
        <v>17.505411676162201</v>
      </c>
      <c r="BG28" s="69">
        <v>17.456288954665634</v>
      </c>
      <c r="BH28" s="69">
        <v>18.167205068536479</v>
      </c>
      <c r="BI28" s="69">
        <v>19.681773843289992</v>
      </c>
      <c r="BJ28" s="69"/>
      <c r="BK28" s="69">
        <f t="shared" si="41"/>
        <v>2.2254848886243579</v>
      </c>
      <c r="BL28" s="69">
        <f>'RD T1'!E201</f>
        <v>8.0767211243204819</v>
      </c>
      <c r="BM28" s="69">
        <f t="shared" si="42"/>
        <v>10.30220601294484</v>
      </c>
      <c r="BO28" t="str">
        <f t="shared" si="43"/>
        <v>71 Sales occupations</v>
      </c>
      <c r="BP28" s="69">
        <v>19.476239362046712</v>
      </c>
      <c r="BQ28" s="69">
        <v>16.744039459479346</v>
      </c>
      <c r="BR28" s="69">
        <v>15.76742776290482</v>
      </c>
      <c r="BS28" s="69">
        <v>14.687572961351917</v>
      </c>
      <c r="BT28" s="69">
        <v>11.866304915136809</v>
      </c>
      <c r="BU28" s="69"/>
      <c r="BV28" s="69">
        <f t="shared" si="44"/>
        <v>-3.9011228477680113</v>
      </c>
      <c r="BW28" s="69">
        <f>'RD T1'!E230</f>
        <v>6.6744779281415187</v>
      </c>
      <c r="BX28" s="69">
        <f t="shared" si="45"/>
        <v>2.7733550803735074</v>
      </c>
      <c r="BZ28" t="str">
        <f t="shared" si="46"/>
        <v>71 Sales occupations</v>
      </c>
      <c r="CA28" s="69">
        <v>10.823816712170254</v>
      </c>
      <c r="CB28" s="69">
        <v>11.879805118372277</v>
      </c>
      <c r="CC28" s="69">
        <v>11.556187057980347</v>
      </c>
      <c r="CD28" s="69">
        <v>10.027204246135744</v>
      </c>
      <c r="CE28" s="69">
        <v>3.6560267058863021</v>
      </c>
      <c r="CF28" s="69"/>
      <c r="CG28" s="69">
        <f t="shared" si="47"/>
        <v>-7.9001603520940451</v>
      </c>
      <c r="CH28" s="69">
        <f>'RD T1'!E259</f>
        <v>2.7362318434482482</v>
      </c>
      <c r="CI28" s="69">
        <f t="shared" si="48"/>
        <v>-5.1639285086457969</v>
      </c>
      <c r="CK28" t="str">
        <f t="shared" si="49"/>
        <v>71 Sales occupations</v>
      </c>
      <c r="CL28" s="69">
        <v>3.6366364058334644</v>
      </c>
      <c r="CM28" s="69">
        <v>2.7945062882967888</v>
      </c>
      <c r="CN28" s="69">
        <v>3.3244713269951029</v>
      </c>
      <c r="CO28" s="69">
        <v>2.0314872462909985</v>
      </c>
      <c r="CP28" s="69">
        <v>1.4221877833471592</v>
      </c>
      <c r="CQ28" s="69"/>
      <c r="CR28" s="69">
        <f t="shared" si="50"/>
        <v>-1.9022835436479437</v>
      </c>
      <c r="CS28" s="69">
        <f>'RD T1'!E288</f>
        <v>0.58782981396371625</v>
      </c>
      <c r="CT28" s="69">
        <f t="shared" si="51"/>
        <v>-1.3144537296842276</v>
      </c>
    </row>
    <row r="29" spans="1:98" x14ac:dyDescent="0.2">
      <c r="A29" s="10" t="str">
        <f>name!D25</f>
        <v>72 Customer service occupations</v>
      </c>
      <c r="B29" s="69">
        <v>3.7017360996116536E-2</v>
      </c>
      <c r="C29" s="69">
        <v>4.3665064588671219E-2</v>
      </c>
      <c r="D29" s="69">
        <v>4.7226317560660008E-2</v>
      </c>
      <c r="E29" s="69">
        <v>7.7345795773472628E-2</v>
      </c>
      <c r="F29" s="69">
        <v>0.12796309478112616</v>
      </c>
      <c r="G29" s="11"/>
      <c r="H29" s="69">
        <f>F29-D29</f>
        <v>8.0736777220466155E-2</v>
      </c>
      <c r="I29" s="69">
        <f>'RD T1'!E57</f>
        <v>4.0314658213887883E-2</v>
      </c>
      <c r="J29" s="69">
        <f t="shared" si="27"/>
        <v>0.12105143543435404</v>
      </c>
      <c r="L29" t="str">
        <f t="shared" si="28"/>
        <v>72 Customer service occupations</v>
      </c>
      <c r="M29" s="69">
        <v>0.39995217519945692</v>
      </c>
      <c r="N29" s="69">
        <v>0.50312262012002873</v>
      </c>
      <c r="O29" s="69">
        <v>0.53596927839958164</v>
      </c>
      <c r="P29" s="69">
        <v>0.79447638897968631</v>
      </c>
      <c r="Q29" s="69">
        <v>1.2795865677638798</v>
      </c>
      <c r="R29" s="11"/>
      <c r="S29" s="69">
        <f t="shared" si="29"/>
        <v>0.74361728936429816</v>
      </c>
      <c r="T29" s="69">
        <f>'RD T1'!E86</f>
        <v>0.43829098473118544</v>
      </c>
      <c r="U29" s="69">
        <f t="shared" si="30"/>
        <v>1.1819082740954836</v>
      </c>
      <c r="W29" t="str">
        <f t="shared" si="31"/>
        <v>72 Customer service occupations</v>
      </c>
      <c r="X29" s="69">
        <v>1.9699934220993032</v>
      </c>
      <c r="Y29" s="69">
        <v>2.0968496514094626</v>
      </c>
      <c r="Z29" s="69">
        <v>2.386684837575674</v>
      </c>
      <c r="AA29" s="69">
        <v>3.0330915182607701</v>
      </c>
      <c r="AB29" s="69">
        <v>4.0269283758881933</v>
      </c>
      <c r="AC29" s="69"/>
      <c r="AD29" s="69">
        <f t="shared" si="32"/>
        <v>1.6402435383125193</v>
      </c>
      <c r="AE29" s="69">
        <f>'RD T1'!E115</f>
        <v>1.7529049995439034</v>
      </c>
      <c r="AF29" s="69">
        <f t="shared" si="33"/>
        <v>3.3931485378564226</v>
      </c>
      <c r="AH29" t="str">
        <f t="shared" si="34"/>
        <v>72 Customer service occupations</v>
      </c>
      <c r="AI29" s="69">
        <v>0.61200666995509734</v>
      </c>
      <c r="AJ29" s="69">
        <v>0.6492666816850452</v>
      </c>
      <c r="AK29" s="69">
        <v>0.74742197039098335</v>
      </c>
      <c r="AL29" s="69">
        <v>0.93195278484486743</v>
      </c>
      <c r="AM29" s="69">
        <v>1.1498725017007647</v>
      </c>
      <c r="AN29" s="69"/>
      <c r="AO29" s="69">
        <f t="shared" si="35"/>
        <v>0.40245053130978137</v>
      </c>
      <c r="AP29" s="69">
        <f>'RD T1'!E144</f>
        <v>0.55483580340750982</v>
      </c>
      <c r="AQ29" s="69">
        <f t="shared" si="36"/>
        <v>0.95728633471729119</v>
      </c>
      <c r="AS29" t="str">
        <f t="shared" si="37"/>
        <v>72 Customer service occupations</v>
      </c>
      <c r="AT29" s="69">
        <v>0.74830620106031376</v>
      </c>
      <c r="AU29" s="69">
        <v>0.73093102127943688</v>
      </c>
      <c r="AV29" s="69">
        <v>0.79629965479350906</v>
      </c>
      <c r="AW29" s="69">
        <v>0.96613223202870036</v>
      </c>
      <c r="AX29" s="69">
        <v>1.1055774100576177</v>
      </c>
      <c r="AY29" s="69"/>
      <c r="AZ29" s="69">
        <f t="shared" si="38"/>
        <v>0.30927775526410861</v>
      </c>
      <c r="BA29" s="69">
        <f>'RD T1'!E173</f>
        <v>0.50212569154108888</v>
      </c>
      <c r="BB29" s="69">
        <f t="shared" si="39"/>
        <v>0.81140344680519749</v>
      </c>
      <c r="BD29" t="str">
        <f t="shared" si="40"/>
        <v>72 Customer service occupations</v>
      </c>
      <c r="BE29" s="69">
        <v>3.1376281768010799</v>
      </c>
      <c r="BF29" s="69">
        <v>3.5010018157124425</v>
      </c>
      <c r="BG29" s="69">
        <v>3.7430299848883011</v>
      </c>
      <c r="BH29" s="69">
        <v>4.1318610176912767</v>
      </c>
      <c r="BI29" s="69">
        <v>4.7425247370076065</v>
      </c>
      <c r="BJ29" s="69"/>
      <c r="BK29" s="69">
        <f t="shared" si="41"/>
        <v>0.99949475211930539</v>
      </c>
      <c r="BL29" s="69">
        <f>'RD T1'!E202</f>
        <v>1.8040030481965434</v>
      </c>
      <c r="BM29" s="69">
        <f t="shared" si="42"/>
        <v>2.8034978003158488</v>
      </c>
      <c r="BO29" t="str">
        <f t="shared" si="43"/>
        <v>72 Customer service occupations</v>
      </c>
      <c r="BP29" s="69">
        <v>3.1701326805124266</v>
      </c>
      <c r="BQ29" s="69">
        <v>3.4566749583753231</v>
      </c>
      <c r="BR29" s="69">
        <v>3.2989756892148758</v>
      </c>
      <c r="BS29" s="69">
        <v>3.2893367330900234</v>
      </c>
      <c r="BT29" s="69">
        <v>2.8426927039247092</v>
      </c>
      <c r="BU29" s="69"/>
      <c r="BV29" s="69">
        <f t="shared" si="44"/>
        <v>-0.45628298529016664</v>
      </c>
      <c r="BW29" s="69">
        <f>'RD T1'!E231</f>
        <v>1.4513878749429976</v>
      </c>
      <c r="BX29" s="69">
        <f t="shared" si="45"/>
        <v>0.99510488965283095</v>
      </c>
      <c r="BZ29" t="str">
        <f t="shared" si="46"/>
        <v>72 Customer service occupations</v>
      </c>
      <c r="CA29" s="69">
        <v>1.4608499105756858</v>
      </c>
      <c r="CB29" s="69">
        <v>1.6958248148321216</v>
      </c>
      <c r="CC29" s="69">
        <v>1.7256279569133062</v>
      </c>
      <c r="CD29" s="69">
        <v>1.5780370258088452</v>
      </c>
      <c r="CE29" s="69">
        <v>1.3473829505831358</v>
      </c>
      <c r="CF29" s="69"/>
      <c r="CG29" s="69">
        <f t="shared" si="47"/>
        <v>-0.37824500633017033</v>
      </c>
      <c r="CH29" s="69">
        <f>'RD T1'!E260</f>
        <v>0.45250675319919875</v>
      </c>
      <c r="CI29" s="69">
        <f t="shared" si="48"/>
        <v>7.4261746869028422E-2</v>
      </c>
      <c r="CK29" t="str">
        <f t="shared" si="49"/>
        <v>72 Customer service occupations</v>
      </c>
      <c r="CL29" s="69">
        <v>0.34667816529255296</v>
      </c>
      <c r="CM29" s="69">
        <v>0.3847188328513706</v>
      </c>
      <c r="CN29" s="69">
        <v>0.465840923326096</v>
      </c>
      <c r="CO29" s="69">
        <v>0.55045607619317616</v>
      </c>
      <c r="CP29" s="69">
        <v>0.62193224595010199</v>
      </c>
      <c r="CQ29" s="69"/>
      <c r="CR29" s="69">
        <f t="shared" si="50"/>
        <v>0.15609132262400599</v>
      </c>
      <c r="CS29" s="69">
        <f>'RD T1'!E289</f>
        <v>0.19560423045345474</v>
      </c>
      <c r="CT29" s="69">
        <f t="shared" si="51"/>
        <v>0.3516955530774607</v>
      </c>
    </row>
    <row r="30" spans="1:98" x14ac:dyDescent="0.2">
      <c r="A30" s="10" t="str">
        <f>name!D26</f>
        <v>81 Process, plant and machine operatives</v>
      </c>
      <c r="B30" s="69">
        <v>3.6960679410366994E-2</v>
      </c>
      <c r="C30" s="69">
        <v>4.8302472744292217E-2</v>
      </c>
      <c r="D30" s="69">
        <v>3.6755106095027086E-2</v>
      </c>
      <c r="E30" s="69">
        <v>6.2642796768069303E-2</v>
      </c>
      <c r="F30" s="69">
        <v>0.1407913804308896</v>
      </c>
      <c r="G30" s="11"/>
      <c r="H30" s="69">
        <f t="shared" si="26"/>
        <v>0.10403627433586252</v>
      </c>
      <c r="I30" s="69">
        <f>'RD T1'!E58</f>
        <v>4.4450472545892586E-2</v>
      </c>
      <c r="J30" s="69">
        <f t="shared" si="27"/>
        <v>0.14848674688175512</v>
      </c>
      <c r="L30" t="str">
        <f t="shared" si="28"/>
        <v>81 Process, plant and machine operatives</v>
      </c>
      <c r="M30" s="69">
        <v>0.29657150319833953</v>
      </c>
      <c r="N30" s="69">
        <v>0.3634993484401165</v>
      </c>
      <c r="O30" s="69">
        <v>0.31887634245206192</v>
      </c>
      <c r="P30" s="69">
        <v>0.5779559708982801</v>
      </c>
      <c r="Q30" s="69">
        <v>1.0694612481618893</v>
      </c>
      <c r="R30" s="11"/>
      <c r="S30" s="69">
        <f t="shared" si="29"/>
        <v>0.75058490570982728</v>
      </c>
      <c r="T30" s="69">
        <f>'RD T1'!E87</f>
        <v>0.33672442311109529</v>
      </c>
      <c r="U30" s="69">
        <f t="shared" si="30"/>
        <v>1.0873093288209226</v>
      </c>
      <c r="W30" t="str">
        <f t="shared" si="31"/>
        <v>81 Process, plant and machine operatives</v>
      </c>
      <c r="X30" s="69">
        <v>0.89815549809232742</v>
      </c>
      <c r="Y30" s="69">
        <v>0.80265155550237055</v>
      </c>
      <c r="Z30" s="69">
        <v>0.74474886805695106</v>
      </c>
      <c r="AA30" s="69">
        <v>1.1887949248073846</v>
      </c>
      <c r="AB30" s="69">
        <v>1.9998936435893488</v>
      </c>
      <c r="AC30" s="69"/>
      <c r="AD30" s="69">
        <f t="shared" si="32"/>
        <v>1.2551447755323979</v>
      </c>
      <c r="AE30" s="69">
        <f>'RD T1'!E116</f>
        <v>0.74624462261254665</v>
      </c>
      <c r="AF30" s="69">
        <f t="shared" si="33"/>
        <v>2.0013893981449447</v>
      </c>
      <c r="AH30" t="str">
        <f t="shared" si="34"/>
        <v>81 Process, plant and machine operatives</v>
      </c>
      <c r="AI30" s="69">
        <v>0.37272061628450009</v>
      </c>
      <c r="AJ30" s="69">
        <v>0.35401436230953415</v>
      </c>
      <c r="AK30" s="69">
        <v>0.32939752384570542</v>
      </c>
      <c r="AL30" s="69">
        <v>0.50416021267994637</v>
      </c>
      <c r="AM30" s="69">
        <v>0.85078162527171763</v>
      </c>
      <c r="AN30" s="69"/>
      <c r="AO30" s="69">
        <f t="shared" si="35"/>
        <v>0.52138410142601221</v>
      </c>
      <c r="AP30" s="69">
        <f>'RD T1'!E145</f>
        <v>0.29470900403743161</v>
      </c>
      <c r="AQ30" s="69">
        <f t="shared" si="36"/>
        <v>0.81609310546344382</v>
      </c>
      <c r="AS30" t="str">
        <f t="shared" si="37"/>
        <v>81 Process, plant and machine operatives</v>
      </c>
      <c r="AT30" s="69">
        <v>0.88978373838922264</v>
      </c>
      <c r="AU30" s="69">
        <v>0.80356865530021127</v>
      </c>
      <c r="AV30" s="69">
        <v>0.73119899133990196</v>
      </c>
      <c r="AW30" s="69">
        <v>0.99932618978558652</v>
      </c>
      <c r="AX30" s="69">
        <v>1.3791464508794331</v>
      </c>
      <c r="AY30" s="69"/>
      <c r="AZ30" s="69">
        <f t="shared" si="38"/>
        <v>0.64794745953953115</v>
      </c>
      <c r="BA30" s="69">
        <f>'RD T1'!E174</f>
        <v>0.53668621756625834</v>
      </c>
      <c r="BB30" s="69">
        <f t="shared" si="39"/>
        <v>1.1846336771057895</v>
      </c>
      <c r="BD30" t="str">
        <f t="shared" si="40"/>
        <v>81 Process, plant and machine operatives</v>
      </c>
      <c r="BE30" s="69">
        <v>6.2762944821163753</v>
      </c>
      <c r="BF30" s="69">
        <v>6.0210154068803723</v>
      </c>
      <c r="BG30" s="69">
        <v>5.2034309279929163</v>
      </c>
      <c r="BH30" s="69">
        <v>6.06621346439589</v>
      </c>
      <c r="BI30" s="69">
        <v>6.7772614592062475</v>
      </c>
      <c r="BJ30" s="69"/>
      <c r="BK30" s="69">
        <f t="shared" si="41"/>
        <v>1.5738305312133312</v>
      </c>
      <c r="BL30" s="69">
        <f>'RD T1'!E203</f>
        <v>2.1855161695022609</v>
      </c>
      <c r="BM30" s="69">
        <f t="shared" si="42"/>
        <v>3.7593467007155921</v>
      </c>
      <c r="BO30" t="str">
        <f t="shared" si="43"/>
        <v>81 Process, plant and machine operatives</v>
      </c>
      <c r="BP30" s="69">
        <v>7.4990714333315021</v>
      </c>
      <c r="BQ30" s="69">
        <v>6.4797700787413808</v>
      </c>
      <c r="BR30" s="69">
        <v>5.9707775099377587</v>
      </c>
      <c r="BS30" s="69">
        <v>6.0861327058457073</v>
      </c>
      <c r="BT30" s="69">
        <v>5.231129770819483</v>
      </c>
      <c r="BU30" s="69"/>
      <c r="BV30" s="69">
        <f t="shared" si="44"/>
        <v>-0.73964773911827564</v>
      </c>
      <c r="BW30" s="69">
        <f>'RD T1'!E232</f>
        <v>2.3610311603244258</v>
      </c>
      <c r="BX30" s="69">
        <f t="shared" si="45"/>
        <v>1.6213834212061502</v>
      </c>
      <c r="BZ30" t="str">
        <f t="shared" si="46"/>
        <v>81 Process, plant and machine operatives</v>
      </c>
      <c r="CA30" s="69">
        <v>5.5830581999532898</v>
      </c>
      <c r="CB30" s="69">
        <v>5.9215047925243374</v>
      </c>
      <c r="CC30" s="69">
        <v>4.7698231355557477</v>
      </c>
      <c r="CD30" s="69">
        <v>4.4269908419152957</v>
      </c>
      <c r="CE30" s="69">
        <v>1.741079835886451</v>
      </c>
      <c r="CF30" s="69"/>
      <c r="CG30" s="69">
        <f t="shared" si="47"/>
        <v>-3.0287432996692969</v>
      </c>
      <c r="CH30" s="69">
        <f>'RD T1'!E261</f>
        <v>1.1279950425177041</v>
      </c>
      <c r="CI30" s="69">
        <f t="shared" si="48"/>
        <v>-1.9007482571515928</v>
      </c>
      <c r="CK30" t="str">
        <f t="shared" si="49"/>
        <v>81 Process, plant and machine operatives</v>
      </c>
      <c r="CL30" s="69">
        <v>1.821738856728939</v>
      </c>
      <c r="CM30" s="69">
        <v>1.4835360383200038</v>
      </c>
      <c r="CN30" s="69">
        <v>1.7285395326020072</v>
      </c>
      <c r="CO30" s="69">
        <v>0.7964125775902563</v>
      </c>
      <c r="CP30" s="69">
        <v>0.46831046926162456</v>
      </c>
      <c r="CQ30" s="69"/>
      <c r="CR30" s="69">
        <f t="shared" si="50"/>
        <v>-1.2602290633403825</v>
      </c>
      <c r="CS30" s="69">
        <f>'RD T1'!E290</f>
        <v>0.21420765024763128</v>
      </c>
      <c r="CT30" s="69">
        <f t="shared" si="51"/>
        <v>-1.0460214130927512</v>
      </c>
    </row>
    <row r="31" spans="1:98" x14ac:dyDescent="0.2">
      <c r="A31" s="10" t="str">
        <f>name!D27</f>
        <v>82 Transport and mobile machine drivers and operatives</v>
      </c>
      <c r="B31" s="69">
        <v>5.337410507865168E-2</v>
      </c>
      <c r="C31" s="69">
        <v>6.7522507483393432E-2</v>
      </c>
      <c r="D31" s="69">
        <v>5.8331598817402255E-2</v>
      </c>
      <c r="E31" s="69">
        <v>9.5726628622979731E-2</v>
      </c>
      <c r="F31" s="69">
        <v>0.15417750054225624</v>
      </c>
      <c r="G31" s="11"/>
      <c r="H31" s="69">
        <f t="shared" si="26"/>
        <v>9.584590172485398E-2</v>
      </c>
      <c r="I31" s="69">
        <f>'RD T1'!E59</f>
        <v>6.6578550340054735E-2</v>
      </c>
      <c r="J31" s="69">
        <f t="shared" si="27"/>
        <v>0.16242445206490871</v>
      </c>
      <c r="L31" t="str">
        <f t="shared" si="28"/>
        <v>82 Transport and mobile machine drivers and operatives</v>
      </c>
      <c r="M31" s="69">
        <v>0.38462254987825023</v>
      </c>
      <c r="N31" s="69">
        <v>0.54594523811594975</v>
      </c>
      <c r="O31" s="69">
        <v>0.48356134130387657</v>
      </c>
      <c r="P31" s="69">
        <v>0.71109098906750401</v>
      </c>
      <c r="Q31" s="69">
        <v>1.1547968685153167</v>
      </c>
      <c r="R31" s="11"/>
      <c r="S31" s="69">
        <f t="shared" si="29"/>
        <v>0.67123552721144009</v>
      </c>
      <c r="T31" s="69">
        <f>'RD T1'!E88</f>
        <v>0.49968240482808812</v>
      </c>
      <c r="U31" s="69">
        <f t="shared" si="30"/>
        <v>1.1709179320395282</v>
      </c>
      <c r="W31" t="str">
        <f t="shared" si="31"/>
        <v>82 Transport and mobile machine drivers and operatives</v>
      </c>
      <c r="X31" s="69">
        <v>1.1749249832017841</v>
      </c>
      <c r="Y31" s="69">
        <v>1.3222025218129483</v>
      </c>
      <c r="Z31" s="69">
        <v>1.2609948653988503</v>
      </c>
      <c r="AA31" s="69">
        <v>1.6400481866418282</v>
      </c>
      <c r="AB31" s="69">
        <v>2.3225162480370023</v>
      </c>
      <c r="AC31" s="69"/>
      <c r="AD31" s="69">
        <f t="shared" si="32"/>
        <v>1.061521382638152</v>
      </c>
      <c r="AE31" s="69">
        <f>'RD T1'!E117</f>
        <v>1.2318005515628312</v>
      </c>
      <c r="AF31" s="69">
        <f t="shared" si="33"/>
        <v>2.293321934200983</v>
      </c>
      <c r="AH31" t="str">
        <f t="shared" si="34"/>
        <v>82 Transport and mobile machine drivers and operatives</v>
      </c>
      <c r="AI31" s="69">
        <v>0.52175115625058899</v>
      </c>
      <c r="AJ31" s="69">
        <v>0.61540570771627501</v>
      </c>
      <c r="AK31" s="69">
        <v>0.59839217190282112</v>
      </c>
      <c r="AL31" s="69">
        <v>0.7731377475348653</v>
      </c>
      <c r="AM31" s="69">
        <v>1.0108708437815372</v>
      </c>
      <c r="AN31" s="69"/>
      <c r="AO31" s="69">
        <f t="shared" si="35"/>
        <v>0.41247867187871612</v>
      </c>
      <c r="AP31" s="69">
        <f>'RD T1'!E146</f>
        <v>0.56685379578079309</v>
      </c>
      <c r="AQ31" s="69">
        <f t="shared" si="36"/>
        <v>0.97933246765950921</v>
      </c>
      <c r="AS31" t="str">
        <f t="shared" si="37"/>
        <v>82 Transport and mobile machine drivers and operatives</v>
      </c>
      <c r="AT31" s="69">
        <v>0.93737534244612752</v>
      </c>
      <c r="AU31" s="69">
        <v>0.97042888640987557</v>
      </c>
      <c r="AV31" s="69">
        <v>0.86607598044239031</v>
      </c>
      <c r="AW31" s="69">
        <v>1.0927099830557321</v>
      </c>
      <c r="AX31" s="69">
        <v>1.3056784699374444</v>
      </c>
      <c r="AY31" s="69"/>
      <c r="AZ31" s="69">
        <f t="shared" si="38"/>
        <v>0.43960248949505409</v>
      </c>
      <c r="BA31" s="69">
        <f>'RD T1'!E175</f>
        <v>0.77715253010259322</v>
      </c>
      <c r="BB31" s="69">
        <f t="shared" si="39"/>
        <v>1.2167550195976473</v>
      </c>
      <c r="BD31" t="str">
        <f t="shared" si="40"/>
        <v>82 Transport and mobile machine drivers and operatives</v>
      </c>
      <c r="BE31" s="69">
        <v>6.198227226140907</v>
      </c>
      <c r="BF31" s="69">
        <v>6.2332463028028089</v>
      </c>
      <c r="BG31" s="69">
        <v>5.3698395266946903</v>
      </c>
      <c r="BH31" s="69">
        <v>6.0559164285445464</v>
      </c>
      <c r="BI31" s="69">
        <v>6.8226551466603818</v>
      </c>
      <c r="BJ31" s="69"/>
      <c r="BK31" s="69">
        <f t="shared" si="41"/>
        <v>1.4528156199656914</v>
      </c>
      <c r="BL31" s="69">
        <f>'RD T1'!E204</f>
        <v>3.1005551723991216</v>
      </c>
      <c r="BM31" s="69">
        <f t="shared" si="42"/>
        <v>4.553370792364813</v>
      </c>
      <c r="BO31" t="str">
        <f t="shared" si="43"/>
        <v>82 Transport and mobile machine drivers and operatives</v>
      </c>
      <c r="BP31" s="69">
        <v>8.4006215923961882</v>
      </c>
      <c r="BQ31" s="69">
        <v>7.9514263993743421</v>
      </c>
      <c r="BR31" s="69">
        <v>7.4941497458230408</v>
      </c>
      <c r="BS31" s="69">
        <v>7.3482296323883256</v>
      </c>
      <c r="BT31" s="69">
        <v>6.8909976442281202</v>
      </c>
      <c r="BU31" s="69"/>
      <c r="BV31" s="69">
        <f t="shared" si="44"/>
        <v>-0.60315210159492061</v>
      </c>
      <c r="BW31" s="69">
        <f>'RD T1'!E233</f>
        <v>4.154544677070751</v>
      </c>
      <c r="BX31" s="69">
        <f t="shared" si="45"/>
        <v>3.5513925754758304</v>
      </c>
      <c r="BZ31" t="str">
        <f t="shared" si="46"/>
        <v>82 Transport and mobile machine drivers and operatives</v>
      </c>
      <c r="CA31" s="69">
        <v>6.9413531324139619</v>
      </c>
      <c r="CB31" s="69">
        <v>8.026467271043451</v>
      </c>
      <c r="CC31" s="69">
        <v>6.1375258853374364</v>
      </c>
      <c r="CD31" s="69">
        <v>5.6240763814130039</v>
      </c>
      <c r="CE31" s="69">
        <v>4.5708293546916083</v>
      </c>
      <c r="CF31" s="69"/>
      <c r="CG31" s="69">
        <f t="shared" si="47"/>
        <v>-1.566696530645828</v>
      </c>
      <c r="CH31" s="69">
        <f>'RD T1'!E262</f>
        <v>2.2499902173065625</v>
      </c>
      <c r="CI31" s="69">
        <f t="shared" si="48"/>
        <v>0.68329368666073442</v>
      </c>
      <c r="CK31" t="str">
        <f t="shared" si="49"/>
        <v>82 Transport and mobile machine drivers and operatives</v>
      </c>
      <c r="CL31" s="69">
        <v>1.8062396611190026</v>
      </c>
      <c r="CM31" s="69">
        <v>2.0513356288054463</v>
      </c>
      <c r="CN31" s="69">
        <v>2.7772409976641863</v>
      </c>
      <c r="CO31" s="69">
        <v>2.0344952293682499</v>
      </c>
      <c r="CP31" s="69">
        <v>1.3483465540244191</v>
      </c>
      <c r="CQ31" s="69"/>
      <c r="CR31" s="69">
        <f t="shared" si="50"/>
        <v>-1.4288944436397673</v>
      </c>
      <c r="CS31" s="69">
        <f>'RD T1'!E291</f>
        <v>0.79472721132617419</v>
      </c>
      <c r="CT31" s="69">
        <f t="shared" si="51"/>
        <v>-0.63416723231359307</v>
      </c>
    </row>
    <row r="32" spans="1:98" x14ac:dyDescent="0.2">
      <c r="A32" s="10" t="str">
        <f>name!D28</f>
        <v>91 Elementary trades and related occupations</v>
      </c>
      <c r="B32" s="69">
        <v>7.7036033291833699E-4</v>
      </c>
      <c r="C32" s="69">
        <v>7.1056272941541975E-4</v>
      </c>
      <c r="D32" s="69">
        <v>5.597177033965624E-4</v>
      </c>
      <c r="E32" s="69">
        <v>2.7686640625176882E-3</v>
      </c>
      <c r="F32" s="69">
        <v>6.1519130924029032E-3</v>
      </c>
      <c r="G32" s="11"/>
      <c r="H32" s="69">
        <f t="shared" si="26"/>
        <v>5.5921953890063405E-3</v>
      </c>
      <c r="I32" s="69">
        <f>'RD T1'!E60</f>
        <v>2.4655319044668816E-3</v>
      </c>
      <c r="J32" s="69">
        <f t="shared" si="27"/>
        <v>8.0577272934732221E-3</v>
      </c>
      <c r="L32" t="str">
        <f t="shared" si="28"/>
        <v>91 Elementary trades and related occupations</v>
      </c>
      <c r="M32" s="69">
        <v>0.24684898705583977</v>
      </c>
      <c r="N32" s="69">
        <v>0.3017392045365353</v>
      </c>
      <c r="O32" s="69">
        <v>0.23086701228789033</v>
      </c>
      <c r="P32" s="69">
        <v>0.5383949777095417</v>
      </c>
      <c r="Q32" s="69">
        <v>1.0403649363490488</v>
      </c>
      <c r="R32" s="11"/>
      <c r="S32" s="69">
        <f t="shared" si="29"/>
        <v>0.8094979240611585</v>
      </c>
      <c r="T32" s="69">
        <f>'RD T1'!E89</f>
        <v>0.34213946124384198</v>
      </c>
      <c r="U32" s="69">
        <f t="shared" si="30"/>
        <v>1.1516373853050004</v>
      </c>
      <c r="W32" t="str">
        <f t="shared" si="31"/>
        <v>91 Elementary trades and related occupations</v>
      </c>
      <c r="X32" s="69">
        <v>0.81098563854803296</v>
      </c>
      <c r="Y32" s="69">
        <v>0.71107132868957024</v>
      </c>
      <c r="Z32" s="69">
        <v>0.66964825786858162</v>
      </c>
      <c r="AA32" s="69">
        <v>1.9482012017983943</v>
      </c>
      <c r="AB32" s="69">
        <v>2.7202284886463022</v>
      </c>
      <c r="AC32" s="69"/>
      <c r="AD32" s="69">
        <f t="shared" si="32"/>
        <v>2.0505802307777206</v>
      </c>
      <c r="AE32" s="69">
        <f>'RD T1'!E118</f>
        <v>1.3758293817925003</v>
      </c>
      <c r="AF32" s="69">
        <f t="shared" si="33"/>
        <v>3.4264096125702208</v>
      </c>
      <c r="AH32" t="str">
        <f t="shared" si="34"/>
        <v>91 Elementary trades and related occupations</v>
      </c>
      <c r="AI32" s="69">
        <v>0.52329700759991016</v>
      </c>
      <c r="AJ32" s="69">
        <v>0.4758480086104761</v>
      </c>
      <c r="AK32" s="69">
        <v>0.42414496366037607</v>
      </c>
      <c r="AL32" s="69">
        <v>1.1164159506367675</v>
      </c>
      <c r="AM32" s="69">
        <v>1.696434293883029</v>
      </c>
      <c r="AN32" s="69"/>
      <c r="AO32" s="69">
        <f t="shared" si="35"/>
        <v>1.272289330222653</v>
      </c>
      <c r="AP32" s="69">
        <f>'RD T1'!E147</f>
        <v>0.81878259059434366</v>
      </c>
      <c r="AQ32" s="69">
        <f t="shared" si="36"/>
        <v>2.0910719208169968</v>
      </c>
      <c r="AS32" t="str">
        <f t="shared" si="37"/>
        <v>91 Elementary trades and related occupations</v>
      </c>
      <c r="AT32" s="69">
        <v>0.62106980878205642</v>
      </c>
      <c r="AU32" s="69">
        <v>0.5332022689611392</v>
      </c>
      <c r="AV32" s="69">
        <v>0.51440069437906111</v>
      </c>
      <c r="AW32" s="69">
        <v>1.2890616562447894</v>
      </c>
      <c r="AX32" s="69">
        <v>1.7203910426439726</v>
      </c>
      <c r="AY32" s="69"/>
      <c r="AZ32" s="69">
        <f t="shared" si="38"/>
        <v>1.2059903482649115</v>
      </c>
      <c r="BA32" s="69">
        <f>'RD T1'!E176</f>
        <v>0.77839487449263445</v>
      </c>
      <c r="BB32" s="69">
        <f t="shared" si="39"/>
        <v>1.9843852227575458</v>
      </c>
      <c r="BD32" t="str">
        <f t="shared" si="40"/>
        <v>91 Elementary trades and related occupations</v>
      </c>
      <c r="BE32" s="69">
        <v>3.1682645795884006</v>
      </c>
      <c r="BF32" s="69">
        <v>2.6994123956708118</v>
      </c>
      <c r="BG32" s="69">
        <v>2.4015871830454332</v>
      </c>
      <c r="BH32" s="69">
        <v>5.4218379802932164</v>
      </c>
      <c r="BI32" s="69">
        <v>7.2812734721445453</v>
      </c>
      <c r="BJ32" s="69"/>
      <c r="BK32" s="69">
        <f t="shared" si="41"/>
        <v>4.8796862890991122</v>
      </c>
      <c r="BL32" s="69">
        <f>'RD T1'!E205</f>
        <v>2.6475875436104976</v>
      </c>
      <c r="BM32" s="69">
        <f t="shared" si="42"/>
        <v>7.5272738327096098</v>
      </c>
      <c r="BO32" t="str">
        <f t="shared" si="43"/>
        <v>91 Elementary trades and related occupations</v>
      </c>
      <c r="BP32" s="69">
        <v>4.6365093084122417</v>
      </c>
      <c r="BQ32" s="69">
        <v>3.352120495182068</v>
      </c>
      <c r="BR32" s="69">
        <v>3.1046518100207576</v>
      </c>
      <c r="BS32" s="69">
        <v>5.6507786354292593</v>
      </c>
      <c r="BT32" s="69">
        <v>5.4547887779253195</v>
      </c>
      <c r="BU32" s="69"/>
      <c r="BV32" s="69">
        <f t="shared" si="44"/>
        <v>2.3501369679045618</v>
      </c>
      <c r="BW32" s="69">
        <f>'RD T1'!E234</f>
        <v>2.4479093495213426</v>
      </c>
      <c r="BX32" s="69">
        <f t="shared" si="45"/>
        <v>4.7980463174259045</v>
      </c>
      <c r="BZ32" t="str">
        <f t="shared" si="46"/>
        <v>91 Elementary trades and related occupations</v>
      </c>
      <c r="CA32" s="69">
        <v>4.735691709366276</v>
      </c>
      <c r="CB32" s="69">
        <v>4.6390051050955989</v>
      </c>
      <c r="CC32" s="69">
        <v>3.6377660501378428</v>
      </c>
      <c r="CD32" s="69">
        <v>6.145276858945401</v>
      </c>
      <c r="CE32" s="69">
        <v>5.8441620240418812</v>
      </c>
      <c r="CF32" s="69"/>
      <c r="CG32" s="69">
        <f t="shared" si="47"/>
        <v>2.2063959739040384</v>
      </c>
      <c r="CH32" s="69">
        <f>'RD T1'!E263</f>
        <v>2.2331003671086811</v>
      </c>
      <c r="CI32" s="69">
        <f t="shared" si="48"/>
        <v>4.4394963410127195</v>
      </c>
      <c r="CK32" t="str">
        <f t="shared" si="49"/>
        <v>91 Elementary trades and related occupations</v>
      </c>
      <c r="CL32" s="69">
        <v>1.8125640982160509</v>
      </c>
      <c r="CM32" s="69">
        <v>1.597686037612692</v>
      </c>
      <c r="CN32" s="69">
        <v>1.8234373570673854</v>
      </c>
      <c r="CO32" s="69">
        <v>2.5505520411353166</v>
      </c>
      <c r="CP32" s="69">
        <v>2.6422234911265061</v>
      </c>
      <c r="CQ32" s="69"/>
      <c r="CR32" s="69">
        <f t="shared" si="50"/>
        <v>0.81878613405912071</v>
      </c>
      <c r="CS32" s="69">
        <f>'RD T1'!E292</f>
        <v>0.85831370039397514</v>
      </c>
      <c r="CT32" s="69">
        <f t="shared" si="51"/>
        <v>1.6770998344530959</v>
      </c>
    </row>
    <row r="33" spans="1:98" x14ac:dyDescent="0.2">
      <c r="A33" s="10" t="str">
        <f>name!D29</f>
        <v>92 Elementary administration and service occupations</v>
      </c>
      <c r="B33" s="69">
        <v>5.2879443626126031E-2</v>
      </c>
      <c r="C33" s="69">
        <v>5.8917264699300892E-2</v>
      </c>
      <c r="D33" s="69">
        <v>5.1548913695848922E-2</v>
      </c>
      <c r="E33" s="69">
        <v>7.0212714625021752E-2</v>
      </c>
      <c r="F33" s="69">
        <v>9.8031126614550879E-2</v>
      </c>
      <c r="G33" s="11"/>
      <c r="H33" s="69">
        <f t="shared" ref="H33" si="52">F33-D33</f>
        <v>4.6482212918701957E-2</v>
      </c>
      <c r="I33" s="69">
        <f>'RD T1'!E61</f>
        <v>4.1008301661954301E-2</v>
      </c>
      <c r="J33" s="69">
        <f t="shared" ref="J33" si="53">SUM(H33:I33)</f>
        <v>8.7490514580656265E-2</v>
      </c>
      <c r="L33" t="str">
        <f t="shared" ref="L33" si="54">A33</f>
        <v>92 Elementary administration and service occupations</v>
      </c>
      <c r="M33" s="69">
        <v>1.4561007308552363</v>
      </c>
      <c r="N33" s="69">
        <v>1.8931815818838307</v>
      </c>
      <c r="O33" s="69">
        <v>1.8886232933074796</v>
      </c>
      <c r="P33" s="69">
        <v>2.7823221868527832</v>
      </c>
      <c r="Q33" s="69">
        <v>4.64639428955204</v>
      </c>
      <c r="R33" s="11"/>
      <c r="S33" s="69">
        <f t="shared" ref="S33" si="55">Q33-O33</f>
        <v>2.7577709962445605</v>
      </c>
      <c r="T33" s="69">
        <f>'RD T1'!E90</f>
        <v>1.8184256835418184</v>
      </c>
      <c r="U33" s="69">
        <f t="shared" ref="U33" si="56">SUM(S33:T33)</f>
        <v>4.5761966797863787</v>
      </c>
      <c r="W33" t="str">
        <f t="shared" ref="W33" si="57">A33</f>
        <v>92 Elementary administration and service occupations</v>
      </c>
      <c r="X33" s="69">
        <v>5.5280252119058479</v>
      </c>
      <c r="Y33" s="69">
        <v>5.8800632895748448</v>
      </c>
      <c r="Z33" s="69">
        <v>6.2696440084521337</v>
      </c>
      <c r="AA33" s="69">
        <v>7.0830764145450269</v>
      </c>
      <c r="AB33" s="69">
        <v>8.7349127677938725</v>
      </c>
      <c r="AC33" s="69"/>
      <c r="AD33" s="69">
        <f t="shared" ref="AD33" si="58">AB33-Z33</f>
        <v>2.4652687593417388</v>
      </c>
      <c r="AE33" s="69">
        <f>'RD T1'!E119</f>
        <v>4.9443074652500938</v>
      </c>
      <c r="AF33" s="69">
        <f t="shared" ref="AF33" si="59">SUM(AD33:AE33)</f>
        <v>7.4095762245918326</v>
      </c>
      <c r="AH33" t="str">
        <f t="shared" ref="AH33" si="60">L33</f>
        <v>92 Elementary administration and service occupations</v>
      </c>
      <c r="AI33" s="69">
        <v>2.6611383179839936</v>
      </c>
      <c r="AJ33" s="69">
        <v>2.7641315714058186</v>
      </c>
      <c r="AK33" s="69">
        <v>2.9584696966957331</v>
      </c>
      <c r="AL33" s="69">
        <v>3.4097376333546396</v>
      </c>
      <c r="AM33" s="69">
        <v>4.3093283182931614</v>
      </c>
      <c r="AN33" s="69"/>
      <c r="AO33" s="69">
        <f t="shared" ref="AO33" si="61">AM33-AK33</f>
        <v>1.3508586215974283</v>
      </c>
      <c r="AP33" s="69">
        <f>'RD T1'!E148</f>
        <v>2.2509724453355182</v>
      </c>
      <c r="AQ33" s="69">
        <f t="shared" ref="AQ33" si="62">SUM(AO33:AP33)</f>
        <v>3.6018310669329465</v>
      </c>
      <c r="AS33" t="str">
        <f t="shared" ref="AS33" si="63">W33</f>
        <v>92 Elementary administration and service occupations</v>
      </c>
      <c r="AT33" s="69">
        <v>2.4181401579794266</v>
      </c>
      <c r="AU33" s="69">
        <v>2.4440933185183664</v>
      </c>
      <c r="AV33" s="69">
        <v>2.757002323079313</v>
      </c>
      <c r="AW33" s="69">
        <v>3.1031575350255864</v>
      </c>
      <c r="AX33" s="69">
        <v>3.9409818520591959</v>
      </c>
      <c r="AY33" s="69"/>
      <c r="AZ33" s="69">
        <f t="shared" ref="AZ33" si="64">AX33-AV33</f>
        <v>1.1839795289798829</v>
      </c>
      <c r="BA33" s="69">
        <f>'RD T1'!E177</f>
        <v>2.0175537484765984</v>
      </c>
      <c r="BB33" s="69">
        <f t="shared" ref="BB33" si="65">SUM(AZ33:BA33)</f>
        <v>3.2015332774564813</v>
      </c>
      <c r="BD33" t="str">
        <f t="shared" ref="BD33" si="66">AH33</f>
        <v>92 Elementary administration and service occupations</v>
      </c>
      <c r="BE33" s="69">
        <v>16.954559163133048</v>
      </c>
      <c r="BF33" s="69">
        <v>16.76424538004234</v>
      </c>
      <c r="BG33" s="69">
        <v>15.293661235814648</v>
      </c>
      <c r="BH33" s="69">
        <v>13.399323953770912</v>
      </c>
      <c r="BI33" s="69">
        <v>12.397431610992047</v>
      </c>
      <c r="BJ33" s="69"/>
      <c r="BK33" s="69">
        <f t="shared" ref="BK33" si="67">BI33-BG33</f>
        <v>-2.8962296248226007</v>
      </c>
      <c r="BL33" s="69">
        <f>'RD T1'!E206</f>
        <v>6.0750013963951659</v>
      </c>
      <c r="BM33" s="69">
        <f t="shared" ref="BM33" si="68">SUM(BK33:BL33)</f>
        <v>3.1787717715725652</v>
      </c>
      <c r="BO33" t="str">
        <f t="shared" ref="BO33" si="69">AS33</f>
        <v>92 Elementary administration and service occupations</v>
      </c>
      <c r="BP33" s="69">
        <v>25.839772702796171</v>
      </c>
      <c r="BQ33" s="69">
        <v>24.534707609816728</v>
      </c>
      <c r="BR33" s="69">
        <v>22.118517004029044</v>
      </c>
      <c r="BS33" s="69">
        <v>19.392960072089267</v>
      </c>
      <c r="BT33" s="69">
        <v>15.381576461941123</v>
      </c>
      <c r="BU33" s="69"/>
      <c r="BV33" s="69">
        <f t="shared" ref="BV33" si="70">BT33-BR33</f>
        <v>-6.7369405420879218</v>
      </c>
      <c r="BW33" s="69">
        <f>'RD T1'!E235</f>
        <v>9.0582700253636617</v>
      </c>
      <c r="BX33" s="69">
        <f t="shared" ref="BX33" si="71">SUM(BV33:BW33)</f>
        <v>2.3213294832757398</v>
      </c>
      <c r="BZ33" t="str">
        <f t="shared" ref="BZ33" si="72">BD33</f>
        <v>92 Elementary administration and service occupations</v>
      </c>
      <c r="CA33" s="69">
        <v>19.464209950492037</v>
      </c>
      <c r="CB33" s="69">
        <v>22.017992523585626</v>
      </c>
      <c r="CC33" s="69">
        <v>19.541595315439316</v>
      </c>
      <c r="CD33" s="69">
        <v>17.259430900954776</v>
      </c>
      <c r="CE33" s="69">
        <v>12.129739428955023</v>
      </c>
      <c r="CF33" s="69"/>
      <c r="CG33" s="69">
        <f t="shared" ref="CG33" si="73">CE33-CC33</f>
        <v>-7.4118558864842932</v>
      </c>
      <c r="CH33" s="69">
        <f>'RD T1'!E264</f>
        <v>5.5957155989761933</v>
      </c>
      <c r="CI33" s="69">
        <f t="shared" ref="CI33" si="74">SUM(CG33:CH33)</f>
        <v>-1.8161402875080999</v>
      </c>
      <c r="CK33" t="str">
        <f t="shared" ref="CK33" si="75">BO33</f>
        <v>92 Elementary administration and service occupations</v>
      </c>
      <c r="CL33" s="69">
        <v>6.8942635341029419</v>
      </c>
      <c r="CM33" s="69">
        <v>5.0970676442474749</v>
      </c>
      <c r="CN33" s="69">
        <v>5.5935523864480423</v>
      </c>
      <c r="CO33" s="69">
        <v>3.6387697991769463</v>
      </c>
      <c r="CP33" s="69">
        <v>3.381204136349913</v>
      </c>
      <c r="CQ33" s="69"/>
      <c r="CR33" s="69">
        <f t="shared" ref="CR33" si="76">CP33-CN33</f>
        <v>-2.2123482500981293</v>
      </c>
      <c r="CS33" s="69">
        <f>'RD T1'!E293</f>
        <v>1.1051865950681137</v>
      </c>
      <c r="CT33" s="69">
        <f t="shared" ref="CT33" si="77">SUM(CR33:CS33)</f>
        <v>-1.1071616550300156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11.267938501907487</v>
      </c>
      <c r="C35" s="67">
        <f t="shared" ref="C35:F35" si="78">SUM(C8:C33)</f>
        <v>14.135450019679341</v>
      </c>
      <c r="D35" s="67">
        <f t="shared" si="78"/>
        <v>13.964596135413375</v>
      </c>
      <c r="E35" s="67">
        <f t="shared" si="78"/>
        <v>18.309906994265823</v>
      </c>
      <c r="F35" s="67">
        <f t="shared" si="78"/>
        <v>27.067071680519032</v>
      </c>
      <c r="G35" s="11"/>
      <c r="H35" s="67">
        <f>F35-D35</f>
        <v>13.102475545105657</v>
      </c>
      <c r="I35" s="67">
        <f>SUM(I8:I33)</f>
        <v>9.7913976656176747</v>
      </c>
      <c r="J35" s="67">
        <f>SUM(H35:I35)</f>
        <v>22.893873210723331</v>
      </c>
      <c r="L35" s="24" t="str">
        <f>A35</f>
        <v>All occupations</v>
      </c>
      <c r="M35" s="67">
        <f>SUM(M8:M33)</f>
        <v>74.142245933286716</v>
      </c>
      <c r="N35" s="67">
        <f t="shared" ref="N35:Q35" si="79">SUM(N8:N33)</f>
        <v>93.74375498312935</v>
      </c>
      <c r="O35" s="67">
        <f t="shared" si="79"/>
        <v>95.788006780389082</v>
      </c>
      <c r="P35" s="67">
        <f t="shared" si="79"/>
        <v>124.49224534087391</v>
      </c>
      <c r="Q35" s="67">
        <f t="shared" si="79"/>
        <v>184.45376777167448</v>
      </c>
      <c r="R35" s="11"/>
      <c r="S35" s="67">
        <f t="shared" si="29"/>
        <v>88.665760991285396</v>
      </c>
      <c r="T35" s="67">
        <f>SUM(T8:T33)</f>
        <v>71.108962135182736</v>
      </c>
      <c r="U35" s="67">
        <f>SUM(S35:T35)</f>
        <v>159.77472312646813</v>
      </c>
      <c r="W35" s="24" t="str">
        <f>A35</f>
        <v>All occupations</v>
      </c>
      <c r="X35" s="67">
        <f>SUM(X8:X33)</f>
        <v>156.89892844113288</v>
      </c>
      <c r="Y35" s="67">
        <f t="shared" ref="Y35:AB35" si="80">SUM(Y8:Y33)</f>
        <v>157.16366360739977</v>
      </c>
      <c r="Z35" s="67">
        <f t="shared" si="80"/>
        <v>165.85668666509733</v>
      </c>
      <c r="AA35" s="67">
        <f t="shared" si="80"/>
        <v>186.3473955680256</v>
      </c>
      <c r="AB35" s="67">
        <f t="shared" si="80"/>
        <v>213.13654891608965</v>
      </c>
      <c r="AC35" s="69"/>
      <c r="AD35" s="67">
        <f t="shared" ref="AD35" si="81">AB35-Z35</f>
        <v>47.279862250992323</v>
      </c>
      <c r="AE35" s="67">
        <f>SUM(AE8:AE33)</f>
        <v>109.62524145550923</v>
      </c>
      <c r="AF35" s="67">
        <f>SUM(AD35:AE35)</f>
        <v>156.90510370650156</v>
      </c>
      <c r="AH35" s="24" t="str">
        <f>L35</f>
        <v>All occupations</v>
      </c>
      <c r="AI35" s="67">
        <f>SUM(AI8:AI33)</f>
        <v>52.260653553329753</v>
      </c>
      <c r="AJ35" s="67">
        <f t="shared" ref="AJ35:AM35" si="82">SUM(AJ8:AJ33)</f>
        <v>46.003108623232031</v>
      </c>
      <c r="AK35" s="67">
        <f t="shared" si="82"/>
        <v>48.575164890490257</v>
      </c>
      <c r="AL35" s="67">
        <f t="shared" si="82"/>
        <v>50.838506116017527</v>
      </c>
      <c r="AM35" s="67">
        <f t="shared" si="82"/>
        <v>56.248175501640006</v>
      </c>
      <c r="AN35" s="69"/>
      <c r="AO35" s="67">
        <f t="shared" ref="AO35" si="83">AM35-AK35</f>
        <v>7.6730106111497491</v>
      </c>
      <c r="AP35" s="67">
        <f>SUM(AP8:AP33)</f>
        <v>29.132906649555185</v>
      </c>
      <c r="AQ35" s="67">
        <f>SUM(AO35:AP35)</f>
        <v>36.805917260704931</v>
      </c>
      <c r="AS35" s="24" t="str">
        <f>W35</f>
        <v>All occupations</v>
      </c>
      <c r="AT35" s="67">
        <f>SUM(AT8:AT33)</f>
        <v>46.46659947363689</v>
      </c>
      <c r="AU35" s="67">
        <f t="shared" ref="AU35:AX35" si="84">SUM(AU8:AU33)</f>
        <v>45.069536590438737</v>
      </c>
      <c r="AV35" s="67">
        <f t="shared" si="84"/>
        <v>47.592580871906712</v>
      </c>
      <c r="AW35" s="67">
        <f t="shared" si="84"/>
        <v>52.449718884968675</v>
      </c>
      <c r="AX35" s="67">
        <f t="shared" si="84"/>
        <v>59.853741664808162</v>
      </c>
      <c r="AY35" s="69"/>
      <c r="AZ35" s="67">
        <f t="shared" ref="AZ35" si="85">AX35-AV35</f>
        <v>12.26116079290145</v>
      </c>
      <c r="BA35" s="67">
        <f>SUM(BA8:BA33)</f>
        <v>29.470703612350441</v>
      </c>
      <c r="BB35" s="67">
        <f>SUM(AZ35:BA35)</f>
        <v>41.731864405251891</v>
      </c>
      <c r="BD35" s="24" t="str">
        <f>AH35</f>
        <v>All occupations</v>
      </c>
      <c r="BE35" s="67">
        <f>SUM(BE8:BE33)</f>
        <v>196.5104608641403</v>
      </c>
      <c r="BF35" s="67">
        <f t="shared" ref="BF35:BI35" si="86">SUM(BF8:BF33)</f>
        <v>202.32160337384443</v>
      </c>
      <c r="BG35" s="67">
        <f t="shared" si="86"/>
        <v>193.57252146064795</v>
      </c>
      <c r="BH35" s="67">
        <f t="shared" si="86"/>
        <v>200.77006358014546</v>
      </c>
      <c r="BI35" s="67">
        <f t="shared" si="86"/>
        <v>210.66654241497469</v>
      </c>
      <c r="BJ35" s="69"/>
      <c r="BK35" s="67">
        <f t="shared" ref="BK35" si="87">BI35-BG35</f>
        <v>17.094020954326737</v>
      </c>
      <c r="BL35" s="67">
        <f>SUM(BL8:BL33)</f>
        <v>87.92604816170946</v>
      </c>
      <c r="BM35" s="67">
        <f>SUM(BK35:BL35)</f>
        <v>105.0200691160362</v>
      </c>
      <c r="BO35" s="24" t="str">
        <f>AS35</f>
        <v>All occupations</v>
      </c>
      <c r="BP35" s="67">
        <f>SUM(BP8:BP33)</f>
        <v>190.45219182034293</v>
      </c>
      <c r="BQ35" s="67">
        <f t="shared" ref="BQ35:BT35" si="88">SUM(BQ8:BQ33)</f>
        <v>175.55567998683591</v>
      </c>
      <c r="BR35" s="67">
        <f t="shared" si="88"/>
        <v>166.68938794274072</v>
      </c>
      <c r="BS35" s="67">
        <f t="shared" si="88"/>
        <v>152.95255052179547</v>
      </c>
      <c r="BT35" s="67">
        <f t="shared" si="88"/>
        <v>121.62153562195232</v>
      </c>
      <c r="BU35" s="69"/>
      <c r="BV35" s="67">
        <f t="shared" ref="BV35" si="89">BT35-BR35</f>
        <v>-45.067852320788404</v>
      </c>
      <c r="BW35" s="67">
        <f>SUM(BW8:BW33)</f>
        <v>67.671723412668229</v>
      </c>
      <c r="BX35" s="67">
        <f>SUM(BV35:BW35)</f>
        <v>22.603871091879824</v>
      </c>
      <c r="BZ35" s="24" t="str">
        <f>BD35</f>
        <v>All occupations</v>
      </c>
      <c r="CA35" s="67">
        <f>SUM(CA8:CA33)</f>
        <v>107.48445766592599</v>
      </c>
      <c r="CB35" s="67">
        <f t="shared" ref="CB35:CE35" si="90">SUM(CB8:CB33)</f>
        <v>120.77777692789789</v>
      </c>
      <c r="CC35" s="67">
        <f t="shared" si="90"/>
        <v>109.84701226496236</v>
      </c>
      <c r="CD35" s="67">
        <f t="shared" si="90"/>
        <v>99.562374567495766</v>
      </c>
      <c r="CE35" s="67">
        <f t="shared" si="90"/>
        <v>71.43171549122215</v>
      </c>
      <c r="CF35" s="69"/>
      <c r="CG35" s="67">
        <f t="shared" ref="CG35" si="91">CE35-CC35</f>
        <v>-38.415296773740209</v>
      </c>
      <c r="CH35" s="67">
        <f>SUM(CH8:CH33)</f>
        <v>32.790287647887062</v>
      </c>
      <c r="CI35" s="67">
        <f>SUM(CG35:CH35)</f>
        <v>-5.6250091258531469</v>
      </c>
      <c r="CK35" s="24" t="str">
        <f>BO35</f>
        <v>All occupations</v>
      </c>
      <c r="CL35" s="67">
        <f>SUM(CL8:CL33)</f>
        <v>28.840523746296704</v>
      </c>
      <c r="CM35" s="67">
        <f t="shared" ref="CM35:CP35" si="92">SUM(CM8:CM33)</f>
        <v>25.662425887542586</v>
      </c>
      <c r="CN35" s="67">
        <f t="shared" si="92"/>
        <v>31.321042988351717</v>
      </c>
      <c r="CO35" s="67">
        <f t="shared" si="92"/>
        <v>23.31423842641119</v>
      </c>
      <c r="CP35" s="67">
        <f t="shared" si="92"/>
        <v>17.643900937119483</v>
      </c>
      <c r="CQ35" s="69"/>
      <c r="CR35" s="67">
        <f t="shared" ref="CR35" si="93">CP35-CN35</f>
        <v>-13.677142051232234</v>
      </c>
      <c r="CS35" s="67">
        <f>SUM(CS8:CS33)</f>
        <v>7.4765622400021279</v>
      </c>
      <c r="CT35" s="67">
        <f>SUM(CR35:CS35)</f>
        <v>-6.2005798112301065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Heart of the South West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Heart of the South West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Heart of the South West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Heart of the South West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Heart of the South West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Heart of the South West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Heart of the South West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Heart of the South West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Heart of the South West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6.2178626936385291</v>
      </c>
      <c r="C45" s="18">
        <f t="shared" si="104"/>
        <v>6.5454482786188191</v>
      </c>
      <c r="D45" s="18">
        <f t="shared" si="104"/>
        <v>6.8263072156650866</v>
      </c>
      <c r="E45" s="18">
        <f t="shared" si="104"/>
        <v>6.3937127541418466</v>
      </c>
      <c r="F45" s="18">
        <f t="shared" si="104"/>
        <v>6.7227891145679157</v>
      </c>
      <c r="H45" s="68">
        <f t="shared" ref="H45:H70" si="105">IF(D8&gt;0,(H8/D8)*100,0)</f>
        <v>90.887087402710605</v>
      </c>
      <c r="I45" s="69">
        <f t="shared" ref="I45:I70" si="106">IF(D8&gt;0,I8/D8*100,0)</f>
        <v>72.456362872234379</v>
      </c>
      <c r="J45" s="69">
        <f t="shared" ref="J45:J70" si="107">IF(D8&gt;0,(J8/D8)*100,0)</f>
        <v>163.34345027494501</v>
      </c>
      <c r="L45" t="str">
        <f>A45</f>
        <v>11 Corporate managers and directors</v>
      </c>
      <c r="M45" s="18">
        <f t="shared" ref="M45:Q54" si="108">M8/M$35*100</f>
        <v>7.7921319472161761</v>
      </c>
      <c r="N45" s="18">
        <f t="shared" si="108"/>
        <v>8.346687621705243</v>
      </c>
      <c r="O45" s="18">
        <f t="shared" si="108"/>
        <v>8.2751294003485771</v>
      </c>
      <c r="P45" s="18">
        <f t="shared" si="108"/>
        <v>7.397095926025357</v>
      </c>
      <c r="Q45" s="18">
        <f t="shared" si="108"/>
        <v>7.4743184049302167</v>
      </c>
      <c r="S45" s="68">
        <f t="shared" ref="S45:S70" si="109">IF(O8&gt;0,(S8/O8)*100,0)</f>
        <v>73.92947885356989</v>
      </c>
      <c r="T45" s="69">
        <f t="shared" ref="T45:T70" si="110">IF(O8&gt;0,T8/O8*100,0)</f>
        <v>69.905234465783963</v>
      </c>
      <c r="U45" s="69">
        <f t="shared" ref="U45:U70" si="111">IF(O8&gt;0,(U8/O8)*100,0)</f>
        <v>143.83471331935385</v>
      </c>
      <c r="W45" t="str">
        <f>A45</f>
        <v>11 Corporate managers and directors</v>
      </c>
      <c r="X45" s="18">
        <f t="shared" ref="X45:AB54" si="112">X8/X$35*100</f>
        <v>9.2560273965709392</v>
      </c>
      <c r="Y45" s="18">
        <f t="shared" si="112"/>
        <v>10.418869482974797</v>
      </c>
      <c r="Z45" s="18">
        <f t="shared" si="112"/>
        <v>10.226936461992214</v>
      </c>
      <c r="AA45" s="18">
        <f t="shared" si="112"/>
        <v>8.8410610054411123</v>
      </c>
      <c r="AB45" s="18">
        <f t="shared" si="112"/>
        <v>8.6021203857236319</v>
      </c>
      <c r="AD45" s="68">
        <f t="shared" ref="AD45:AD70" si="113">IF(Z8&gt;0,(AD8/Z8)*100,0)</f>
        <v>8.089847137124579</v>
      </c>
      <c r="AE45" s="69">
        <f t="shared" ref="AE45:AE70" si="114">IF(Z8&gt;0,AE8/Z8*100,0)</f>
        <v>60.288856933972987</v>
      </c>
      <c r="AF45" s="69">
        <f t="shared" ref="AF45:AF70" si="115">IF(Z8&gt;0,(AF8/Z8)*100,0)</f>
        <v>68.378704071097573</v>
      </c>
      <c r="AH45" t="str">
        <f>L45</f>
        <v>11 Corporate managers and directors</v>
      </c>
      <c r="AI45" s="18">
        <f t="shared" ref="AI45:AM54" si="116">AI8/AI$35*100</f>
        <v>5.8247630354744144</v>
      </c>
      <c r="AJ45" s="18">
        <f t="shared" si="116"/>
        <v>7.0369992087447413</v>
      </c>
      <c r="AK45" s="18">
        <f t="shared" si="116"/>
        <v>7.3845032398556301</v>
      </c>
      <c r="AL45" s="18">
        <f t="shared" si="116"/>
        <v>6.5707375158917154</v>
      </c>
      <c r="AM45" s="18">
        <f t="shared" si="116"/>
        <v>6.3593736266862333</v>
      </c>
      <c r="AO45" s="68">
        <f t="shared" ref="AO45:AO70" si="117">IF(AK8&gt;0,(AO8/AK8)*100,0)</f>
        <v>-0.27886507395221188</v>
      </c>
      <c r="AP45" s="69">
        <f t="shared" ref="AP45:AP70" si="118">IF(AK8&gt;0,AP8/AK8*100,0)</f>
        <v>52.176924310267758</v>
      </c>
      <c r="AQ45" s="69">
        <f t="shared" ref="AQ45:AQ70" si="119">IF(AK8&gt;0,(AQ8/AK8)*100,0)</f>
        <v>51.89805923631554</v>
      </c>
      <c r="AS45" t="str">
        <f>W45</f>
        <v>11 Corporate managers and directors</v>
      </c>
      <c r="AT45" s="18">
        <f t="shared" ref="AT45:AX54" si="120">AT8/AT$35*100</f>
        <v>8.9636287503178469</v>
      </c>
      <c r="AU45" s="18">
        <f t="shared" si="120"/>
        <v>9.7488376497263562</v>
      </c>
      <c r="AV45" s="18">
        <f t="shared" si="120"/>
        <v>10.075350613226405</v>
      </c>
      <c r="AW45" s="18">
        <f t="shared" si="120"/>
        <v>8.3219797040047361</v>
      </c>
      <c r="AX45" s="18">
        <f t="shared" si="120"/>
        <v>7.8446450257100171</v>
      </c>
      <c r="AZ45" s="68">
        <f t="shared" ref="AZ45:AZ70" si="121">IF(AV8&gt;0,(AZ8/AV8)*100,0)</f>
        <v>-2.0814042868848235</v>
      </c>
      <c r="BA45" s="69">
        <f t="shared" ref="BA45:BA70" si="122">IF(AV8&gt;0,BA8/AV8*100,0)</f>
        <v>51.948399931196754</v>
      </c>
      <c r="BB45" s="69">
        <f t="shared" ref="BB45:BB70" si="123">IF(AV8&gt;0,(BB8/AV8)*100,0)</f>
        <v>49.866995644311928</v>
      </c>
      <c r="BD45" t="str">
        <f>AH45</f>
        <v>11 Corporate managers and directors</v>
      </c>
      <c r="BE45" s="18">
        <f t="shared" ref="BE45:BI54" si="124">BE8/BE$35*100</f>
        <v>5.3853621061550232</v>
      </c>
      <c r="BF45" s="18">
        <f t="shared" si="124"/>
        <v>6.1407781295228805</v>
      </c>
      <c r="BG45" s="18">
        <f t="shared" si="124"/>
        <v>6.559345793031655</v>
      </c>
      <c r="BH45" s="18">
        <f t="shared" si="124"/>
        <v>5.3727548042331188</v>
      </c>
      <c r="BI45" s="18">
        <f t="shared" si="124"/>
        <v>5.3697908599694877</v>
      </c>
      <c r="BK45" s="68">
        <f t="shared" ref="BK45:BK70" si="125">IF(BG8&gt;0,(BK8/BG8)*100,0)</f>
        <v>-10.905949233593939</v>
      </c>
      <c r="BL45" s="69">
        <f t="shared" ref="BL45:BL70" si="126">IF(BG8&gt;0,BL8/BG8*100,0)</f>
        <v>36.599090108068879</v>
      </c>
      <c r="BM45" s="69">
        <f t="shared" ref="BM45:BM70" si="127">IF(BG8&gt;0,(BM8/BG8)*100,0)</f>
        <v>25.693140874474942</v>
      </c>
      <c r="BO45" t="str">
        <f>AS45</f>
        <v>11 Corporate managers and directors</v>
      </c>
      <c r="BP45" s="18">
        <f t="shared" ref="BP45:BT54" si="128">BP8/BP$35*100</f>
        <v>4.2106500727426308</v>
      </c>
      <c r="BQ45" s="18">
        <f t="shared" si="128"/>
        <v>4.7423096129303843</v>
      </c>
      <c r="BR45" s="18">
        <f t="shared" si="128"/>
        <v>5.3141978964219554</v>
      </c>
      <c r="BS45" s="18">
        <f t="shared" si="128"/>
        <v>4.2390657512037277</v>
      </c>
      <c r="BT45" s="18">
        <f t="shared" si="128"/>
        <v>4.0016126787607167</v>
      </c>
      <c r="BV45" s="68">
        <f t="shared" ref="BV45:BV70" si="129">IF(BR8&gt;0,(BV8/BR8)*100,0)</f>
        <v>-45.058582774404748</v>
      </c>
      <c r="BW45" s="69">
        <f t="shared" ref="BW45:BW70" si="130">IF(BR8&gt;0,BW8/BR8*100,0)</f>
        <v>33.067953464724745</v>
      </c>
      <c r="BX45" s="69">
        <f t="shared" ref="BX45:BX70" si="131">IF(BR8&gt;0,(BX8/BR8)*100,0)</f>
        <v>-11.990629309680003</v>
      </c>
      <c r="BZ45" t="str">
        <f>BD45</f>
        <v>11 Corporate managers and directors</v>
      </c>
      <c r="CA45" s="18">
        <f t="shared" ref="CA45:CE54" si="132">CA8/CA$35*100</f>
        <v>4.3359921937524142</v>
      </c>
      <c r="CB45" s="18">
        <f t="shared" si="132"/>
        <v>5.2847038201039771</v>
      </c>
      <c r="CC45" s="18">
        <f t="shared" si="132"/>
        <v>5.7752643093967855</v>
      </c>
      <c r="CD45" s="18">
        <f t="shared" si="132"/>
        <v>5.1725751878870687</v>
      </c>
      <c r="CE45" s="18">
        <f t="shared" si="132"/>
        <v>6.3330274065865542</v>
      </c>
      <c r="CG45" s="68">
        <f t="shared" ref="CG45:CG70" si="133">IF(CC8&gt;0,(CG8/CC8)*100,0)</f>
        <v>-28.691330420708194</v>
      </c>
      <c r="CH45" s="69">
        <f t="shared" ref="CH45:CH70" si="134">IF(CC8&gt;0,CH8/CC8*100,0)</f>
        <v>30.963418536473835</v>
      </c>
      <c r="CI45" s="69">
        <f t="shared" ref="CI45:CI70" si="135">IF(CC8&gt;0,(CI8/CC8)*100,0)</f>
        <v>2.2720881157656425</v>
      </c>
      <c r="CK45" t="str">
        <f>BO45</f>
        <v>11 Corporate managers and directors</v>
      </c>
      <c r="CL45" s="18">
        <f t="shared" ref="CL45:CP54" si="136">CL8/CL$35*100</f>
        <v>2.5490094979435916</v>
      </c>
      <c r="CM45" s="18">
        <f t="shared" si="136"/>
        <v>3.6597432517191693</v>
      </c>
      <c r="CN45" s="18">
        <f t="shared" si="136"/>
        <v>3.8357267602452714</v>
      </c>
      <c r="CO45" s="18">
        <f t="shared" si="136"/>
        <v>4.2156728368202074</v>
      </c>
      <c r="CP45" s="18">
        <f t="shared" si="136"/>
        <v>4.6832374405061774</v>
      </c>
      <c r="CR45" s="68">
        <f t="shared" ref="CR45:CR70" si="137">IF(CN8&gt;0,(CR8/CN8)*100,0)</f>
        <v>-31.220833296364432</v>
      </c>
      <c r="CS45" s="69">
        <f t="shared" ref="CS45:CS70" si="138">IF(CN8&gt;0,CS8/CN8*100,0)</f>
        <v>28.567729119967233</v>
      </c>
      <c r="CT45" s="69">
        <f t="shared" ref="CT45:CT70" si="139">IF(CN8&gt;0,(CT8/CN8)*100,0)</f>
        <v>-2.6531041763971928</v>
      </c>
    </row>
    <row r="46" spans="1:98" x14ac:dyDescent="0.2">
      <c r="A46" t="str">
        <f t="shared" si="103"/>
        <v>12 Other managers and proprietors</v>
      </c>
      <c r="B46" s="18">
        <f t="shared" si="104"/>
        <v>3.0953772393833092</v>
      </c>
      <c r="C46" s="18">
        <f t="shared" si="104"/>
        <v>3.1915209473651966</v>
      </c>
      <c r="D46" s="18">
        <f t="shared" si="104"/>
        <v>2.9147150012754941</v>
      </c>
      <c r="E46" s="18">
        <f t="shared" si="104"/>
        <v>3.2264195951963019</v>
      </c>
      <c r="F46" s="18">
        <f t="shared" si="104"/>
        <v>3.600531084580084</v>
      </c>
      <c r="H46" s="68">
        <f t="shared" si="105"/>
        <v>139.43264402732441</v>
      </c>
      <c r="I46" s="69">
        <f t="shared" si="106"/>
        <v>100.54369653517894</v>
      </c>
      <c r="J46" s="69">
        <f t="shared" si="107"/>
        <v>239.97634056250337</v>
      </c>
      <c r="L46" t="str">
        <f t="shared" ref="L46:L69" si="140">A46</f>
        <v>12 Other managers and proprietors</v>
      </c>
      <c r="M46" s="18">
        <f t="shared" si="108"/>
        <v>3.6545655534900496</v>
      </c>
      <c r="N46" s="18">
        <f t="shared" si="108"/>
        <v>3.7731700872134057</v>
      </c>
      <c r="O46" s="18">
        <f t="shared" si="108"/>
        <v>3.6862127480176006</v>
      </c>
      <c r="P46" s="18">
        <f t="shared" si="108"/>
        <v>3.9378011889901541</v>
      </c>
      <c r="Q46" s="18">
        <f t="shared" si="108"/>
        <v>4.4199188082571119</v>
      </c>
      <c r="S46" s="68">
        <f t="shared" si="109"/>
        <v>130.89274636233822</v>
      </c>
      <c r="T46" s="69">
        <f t="shared" si="110"/>
        <v>95.877875358270842</v>
      </c>
      <c r="U46" s="69">
        <f t="shared" si="111"/>
        <v>226.77062172060906</v>
      </c>
      <c r="W46" t="str">
        <f t="shared" ref="W46:W69" si="141">A46</f>
        <v>12 Other managers and proprietors</v>
      </c>
      <c r="X46" s="18">
        <f t="shared" si="112"/>
        <v>4.3407656667714081</v>
      </c>
      <c r="Y46" s="18">
        <f t="shared" si="112"/>
        <v>4.6556509810219824</v>
      </c>
      <c r="Z46" s="18">
        <f t="shared" si="112"/>
        <v>4.4948484956759049</v>
      </c>
      <c r="AA46" s="18">
        <f t="shared" si="112"/>
        <v>4.7513556655231639</v>
      </c>
      <c r="AB46" s="18">
        <f t="shared" si="112"/>
        <v>5.0921779510884067</v>
      </c>
      <c r="AD46" s="68">
        <f t="shared" si="113"/>
        <v>45.583936565442812</v>
      </c>
      <c r="AE46" s="69">
        <f t="shared" si="114"/>
        <v>84.683724824164585</v>
      </c>
      <c r="AF46" s="69">
        <f t="shared" si="115"/>
        <v>130.26766138960738</v>
      </c>
      <c r="AH46" t="str">
        <f t="shared" ref="AH46:AH69" si="142">L46</f>
        <v>12 Other managers and proprietors</v>
      </c>
      <c r="AI46" s="18">
        <f t="shared" si="116"/>
        <v>3.9527045220134291</v>
      </c>
      <c r="AJ46" s="18">
        <f t="shared" si="116"/>
        <v>4.660180637270928</v>
      </c>
      <c r="AK46" s="18">
        <f t="shared" si="116"/>
        <v>4.8240497223375183</v>
      </c>
      <c r="AL46" s="18">
        <f t="shared" si="116"/>
        <v>4.9544549927846084</v>
      </c>
      <c r="AM46" s="18">
        <f t="shared" si="116"/>
        <v>5.5041075464794194</v>
      </c>
      <c r="AO46" s="68">
        <f t="shared" si="117"/>
        <v>32.120221190783148</v>
      </c>
      <c r="AP46" s="69">
        <f t="shared" si="118"/>
        <v>74.520070440232217</v>
      </c>
      <c r="AQ46" s="69">
        <f t="shared" si="119"/>
        <v>106.64029163101536</v>
      </c>
      <c r="AS46" t="str">
        <f t="shared" ref="AS46:AS69" si="143">W46</f>
        <v>12 Other managers and proprietors</v>
      </c>
      <c r="AT46" s="18">
        <f t="shared" si="120"/>
        <v>4.5844659389420404</v>
      </c>
      <c r="AU46" s="18">
        <f t="shared" si="120"/>
        <v>4.9007527953653485</v>
      </c>
      <c r="AV46" s="18">
        <f t="shared" si="120"/>
        <v>4.8476034590770762</v>
      </c>
      <c r="AW46" s="18">
        <f t="shared" si="120"/>
        <v>5.0087713148695201</v>
      </c>
      <c r="AX46" s="18">
        <f t="shared" si="120"/>
        <v>4.6782394257467068</v>
      </c>
      <c r="AZ46" s="68">
        <f t="shared" si="121"/>
        <v>21.368897314242986</v>
      </c>
      <c r="BA46" s="69">
        <f t="shared" si="122"/>
        <v>72.197943974248901</v>
      </c>
      <c r="BB46" s="69">
        <f t="shared" si="123"/>
        <v>93.566841288491887</v>
      </c>
      <c r="BD46" t="str">
        <f t="shared" ref="BD46:BD69" si="144">AH46</f>
        <v>12 Other managers and proprietors</v>
      </c>
      <c r="BE46" s="18">
        <f t="shared" si="124"/>
        <v>3.1918262804764037</v>
      </c>
      <c r="BF46" s="18">
        <f t="shared" si="124"/>
        <v>3.0069254245924504</v>
      </c>
      <c r="BG46" s="18">
        <f t="shared" si="124"/>
        <v>3.2405637760399335</v>
      </c>
      <c r="BH46" s="18">
        <f t="shared" si="124"/>
        <v>2.937726309618836</v>
      </c>
      <c r="BI46" s="18">
        <f t="shared" si="124"/>
        <v>2.9206400725503161</v>
      </c>
      <c r="BK46" s="68">
        <f t="shared" si="125"/>
        <v>-1.913479926971998</v>
      </c>
      <c r="BL46" s="69">
        <f t="shared" si="126"/>
        <v>41.049185803112273</v>
      </c>
      <c r="BM46" s="69">
        <f t="shared" si="127"/>
        <v>39.135705876140278</v>
      </c>
      <c r="BO46" t="str">
        <f t="shared" ref="BO46:BO69" si="145">AS46</f>
        <v>12 Other managers and proprietors</v>
      </c>
      <c r="BP46" s="18">
        <f t="shared" si="128"/>
        <v>3.4020270575419986</v>
      </c>
      <c r="BQ46" s="18">
        <f t="shared" si="128"/>
        <v>3.7047080363381948</v>
      </c>
      <c r="BR46" s="18">
        <f t="shared" si="128"/>
        <v>3.9631075226332015</v>
      </c>
      <c r="BS46" s="18">
        <f t="shared" si="128"/>
        <v>3.9915386109117073</v>
      </c>
      <c r="BT46" s="18">
        <f t="shared" si="128"/>
        <v>4.051266226163464</v>
      </c>
      <c r="BV46" s="68">
        <f t="shared" si="129"/>
        <v>-25.413975605846733</v>
      </c>
      <c r="BW46" s="69">
        <f t="shared" si="130"/>
        <v>47.694322280616966</v>
      </c>
      <c r="BX46" s="69">
        <f t="shared" si="131"/>
        <v>22.280346674770229</v>
      </c>
      <c r="BZ46" t="str">
        <f t="shared" ref="BZ46:BZ69" si="146">BD46</f>
        <v>12 Other managers and proprietors</v>
      </c>
      <c r="CA46" s="18">
        <f t="shared" si="132"/>
        <v>3.6782343787958345</v>
      </c>
      <c r="CB46" s="18">
        <f t="shared" si="132"/>
        <v>4.2295191982108937</v>
      </c>
      <c r="CC46" s="18">
        <f t="shared" si="132"/>
        <v>4.426872926357305</v>
      </c>
      <c r="CD46" s="18">
        <f t="shared" si="132"/>
        <v>4.6008188399015282</v>
      </c>
      <c r="CE46" s="18">
        <f t="shared" si="132"/>
        <v>5.2809882285267458</v>
      </c>
      <c r="CG46" s="68">
        <f t="shared" si="133"/>
        <v>-22.425144570272995</v>
      </c>
      <c r="CH46" s="69">
        <f t="shared" si="134"/>
        <v>38.581812175026862</v>
      </c>
      <c r="CI46" s="69">
        <f t="shared" si="135"/>
        <v>16.156667604753871</v>
      </c>
      <c r="CK46" t="str">
        <f t="shared" ref="CK46:CK69" si="147">BO46</f>
        <v>12 Other managers and proprietors</v>
      </c>
      <c r="CL46" s="18">
        <f t="shared" si="136"/>
        <v>3.0926817926269101</v>
      </c>
      <c r="CM46" s="18">
        <f t="shared" si="136"/>
        <v>3.2465044910648619</v>
      </c>
      <c r="CN46" s="18">
        <f t="shared" si="136"/>
        <v>3.4638084750939546</v>
      </c>
      <c r="CO46" s="18">
        <f t="shared" si="136"/>
        <v>3.8229651709432968</v>
      </c>
      <c r="CP46" s="18">
        <f t="shared" si="136"/>
        <v>5.0756709655510042</v>
      </c>
      <c r="CR46" s="68">
        <f t="shared" si="137"/>
        <v>-17.453628918174395</v>
      </c>
      <c r="CS46" s="69">
        <f t="shared" si="138"/>
        <v>31.405354004738673</v>
      </c>
      <c r="CT46" s="69">
        <f t="shared" si="139"/>
        <v>13.951725086564275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16.678388904566546</v>
      </c>
      <c r="C47" s="18">
        <f t="shared" si="104"/>
        <v>17.121314965414847</v>
      </c>
      <c r="D47" s="18">
        <f t="shared" si="104"/>
        <v>17.044217837542945</v>
      </c>
      <c r="E47" s="18">
        <f t="shared" si="104"/>
        <v>19.076898222830859</v>
      </c>
      <c r="F47" s="18">
        <f t="shared" si="104"/>
        <v>19.342087735390443</v>
      </c>
      <c r="H47" s="68">
        <f t="shared" si="105"/>
        <v>119.95769789580817</v>
      </c>
      <c r="I47" s="69">
        <f t="shared" si="106"/>
        <v>60.969348940503941</v>
      </c>
      <c r="J47" s="69">
        <f t="shared" si="107"/>
        <v>180.92704683631209</v>
      </c>
      <c r="L47" t="str">
        <f t="shared" si="140"/>
        <v>21 Science, research, engineering and technology professionals</v>
      </c>
      <c r="M47" s="18">
        <f t="shared" si="108"/>
        <v>9.7860378468410598</v>
      </c>
      <c r="N47" s="18">
        <f t="shared" si="108"/>
        <v>10.120205986218988</v>
      </c>
      <c r="O47" s="18">
        <f t="shared" si="108"/>
        <v>10.090503702800575</v>
      </c>
      <c r="P47" s="18">
        <f t="shared" si="108"/>
        <v>12.265635367230022</v>
      </c>
      <c r="Q47" s="18">
        <f t="shared" si="108"/>
        <v>12.665344359407429</v>
      </c>
      <c r="S47" s="68">
        <f t="shared" si="109"/>
        <v>141.70217072690448</v>
      </c>
      <c r="T47" s="69">
        <f t="shared" si="110"/>
        <v>70.028602713414628</v>
      </c>
      <c r="U47" s="69">
        <f t="shared" si="111"/>
        <v>211.7307734403191</v>
      </c>
      <c r="W47" t="str">
        <f t="shared" si="141"/>
        <v>21 Science, research, engineering and technology professionals</v>
      </c>
      <c r="X47" s="18">
        <f t="shared" si="112"/>
        <v>8.9585995071410665</v>
      </c>
      <c r="Y47" s="18">
        <f t="shared" si="112"/>
        <v>9.1010983976270889</v>
      </c>
      <c r="Z47" s="18">
        <f t="shared" si="112"/>
        <v>8.8699699574630841</v>
      </c>
      <c r="AA47" s="18">
        <f t="shared" si="112"/>
        <v>9.7024992231062068</v>
      </c>
      <c r="AB47" s="18">
        <f t="shared" si="112"/>
        <v>9.0354730155852554</v>
      </c>
      <c r="AD47" s="68">
        <f t="shared" si="113"/>
        <v>30.904232459160113</v>
      </c>
      <c r="AE47" s="69">
        <f t="shared" si="114"/>
        <v>50.577896395443567</v>
      </c>
      <c r="AF47" s="69">
        <f t="shared" si="115"/>
        <v>81.482128854603687</v>
      </c>
      <c r="AH47" t="str">
        <f t="shared" si="142"/>
        <v>21 Science, research, engineering and technology professionals</v>
      </c>
      <c r="AI47" s="18">
        <f t="shared" si="116"/>
        <v>2.9333097506524295</v>
      </c>
      <c r="AJ47" s="18">
        <f t="shared" si="116"/>
        <v>3.1454019965377897</v>
      </c>
      <c r="AK47" s="18">
        <f t="shared" si="116"/>
        <v>3.4189491808880779</v>
      </c>
      <c r="AL47" s="18">
        <f t="shared" si="116"/>
        <v>3.957313871378191</v>
      </c>
      <c r="AM47" s="18">
        <f t="shared" si="116"/>
        <v>3.9530470055807587</v>
      </c>
      <c r="AO47" s="68">
        <f t="shared" si="117"/>
        <v>33.88548295523438</v>
      </c>
      <c r="AP47" s="69">
        <f t="shared" si="118"/>
        <v>49.39106326445188</v>
      </c>
      <c r="AQ47" s="69">
        <f t="shared" si="119"/>
        <v>83.276546219686253</v>
      </c>
      <c r="AS47" t="str">
        <f t="shared" si="143"/>
        <v>21 Science, research, engineering and technology professionals</v>
      </c>
      <c r="AT47" s="18">
        <f t="shared" si="120"/>
        <v>9.0006298199128469</v>
      </c>
      <c r="AU47" s="18">
        <f t="shared" si="120"/>
        <v>9.2040915977450446</v>
      </c>
      <c r="AV47" s="18">
        <f t="shared" si="120"/>
        <v>8.7848484021326048</v>
      </c>
      <c r="AW47" s="18">
        <f t="shared" si="120"/>
        <v>8.7701341031750317</v>
      </c>
      <c r="AX47" s="18">
        <f t="shared" si="120"/>
        <v>7.5607255256997892</v>
      </c>
      <c r="AZ47" s="68">
        <f t="shared" si="121"/>
        <v>8.2383714380256343</v>
      </c>
      <c r="BA47" s="69">
        <f t="shared" si="122"/>
        <v>40.864872689598982</v>
      </c>
      <c r="BB47" s="69">
        <f t="shared" si="123"/>
        <v>49.103244127624627</v>
      </c>
      <c r="BD47" t="str">
        <f t="shared" si="144"/>
        <v>21 Science, research, engineering and technology professionals</v>
      </c>
      <c r="BE47" s="18">
        <f t="shared" si="124"/>
        <v>3.2258024241571515</v>
      </c>
      <c r="BF47" s="18">
        <f t="shared" si="124"/>
        <v>3.4626828659083135</v>
      </c>
      <c r="BG47" s="18">
        <f t="shared" si="124"/>
        <v>3.8536967390043926</v>
      </c>
      <c r="BH47" s="18">
        <f t="shared" si="124"/>
        <v>4.149248090654055</v>
      </c>
      <c r="BI47" s="18">
        <f t="shared" si="124"/>
        <v>4.0437923475852893</v>
      </c>
      <c r="BK47" s="68">
        <f t="shared" si="125"/>
        <v>14.1992287283983</v>
      </c>
      <c r="BL47" s="69">
        <f t="shared" si="126"/>
        <v>31.169676479760287</v>
      </c>
      <c r="BM47" s="69">
        <f t="shared" si="127"/>
        <v>45.368905208158587</v>
      </c>
      <c r="BO47" t="str">
        <f t="shared" si="145"/>
        <v>21 Science, research, engineering and technology professionals</v>
      </c>
      <c r="BP47" s="18">
        <f t="shared" si="128"/>
        <v>2.2464468889640439</v>
      </c>
      <c r="BQ47" s="18">
        <f t="shared" si="128"/>
        <v>2.4292635148524968</v>
      </c>
      <c r="BR47" s="18">
        <f t="shared" si="128"/>
        <v>2.863636934570005</v>
      </c>
      <c r="BS47" s="18">
        <f t="shared" si="128"/>
        <v>3.1473031758861909</v>
      </c>
      <c r="BT47" s="18">
        <f t="shared" si="128"/>
        <v>3.3633479981321623</v>
      </c>
      <c r="BV47" s="68">
        <f t="shared" si="129"/>
        <v>-14.304822910305553</v>
      </c>
      <c r="BW47" s="69">
        <f t="shared" si="130"/>
        <v>33.44329122133631</v>
      </c>
      <c r="BX47" s="69">
        <f t="shared" si="131"/>
        <v>19.138468311030753</v>
      </c>
      <c r="BZ47" t="str">
        <f t="shared" si="146"/>
        <v>21 Science, research, engineering and technology professionals</v>
      </c>
      <c r="CA47" s="18">
        <f t="shared" si="132"/>
        <v>1.9908312626414908</v>
      </c>
      <c r="CB47" s="18">
        <f t="shared" si="132"/>
        <v>2.373849416735005</v>
      </c>
      <c r="CC47" s="18">
        <f t="shared" si="132"/>
        <v>2.6470557522905369</v>
      </c>
      <c r="CD47" s="18">
        <f t="shared" si="132"/>
        <v>3.0771870251702813</v>
      </c>
      <c r="CE47" s="18">
        <f t="shared" si="132"/>
        <v>3.2078200946257511</v>
      </c>
      <c r="CG47" s="68">
        <f t="shared" si="133"/>
        <v>-21.195730737523714</v>
      </c>
      <c r="CH47" s="69">
        <f t="shared" si="134"/>
        <v>26.647459561921245</v>
      </c>
      <c r="CI47" s="69">
        <f t="shared" si="135"/>
        <v>5.4517288243975282</v>
      </c>
      <c r="CK47" t="str">
        <f t="shared" si="147"/>
        <v>21 Science, research, engineering and technology professionals</v>
      </c>
      <c r="CL47" s="18">
        <f t="shared" si="136"/>
        <v>1.0007158687627273</v>
      </c>
      <c r="CM47" s="18">
        <f t="shared" si="136"/>
        <v>1.5086197574338651</v>
      </c>
      <c r="CN47" s="18">
        <f t="shared" si="136"/>
        <v>1.8883130900399485</v>
      </c>
      <c r="CO47" s="18">
        <f t="shared" si="136"/>
        <v>2.7789919380028567</v>
      </c>
      <c r="CP47" s="18">
        <f t="shared" si="136"/>
        <v>3.4314815361304167</v>
      </c>
      <c r="CR47" s="68">
        <f t="shared" si="137"/>
        <v>2.3684335702933441</v>
      </c>
      <c r="CS47" s="69">
        <f t="shared" si="138"/>
        <v>31.253832224693429</v>
      </c>
      <c r="CT47" s="69">
        <f t="shared" si="139"/>
        <v>33.622265794986774</v>
      </c>
    </row>
    <row r="48" spans="1:98" x14ac:dyDescent="0.2">
      <c r="A48" t="str">
        <f t="shared" si="103"/>
        <v>22 Health professionals</v>
      </c>
      <c r="B48" s="18">
        <f t="shared" si="104"/>
        <v>21.053870576490169</v>
      </c>
      <c r="C48" s="18">
        <f t="shared" si="104"/>
        <v>20.96638995935368</v>
      </c>
      <c r="D48" s="18">
        <f t="shared" si="104"/>
        <v>21.43055906517025</v>
      </c>
      <c r="E48" s="18">
        <f t="shared" si="104"/>
        <v>22.028023283724966</v>
      </c>
      <c r="F48" s="18">
        <f t="shared" si="104"/>
        <v>22.891598763986167</v>
      </c>
      <c r="H48" s="68">
        <f t="shared" si="105"/>
        <v>107.0405998688222</v>
      </c>
      <c r="I48" s="69">
        <f t="shared" si="106"/>
        <v>74.179177485575238</v>
      </c>
      <c r="J48" s="69">
        <f t="shared" si="107"/>
        <v>181.21977735439739</v>
      </c>
      <c r="L48" t="str">
        <f t="shared" si="140"/>
        <v>22 Health professionals</v>
      </c>
      <c r="M48" s="18">
        <f t="shared" si="108"/>
        <v>8.726953277352715</v>
      </c>
      <c r="N48" s="18">
        <f t="shared" si="108"/>
        <v>8.8563142153966847</v>
      </c>
      <c r="O48" s="18">
        <f t="shared" si="108"/>
        <v>8.5927926012006797</v>
      </c>
      <c r="P48" s="18">
        <f t="shared" si="108"/>
        <v>7.9287892945475935</v>
      </c>
      <c r="Q48" s="18">
        <f t="shared" si="108"/>
        <v>7.7608138756986049</v>
      </c>
      <c r="S48" s="68">
        <f t="shared" si="109"/>
        <v>73.919922411738852</v>
      </c>
      <c r="T48" s="69">
        <f t="shared" si="110"/>
        <v>69.640444764789194</v>
      </c>
      <c r="U48" s="69">
        <f t="shared" si="111"/>
        <v>143.56036717652805</v>
      </c>
      <c r="W48" t="str">
        <f t="shared" si="141"/>
        <v>22 Health professionals</v>
      </c>
      <c r="X48" s="18">
        <f t="shared" si="112"/>
        <v>9.2774461723132529</v>
      </c>
      <c r="Y48" s="18">
        <f t="shared" si="112"/>
        <v>9.6066962076974391</v>
      </c>
      <c r="Z48" s="18">
        <f t="shared" si="112"/>
        <v>9.3016463159079343</v>
      </c>
      <c r="AA48" s="18">
        <f t="shared" si="112"/>
        <v>8.5975143422747777</v>
      </c>
      <c r="AB48" s="18">
        <f t="shared" si="112"/>
        <v>8.0807710079938087</v>
      </c>
      <c r="AD48" s="68">
        <f t="shared" si="113"/>
        <v>11.639510155901995</v>
      </c>
      <c r="AE48" s="69">
        <f t="shared" si="114"/>
        <v>62.043396797412868</v>
      </c>
      <c r="AF48" s="69">
        <f t="shared" si="115"/>
        <v>73.68290695331487</v>
      </c>
      <c r="AH48" t="str">
        <f t="shared" si="142"/>
        <v>22 Health professionals</v>
      </c>
      <c r="AI48" s="18">
        <f t="shared" si="116"/>
        <v>14.759889931372857</v>
      </c>
      <c r="AJ48" s="18">
        <f t="shared" si="116"/>
        <v>11.703175118471162</v>
      </c>
      <c r="AK48" s="18">
        <f t="shared" si="116"/>
        <v>10.207093588587954</v>
      </c>
      <c r="AL48" s="18">
        <f t="shared" si="116"/>
        <v>5.241472353675519</v>
      </c>
      <c r="AM48" s="18">
        <f t="shared" si="116"/>
        <v>1.9026651387074711</v>
      </c>
      <c r="AO48" s="68">
        <f t="shared" si="117"/>
        <v>-78.414882325900308</v>
      </c>
      <c r="AP48" s="69">
        <f t="shared" si="118"/>
        <v>18.430458582822578</v>
      </c>
      <c r="AQ48" s="69">
        <f t="shared" si="119"/>
        <v>-59.984423743077741</v>
      </c>
      <c r="AS48" t="str">
        <f t="shared" si="143"/>
        <v>22 Health professionals</v>
      </c>
      <c r="AT48" s="18">
        <f t="shared" si="120"/>
        <v>2.1243937893490084</v>
      </c>
      <c r="AU48" s="18">
        <f t="shared" si="120"/>
        <v>2.2706415447665971</v>
      </c>
      <c r="AV48" s="18">
        <f t="shared" si="120"/>
        <v>2.4266057590310579</v>
      </c>
      <c r="AW48" s="18">
        <f t="shared" si="120"/>
        <v>2.3452373487257634</v>
      </c>
      <c r="AX48" s="18">
        <f t="shared" si="120"/>
        <v>2.2790266414882563</v>
      </c>
      <c r="AZ48" s="68">
        <f t="shared" si="121"/>
        <v>18.114230893448326</v>
      </c>
      <c r="BA48" s="69">
        <f t="shared" si="122"/>
        <v>58.586018497276193</v>
      </c>
      <c r="BB48" s="69">
        <f t="shared" si="123"/>
        <v>76.700249390724522</v>
      </c>
      <c r="BD48" t="str">
        <f t="shared" si="144"/>
        <v>22 Health professionals</v>
      </c>
      <c r="BE48" s="18">
        <f t="shared" si="124"/>
        <v>1.8363728128512269</v>
      </c>
      <c r="BF48" s="18">
        <f t="shared" si="124"/>
        <v>2.3528414138647284</v>
      </c>
      <c r="BG48" s="18">
        <f t="shared" si="124"/>
        <v>2.443260968861845</v>
      </c>
      <c r="BH48" s="18">
        <f t="shared" si="124"/>
        <v>2.5159827592030659</v>
      </c>
      <c r="BI48" s="18">
        <f t="shared" si="124"/>
        <v>2.6717755868189994</v>
      </c>
      <c r="BK48" s="68">
        <f t="shared" si="125"/>
        <v>19.009595819105055</v>
      </c>
      <c r="BL48" s="69">
        <f t="shared" si="126"/>
        <v>58.208824285450333</v>
      </c>
      <c r="BM48" s="69">
        <f t="shared" si="127"/>
        <v>77.218420104555392</v>
      </c>
      <c r="BO48" t="str">
        <f t="shared" si="145"/>
        <v>22 Health professionals</v>
      </c>
      <c r="BP48" s="18">
        <f t="shared" si="128"/>
        <v>1.5587234531665755</v>
      </c>
      <c r="BQ48" s="18">
        <f t="shared" si="128"/>
        <v>1.9176906170875265</v>
      </c>
      <c r="BR48" s="18">
        <f t="shared" si="128"/>
        <v>1.9353556811453718</v>
      </c>
      <c r="BS48" s="18">
        <f t="shared" si="128"/>
        <v>1.8771764522019403</v>
      </c>
      <c r="BT48" s="18">
        <f t="shared" si="128"/>
        <v>1.768180139769675</v>
      </c>
      <c r="BV48" s="68">
        <f t="shared" si="129"/>
        <v>-33.339549050569353</v>
      </c>
      <c r="BW48" s="69">
        <f t="shared" si="130"/>
        <v>41.721943173246558</v>
      </c>
      <c r="BX48" s="69">
        <f t="shared" si="131"/>
        <v>8.3823941226771979</v>
      </c>
      <c r="BZ48" t="str">
        <f t="shared" si="146"/>
        <v>22 Health professionals</v>
      </c>
      <c r="CA48" s="18">
        <f t="shared" si="132"/>
        <v>1.2355164988889051</v>
      </c>
      <c r="CB48" s="18">
        <f t="shared" si="132"/>
        <v>1.5356020282772964</v>
      </c>
      <c r="CC48" s="18">
        <f t="shared" si="132"/>
        <v>1.5573174794350915</v>
      </c>
      <c r="CD48" s="18">
        <f t="shared" si="132"/>
        <v>1.5452891201690693</v>
      </c>
      <c r="CE48" s="18">
        <f t="shared" si="132"/>
        <v>1.6221756043861211</v>
      </c>
      <c r="CG48" s="68">
        <f t="shared" si="133"/>
        <v>-32.263377362878657</v>
      </c>
      <c r="CH48" s="69">
        <f t="shared" si="134"/>
        <v>31.687495572129997</v>
      </c>
      <c r="CI48" s="69">
        <f t="shared" si="135"/>
        <v>-0.57588179074865464</v>
      </c>
      <c r="CK48" t="str">
        <f t="shared" si="147"/>
        <v>22 Health professionals</v>
      </c>
      <c r="CL48" s="18">
        <f t="shared" si="136"/>
        <v>0.47808540052906162</v>
      </c>
      <c r="CM48" s="18">
        <f t="shared" si="136"/>
        <v>0.61615529156963145</v>
      </c>
      <c r="CN48" s="18">
        <f t="shared" si="136"/>
        <v>0.68484883290554799</v>
      </c>
      <c r="CO48" s="18">
        <f t="shared" si="136"/>
        <v>0.95623537724692786</v>
      </c>
      <c r="CP48" s="18">
        <f t="shared" si="136"/>
        <v>1.4097950038739342</v>
      </c>
      <c r="CR48" s="68">
        <f t="shared" si="137"/>
        <v>15.963053439131039</v>
      </c>
      <c r="CS48" s="69">
        <f t="shared" si="138"/>
        <v>49.169261338169392</v>
      </c>
      <c r="CT48" s="69">
        <f t="shared" si="139"/>
        <v>65.132314777300437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30.195821286688147</v>
      </c>
      <c r="C49" s="18">
        <f t="shared" si="104"/>
        <v>28.734010407069494</v>
      </c>
      <c r="D49" s="18">
        <f t="shared" si="104"/>
        <v>28.414745120858846</v>
      </c>
      <c r="E49" s="18">
        <f t="shared" si="104"/>
        <v>24.584044049004479</v>
      </c>
      <c r="F49" s="18">
        <f t="shared" si="104"/>
        <v>20.511029498951693</v>
      </c>
      <c r="H49" s="68">
        <f t="shared" si="105"/>
        <v>39.912522734193381</v>
      </c>
      <c r="I49" s="69">
        <f t="shared" si="106"/>
        <v>60.179797030165986</v>
      </c>
      <c r="J49" s="69">
        <f t="shared" si="107"/>
        <v>100.09231976435937</v>
      </c>
      <c r="L49" t="str">
        <f t="shared" si="140"/>
        <v>23 Teaching and other educational professionals</v>
      </c>
      <c r="M49" s="18">
        <f t="shared" si="108"/>
        <v>24.605930824728397</v>
      </c>
      <c r="N49" s="18">
        <f t="shared" si="108"/>
        <v>23.979799968598766</v>
      </c>
      <c r="O49" s="18">
        <f t="shared" si="108"/>
        <v>23.902440730046319</v>
      </c>
      <c r="P49" s="18">
        <f t="shared" si="108"/>
        <v>20.429976329330206</v>
      </c>
      <c r="Q49" s="18">
        <f t="shared" si="108"/>
        <v>16.89996321458808</v>
      </c>
      <c r="S49" s="68">
        <f t="shared" si="109"/>
        <v>36.15070794977678</v>
      </c>
      <c r="T49" s="69">
        <f t="shared" si="110"/>
        <v>61.379680951200243</v>
      </c>
      <c r="U49" s="69">
        <f t="shared" si="111"/>
        <v>97.53038890097703</v>
      </c>
      <c r="W49" t="str">
        <f t="shared" si="141"/>
        <v>23 Teaching and other educational professionals</v>
      </c>
      <c r="X49" s="18">
        <f t="shared" si="112"/>
        <v>8.3755295721049698</v>
      </c>
      <c r="Y49" s="18">
        <f t="shared" si="112"/>
        <v>7.4066855303617034</v>
      </c>
      <c r="Z49" s="18">
        <f t="shared" si="112"/>
        <v>7.4303543674891639</v>
      </c>
      <c r="AA49" s="18">
        <f t="shared" si="112"/>
        <v>5.4183086210697038</v>
      </c>
      <c r="AB49" s="18">
        <f t="shared" si="112"/>
        <v>3.5680771579819215</v>
      </c>
      <c r="AD49" s="68">
        <f t="shared" si="113"/>
        <v>-38.290837133477815</v>
      </c>
      <c r="AE49" s="69">
        <f t="shared" si="114"/>
        <v>41.415570900689637</v>
      </c>
      <c r="AF49" s="69">
        <f t="shared" si="115"/>
        <v>3.1247337672118252</v>
      </c>
      <c r="AH49" t="str">
        <f t="shared" si="142"/>
        <v>23 Teaching and other educational professionals</v>
      </c>
      <c r="AI49" s="18">
        <f t="shared" si="116"/>
        <v>3.9367672087483361</v>
      </c>
      <c r="AJ49" s="18">
        <f t="shared" si="116"/>
        <v>2.6435293455836772</v>
      </c>
      <c r="AK49" s="18">
        <f t="shared" si="116"/>
        <v>2.1706840803157443</v>
      </c>
      <c r="AL49" s="18">
        <f t="shared" si="116"/>
        <v>1.2717382191897402</v>
      </c>
      <c r="AM49" s="18">
        <f t="shared" si="116"/>
        <v>1.1833823547428286</v>
      </c>
      <c r="AO49" s="68">
        <f t="shared" si="117"/>
        <v>-36.871913625998566</v>
      </c>
      <c r="AP49" s="69">
        <f t="shared" si="118"/>
        <v>22.683117869754849</v>
      </c>
      <c r="AQ49" s="69">
        <f t="shared" si="119"/>
        <v>-14.188795756243715</v>
      </c>
      <c r="AS49" t="str">
        <f t="shared" si="143"/>
        <v>23 Teaching and other educational professionals</v>
      </c>
      <c r="AT49" s="18">
        <f t="shared" si="120"/>
        <v>1.1010671917705712</v>
      </c>
      <c r="AU49" s="18">
        <f t="shared" si="120"/>
        <v>1.1690129644126133</v>
      </c>
      <c r="AV49" s="18">
        <f t="shared" si="120"/>
        <v>1.0100397041817741</v>
      </c>
      <c r="AW49" s="18">
        <f t="shared" si="120"/>
        <v>0.73426312580039144</v>
      </c>
      <c r="AX49" s="18">
        <f t="shared" si="120"/>
        <v>0.49823047516998031</v>
      </c>
      <c r="AZ49" s="68">
        <f t="shared" si="121"/>
        <v>-37.963985233069671</v>
      </c>
      <c r="BA49" s="69">
        <f t="shared" si="122"/>
        <v>39.953626031581514</v>
      </c>
      <c r="BB49" s="69">
        <f t="shared" si="123"/>
        <v>1.9896407985118429</v>
      </c>
      <c r="BD49" t="str">
        <f t="shared" si="144"/>
        <v>23 Teaching and other educational professionals</v>
      </c>
      <c r="BE49" s="18">
        <f t="shared" si="124"/>
        <v>1.0269370575454859</v>
      </c>
      <c r="BF49" s="18">
        <f t="shared" si="124"/>
        <v>1.1490402852114638</v>
      </c>
      <c r="BG49" s="18">
        <f t="shared" si="124"/>
        <v>1.1511070893561652</v>
      </c>
      <c r="BH49" s="18">
        <f t="shared" si="124"/>
        <v>0.97430130575817797</v>
      </c>
      <c r="BI49" s="18">
        <f t="shared" si="124"/>
        <v>0.98612865517214066</v>
      </c>
      <c r="BK49" s="68">
        <f t="shared" si="125"/>
        <v>-6.7669889456952221</v>
      </c>
      <c r="BL49" s="69">
        <f t="shared" si="126"/>
        <v>37.58438312623916</v>
      </c>
      <c r="BM49" s="69">
        <f t="shared" si="127"/>
        <v>30.817394180543932</v>
      </c>
      <c r="BO49" t="str">
        <f t="shared" si="145"/>
        <v>23 Teaching and other educational professionals</v>
      </c>
      <c r="BP49" s="18">
        <f t="shared" si="128"/>
        <v>0.74617726780571347</v>
      </c>
      <c r="BQ49" s="18">
        <f t="shared" si="128"/>
        <v>0.85797098146299999</v>
      </c>
      <c r="BR49" s="18">
        <f t="shared" si="128"/>
        <v>0.82851858265311273</v>
      </c>
      <c r="BS49" s="18">
        <f t="shared" si="128"/>
        <v>0.72140745960480135</v>
      </c>
      <c r="BT49" s="18">
        <f t="shared" si="128"/>
        <v>0.67445992007328825</v>
      </c>
      <c r="BV49" s="68">
        <f t="shared" si="129"/>
        <v>-40.604105953491896</v>
      </c>
      <c r="BW49" s="69">
        <f t="shared" si="130"/>
        <v>36.194990085239787</v>
      </c>
      <c r="BX49" s="69">
        <f t="shared" si="131"/>
        <v>-4.4091158682521101</v>
      </c>
      <c r="BZ49" t="str">
        <f t="shared" si="146"/>
        <v>23 Teaching and other educational professionals</v>
      </c>
      <c r="CA49" s="18">
        <f t="shared" si="132"/>
        <v>0.8295899924669905</v>
      </c>
      <c r="CB49" s="18">
        <f t="shared" si="132"/>
        <v>0.96030560798296671</v>
      </c>
      <c r="CC49" s="18">
        <f t="shared" si="132"/>
        <v>1.1335455382021948</v>
      </c>
      <c r="CD49" s="18">
        <f t="shared" si="132"/>
        <v>1.0720261623917215</v>
      </c>
      <c r="CE49" s="18">
        <f t="shared" si="132"/>
        <v>1.1772552185961267</v>
      </c>
      <c r="CG49" s="68">
        <f t="shared" si="133"/>
        <v>-32.464132366154466</v>
      </c>
      <c r="CH49" s="69">
        <f t="shared" si="134"/>
        <v>32.118410170833499</v>
      </c>
      <c r="CI49" s="69">
        <f t="shared" si="135"/>
        <v>-0.34572219532096515</v>
      </c>
      <c r="CK49" t="str">
        <f t="shared" si="147"/>
        <v>23 Teaching and other educational professionals</v>
      </c>
      <c r="CL49" s="18">
        <f t="shared" si="136"/>
        <v>0.45806755349840783</v>
      </c>
      <c r="CM49" s="18">
        <f t="shared" si="136"/>
        <v>0.63228716954205699</v>
      </c>
      <c r="CN49" s="18">
        <f t="shared" si="136"/>
        <v>0.73359914915000413</v>
      </c>
      <c r="CO49" s="18">
        <f t="shared" si="136"/>
        <v>0.91634759516034014</v>
      </c>
      <c r="CP49" s="18">
        <f t="shared" si="136"/>
        <v>0.98319124699292604</v>
      </c>
      <c r="CR49" s="68">
        <f t="shared" si="137"/>
        <v>-24.501629245908767</v>
      </c>
      <c r="CS49" s="69">
        <f t="shared" si="138"/>
        <v>36.624622090862999</v>
      </c>
      <c r="CT49" s="69">
        <f t="shared" si="139"/>
        <v>12.122992844954233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6.2591429799431815</v>
      </c>
      <c r="C50" s="18">
        <f t="shared" si="104"/>
        <v>6.5921965005169101</v>
      </c>
      <c r="D50" s="18">
        <f t="shared" si="104"/>
        <v>6.7553861392667027</v>
      </c>
      <c r="E50" s="18">
        <f t="shared" si="104"/>
        <v>6.9503574761173752</v>
      </c>
      <c r="F50" s="18">
        <f t="shared" si="104"/>
        <v>7.1901823286897368</v>
      </c>
      <c r="H50" s="68">
        <f t="shared" si="105"/>
        <v>106.30161027348908</v>
      </c>
      <c r="I50" s="69">
        <f t="shared" si="106"/>
        <v>72.323682691142338</v>
      </c>
      <c r="J50" s="69">
        <f t="shared" si="107"/>
        <v>178.6252929646314</v>
      </c>
      <c r="L50" t="str">
        <f t="shared" si="140"/>
        <v>24 Business, media and public service professionals</v>
      </c>
      <c r="M50" s="18">
        <f t="shared" si="108"/>
        <v>12.292936875077411</v>
      </c>
      <c r="N50" s="18">
        <f t="shared" si="108"/>
        <v>12.737108901037919</v>
      </c>
      <c r="O50" s="18">
        <f t="shared" si="108"/>
        <v>13.3335719958119</v>
      </c>
      <c r="P50" s="18">
        <f t="shared" si="108"/>
        <v>13.124919733362301</v>
      </c>
      <c r="Q50" s="18">
        <f t="shared" si="108"/>
        <v>12.774589448679091</v>
      </c>
      <c r="S50" s="68">
        <f t="shared" si="109"/>
        <v>84.491701369284485</v>
      </c>
      <c r="T50" s="69">
        <f t="shared" si="110"/>
        <v>69.907790584250577</v>
      </c>
      <c r="U50" s="69">
        <f t="shared" si="111"/>
        <v>154.39949195353506</v>
      </c>
      <c r="W50" t="str">
        <f t="shared" si="141"/>
        <v>24 Business, media and public service professionals</v>
      </c>
      <c r="X50" s="18">
        <f t="shared" si="112"/>
        <v>10.62778390658692</v>
      </c>
      <c r="Y50" s="18">
        <f t="shared" si="112"/>
        <v>10.975031263398</v>
      </c>
      <c r="Z50" s="18">
        <f t="shared" si="112"/>
        <v>11.44877070301577</v>
      </c>
      <c r="AA50" s="18">
        <f t="shared" si="112"/>
        <v>10.610488559867761</v>
      </c>
      <c r="AB50" s="18">
        <f t="shared" si="112"/>
        <v>9.5246706415027464</v>
      </c>
      <c r="AD50" s="68">
        <f t="shared" si="113"/>
        <v>6.9094397832888523</v>
      </c>
      <c r="AE50" s="69">
        <f t="shared" si="114"/>
        <v>54.975470737766649</v>
      </c>
      <c r="AF50" s="69">
        <f t="shared" si="115"/>
        <v>61.884910521055517</v>
      </c>
      <c r="AH50" t="str">
        <f t="shared" si="142"/>
        <v>24 Business, media and public service professionals</v>
      </c>
      <c r="AI50" s="18">
        <f t="shared" si="116"/>
        <v>3.7130801475335815</v>
      </c>
      <c r="AJ50" s="18">
        <f t="shared" si="116"/>
        <v>3.6647815293408303</v>
      </c>
      <c r="AK50" s="18">
        <f t="shared" si="116"/>
        <v>3.9003400436557629</v>
      </c>
      <c r="AL50" s="18">
        <f t="shared" si="116"/>
        <v>3.4758190572946877</v>
      </c>
      <c r="AM50" s="18">
        <f t="shared" si="116"/>
        <v>3.1320276494112056</v>
      </c>
      <c r="AO50" s="68">
        <f t="shared" si="117"/>
        <v>-7.0140629392639546</v>
      </c>
      <c r="AP50" s="69">
        <f t="shared" si="118"/>
        <v>36.13821743500344</v>
      </c>
      <c r="AQ50" s="69">
        <f t="shared" si="119"/>
        <v>29.124154495739479</v>
      </c>
      <c r="AS50" t="str">
        <f t="shared" si="143"/>
        <v>24 Business, media and public service professionals</v>
      </c>
      <c r="AT50" s="18">
        <f t="shared" si="120"/>
        <v>6.0940743567979672</v>
      </c>
      <c r="AU50" s="18">
        <f t="shared" si="120"/>
        <v>6.3318295235694793</v>
      </c>
      <c r="AV50" s="18">
        <f t="shared" si="120"/>
        <v>6.7352954539223422</v>
      </c>
      <c r="AW50" s="18">
        <f t="shared" si="120"/>
        <v>6.3675518180793356</v>
      </c>
      <c r="AX50" s="18">
        <f t="shared" si="120"/>
        <v>5.8634549023806963</v>
      </c>
      <c r="AZ50" s="68">
        <f t="shared" si="121"/>
        <v>9.4835790135600657</v>
      </c>
      <c r="BA50" s="69">
        <f t="shared" si="122"/>
        <v>52.685751881012841</v>
      </c>
      <c r="BB50" s="69">
        <f t="shared" si="123"/>
        <v>62.169330894572909</v>
      </c>
      <c r="BD50" t="str">
        <f t="shared" si="144"/>
        <v>24 Business, media and public service professionals</v>
      </c>
      <c r="BE50" s="18">
        <f t="shared" si="124"/>
        <v>3.4162667402473188</v>
      </c>
      <c r="BF50" s="18">
        <f t="shared" si="124"/>
        <v>3.8676988310555251</v>
      </c>
      <c r="BG50" s="18">
        <f t="shared" si="124"/>
        <v>4.3642739835866982</v>
      </c>
      <c r="BH50" s="18">
        <f t="shared" si="124"/>
        <v>4.2916102909491798</v>
      </c>
      <c r="BI50" s="18">
        <f t="shared" si="124"/>
        <v>4.4739393096339741</v>
      </c>
      <c r="BK50" s="68">
        <f t="shared" si="125"/>
        <v>11.565506505282269</v>
      </c>
      <c r="BL50" s="69">
        <f t="shared" si="126"/>
        <v>41.715788480839635</v>
      </c>
      <c r="BM50" s="69">
        <f t="shared" si="127"/>
        <v>53.281294986121907</v>
      </c>
      <c r="BO50" t="str">
        <f t="shared" si="145"/>
        <v>24 Business, media and public service professionals</v>
      </c>
      <c r="BP50" s="18">
        <f t="shared" si="128"/>
        <v>2.3225292494699663</v>
      </c>
      <c r="BQ50" s="18">
        <f t="shared" si="128"/>
        <v>2.5463549602521627</v>
      </c>
      <c r="BR50" s="18">
        <f t="shared" si="128"/>
        <v>3.1097286689662478</v>
      </c>
      <c r="BS50" s="18">
        <f t="shared" si="128"/>
        <v>2.9268505521867998</v>
      </c>
      <c r="BT50" s="18">
        <f t="shared" si="128"/>
        <v>2.8618377312115539</v>
      </c>
      <c r="BV50" s="68">
        <f t="shared" si="129"/>
        <v>-32.853243598183454</v>
      </c>
      <c r="BW50" s="69">
        <f t="shared" si="130"/>
        <v>34.133814022695198</v>
      </c>
      <c r="BX50" s="69">
        <f t="shared" si="131"/>
        <v>1.2805704245117475</v>
      </c>
      <c r="BZ50" t="str">
        <f t="shared" si="146"/>
        <v>24 Business, media and public service professionals</v>
      </c>
      <c r="CA50" s="18">
        <f t="shared" si="132"/>
        <v>2.1454278006968632</v>
      </c>
      <c r="CB50" s="18">
        <f t="shared" si="132"/>
        <v>2.6468161206159757</v>
      </c>
      <c r="CC50" s="18">
        <f t="shared" si="132"/>
        <v>3.0622946021772108</v>
      </c>
      <c r="CD50" s="18">
        <f t="shared" si="132"/>
        <v>3.0339899843169782</v>
      </c>
      <c r="CE50" s="18">
        <f t="shared" si="132"/>
        <v>3.3047726672243933</v>
      </c>
      <c r="CG50" s="68">
        <f t="shared" si="133"/>
        <v>-29.822571175742357</v>
      </c>
      <c r="CH50" s="69">
        <f t="shared" si="134"/>
        <v>29.096614180245204</v>
      </c>
      <c r="CI50" s="69">
        <f t="shared" si="135"/>
        <v>-0.72595699549715154</v>
      </c>
      <c r="CK50" t="str">
        <f t="shared" si="147"/>
        <v>24 Business, media and public service professionals</v>
      </c>
      <c r="CL50" s="18">
        <f t="shared" si="136"/>
        <v>1.2266088312225301</v>
      </c>
      <c r="CM50" s="18">
        <f t="shared" si="136"/>
        <v>1.743907234585266</v>
      </c>
      <c r="CN50" s="18">
        <f t="shared" si="136"/>
        <v>2.0148538492572277</v>
      </c>
      <c r="CO50" s="18">
        <f t="shared" si="136"/>
        <v>2.5017521932265252</v>
      </c>
      <c r="CP50" s="18">
        <f t="shared" si="136"/>
        <v>2.8046115073047431</v>
      </c>
      <c r="CR50" s="68">
        <f t="shared" si="137"/>
        <v>-21.587092521675117</v>
      </c>
      <c r="CS50" s="69">
        <f t="shared" si="138"/>
        <v>31.964715441049378</v>
      </c>
      <c r="CT50" s="69">
        <f t="shared" si="139"/>
        <v>10.377622919374263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1.9496845656572312</v>
      </c>
      <c r="C51" s="18">
        <f t="shared" si="104"/>
        <v>2.2214250759964154</v>
      </c>
      <c r="D51" s="18">
        <f t="shared" si="104"/>
        <v>2.5808208921615376</v>
      </c>
      <c r="E51" s="18">
        <f t="shared" si="104"/>
        <v>2.4095090664431713</v>
      </c>
      <c r="F51" s="18">
        <f t="shared" si="104"/>
        <v>2.6594123545520234</v>
      </c>
      <c r="H51" s="68">
        <f t="shared" si="105"/>
        <v>99.72880755924848</v>
      </c>
      <c r="I51" s="69">
        <f t="shared" si="106"/>
        <v>65.830945792508913</v>
      </c>
      <c r="J51" s="69">
        <f t="shared" si="107"/>
        <v>165.55975335175739</v>
      </c>
      <c r="L51" t="str">
        <f t="shared" si="140"/>
        <v>31 Science, engineering and technology associate professionals</v>
      </c>
      <c r="M51" s="18">
        <f t="shared" si="108"/>
        <v>1.8039986634205898</v>
      </c>
      <c r="N51" s="18">
        <f t="shared" si="108"/>
        <v>1.8860502598058171</v>
      </c>
      <c r="O51" s="18">
        <f t="shared" si="108"/>
        <v>1.9830869859699989</v>
      </c>
      <c r="P51" s="18">
        <f t="shared" si="108"/>
        <v>1.8667052764710903</v>
      </c>
      <c r="Q51" s="18">
        <f t="shared" si="108"/>
        <v>1.9260688649717503</v>
      </c>
      <c r="S51" s="68">
        <f t="shared" si="109"/>
        <v>87.027918720641026</v>
      </c>
      <c r="T51" s="69">
        <f t="shared" si="110"/>
        <v>61.168801880399805</v>
      </c>
      <c r="U51" s="69">
        <f t="shared" si="111"/>
        <v>148.19672060104082</v>
      </c>
      <c r="W51" t="str">
        <f t="shared" si="141"/>
        <v>31 Science, engineering and technology associate professionals</v>
      </c>
      <c r="X51" s="18">
        <f t="shared" si="112"/>
        <v>2.0100030842380869</v>
      </c>
      <c r="Y51" s="18">
        <f t="shared" si="112"/>
        <v>2.1878673858039535</v>
      </c>
      <c r="Z51" s="18">
        <f t="shared" si="112"/>
        <v>2.2637550211505255</v>
      </c>
      <c r="AA51" s="18">
        <f t="shared" si="112"/>
        <v>2.0135678913386279</v>
      </c>
      <c r="AB51" s="18">
        <f t="shared" si="112"/>
        <v>1.927251989986926</v>
      </c>
      <c r="AD51" s="68">
        <f t="shared" si="113"/>
        <v>9.4042064599077619</v>
      </c>
      <c r="AE51" s="69">
        <f t="shared" si="114"/>
        <v>47.479959069808785</v>
      </c>
      <c r="AF51" s="69">
        <f t="shared" si="115"/>
        <v>56.884165529716547</v>
      </c>
      <c r="AH51" t="str">
        <f t="shared" si="142"/>
        <v>31 Science, engineering and technology associate professionals</v>
      </c>
      <c r="AI51" s="18">
        <f t="shared" si="116"/>
        <v>1.193254751279115</v>
      </c>
      <c r="AJ51" s="18">
        <f t="shared" si="116"/>
        <v>1.5564504573146045</v>
      </c>
      <c r="AK51" s="18">
        <f t="shared" si="116"/>
        <v>1.5362630946096949</v>
      </c>
      <c r="AL51" s="18">
        <f t="shared" si="116"/>
        <v>1.5969493935088417</v>
      </c>
      <c r="AM51" s="18">
        <f t="shared" si="116"/>
        <v>1.8583574563388192</v>
      </c>
      <c r="AO51" s="68">
        <f t="shared" si="117"/>
        <v>40.074091158363373</v>
      </c>
      <c r="AP51" s="69">
        <f t="shared" si="118"/>
        <v>57.114227061053093</v>
      </c>
      <c r="AQ51" s="69">
        <f t="shared" si="119"/>
        <v>97.188318219416459</v>
      </c>
      <c r="AS51" t="str">
        <f t="shared" si="143"/>
        <v>31 Science, engineering and technology associate professionals</v>
      </c>
      <c r="AT51" s="18">
        <f t="shared" si="120"/>
        <v>3.487932532934944</v>
      </c>
      <c r="AU51" s="18">
        <f t="shared" si="120"/>
        <v>3.6579710154727376</v>
      </c>
      <c r="AV51" s="18">
        <f t="shared" si="120"/>
        <v>3.5690159635563803</v>
      </c>
      <c r="AW51" s="18">
        <f t="shared" si="120"/>
        <v>2.9124370224884886</v>
      </c>
      <c r="AX51" s="18">
        <f t="shared" si="120"/>
        <v>2.5316445310823497</v>
      </c>
      <c r="AZ51" s="68">
        <f t="shared" si="121"/>
        <v>-10.79149033380734</v>
      </c>
      <c r="BA51" s="69">
        <f t="shared" si="122"/>
        <v>36.363391230231464</v>
      </c>
      <c r="BB51" s="69">
        <f t="shared" si="123"/>
        <v>25.571900896424122</v>
      </c>
      <c r="BD51" t="str">
        <f t="shared" si="144"/>
        <v>31 Science, engineering and technology associate professionals</v>
      </c>
      <c r="BE51" s="18">
        <f t="shared" si="124"/>
        <v>1.3946850630764718</v>
      </c>
      <c r="BF51" s="18">
        <f t="shared" si="124"/>
        <v>1.4744039111310898</v>
      </c>
      <c r="BG51" s="18">
        <f t="shared" si="124"/>
        <v>1.7297692732901948</v>
      </c>
      <c r="BH51" s="18">
        <f t="shared" si="124"/>
        <v>1.3492240986400863</v>
      </c>
      <c r="BI51" s="18">
        <f t="shared" si="124"/>
        <v>1.0497423567083548</v>
      </c>
      <c r="BK51" s="68">
        <f t="shared" si="125"/>
        <v>-33.954017801477129</v>
      </c>
      <c r="BL51" s="69">
        <f t="shared" si="126"/>
        <v>25.683446229074399</v>
      </c>
      <c r="BM51" s="69">
        <f t="shared" si="127"/>
        <v>-8.2705715724027318</v>
      </c>
      <c r="BO51" t="str">
        <f t="shared" si="145"/>
        <v>31 Science, engineering and technology associate professionals</v>
      </c>
      <c r="BP51" s="18">
        <f t="shared" si="128"/>
        <v>0.9647018461850646</v>
      </c>
      <c r="BQ51" s="18">
        <f t="shared" si="128"/>
        <v>1.1177401514587397</v>
      </c>
      <c r="BR51" s="18">
        <f t="shared" si="128"/>
        <v>1.3700432022580658</v>
      </c>
      <c r="BS51" s="18">
        <f t="shared" si="128"/>
        <v>1.2299624890152487</v>
      </c>
      <c r="BT51" s="18">
        <f t="shared" si="128"/>
        <v>1.4225330701431655</v>
      </c>
      <c r="BV51" s="68">
        <f t="shared" si="129"/>
        <v>-24.241626867074491</v>
      </c>
      <c r="BW51" s="69">
        <f t="shared" si="130"/>
        <v>32.400286616833178</v>
      </c>
      <c r="BX51" s="69">
        <f t="shared" si="131"/>
        <v>8.158659749758689</v>
      </c>
      <c r="BZ51" t="str">
        <f t="shared" si="146"/>
        <v>31 Science, engineering and technology associate professionals</v>
      </c>
      <c r="CA51" s="18">
        <f t="shared" si="132"/>
        <v>1.1193320996787559</v>
      </c>
      <c r="CB51" s="18">
        <f t="shared" si="132"/>
        <v>1.401903279739124</v>
      </c>
      <c r="CC51" s="18">
        <f t="shared" si="132"/>
        <v>1.6854276655655007</v>
      </c>
      <c r="CD51" s="18">
        <f t="shared" si="132"/>
        <v>1.6211161752304588</v>
      </c>
      <c r="CE51" s="18">
        <f t="shared" si="132"/>
        <v>2.0807628413799106</v>
      </c>
      <c r="CG51" s="68">
        <f t="shared" si="133"/>
        <v>-19.718533650504355</v>
      </c>
      <c r="CH51" s="69">
        <f t="shared" si="134"/>
        <v>28.120927078055701</v>
      </c>
      <c r="CI51" s="69">
        <f t="shared" si="135"/>
        <v>8.402393427551349</v>
      </c>
      <c r="CK51" t="str">
        <f t="shared" si="147"/>
        <v>31 Science, engineering and technology associate professionals</v>
      </c>
      <c r="CL51" s="18">
        <f t="shared" si="136"/>
        <v>0.59643747415966175</v>
      </c>
      <c r="CM51" s="18">
        <f t="shared" si="136"/>
        <v>0.9153513537138378</v>
      </c>
      <c r="CN51" s="18">
        <f t="shared" si="136"/>
        <v>1.0840046516291513</v>
      </c>
      <c r="CO51" s="18">
        <f t="shared" si="136"/>
        <v>1.4322611237986416</v>
      </c>
      <c r="CP51" s="18">
        <f t="shared" si="136"/>
        <v>2.1628078114846288</v>
      </c>
      <c r="CR51" s="68">
        <f t="shared" si="137"/>
        <v>12.394530828222377</v>
      </c>
      <c r="CS51" s="69">
        <f t="shared" si="138"/>
        <v>40.193126570064422</v>
      </c>
      <c r="CT51" s="69">
        <f t="shared" si="139"/>
        <v>52.587657398286801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0.73799790361846584</v>
      </c>
      <c r="C52" s="18">
        <f t="shared" si="104"/>
        <v>0.74745529610133965</v>
      </c>
      <c r="D52" s="18">
        <f t="shared" si="104"/>
        <v>0.64452990707762337</v>
      </c>
      <c r="E52" s="18">
        <f t="shared" si="104"/>
        <v>0.96575087547958338</v>
      </c>
      <c r="F52" s="18">
        <f t="shared" si="104"/>
        <v>1.2202928163021585</v>
      </c>
      <c r="H52" s="68">
        <f t="shared" si="105"/>
        <v>266.97279828278494</v>
      </c>
      <c r="I52" s="69">
        <f t="shared" si="106"/>
        <v>142.04941480685582</v>
      </c>
      <c r="J52" s="69">
        <f t="shared" si="107"/>
        <v>409.02221308964073</v>
      </c>
      <c r="L52" t="str">
        <f t="shared" si="140"/>
        <v>32 Health and social care associate professionals</v>
      </c>
      <c r="M52" s="18">
        <f t="shared" si="108"/>
        <v>2.1692749515852117</v>
      </c>
      <c r="N52" s="18">
        <f t="shared" si="108"/>
        <v>2.133635789383113</v>
      </c>
      <c r="O52" s="18">
        <f t="shared" si="108"/>
        <v>2.0936377081299722</v>
      </c>
      <c r="P52" s="18">
        <f t="shared" si="108"/>
        <v>3.2234320013025961</v>
      </c>
      <c r="Q52" s="18">
        <f t="shared" si="108"/>
        <v>3.9465168034616869</v>
      </c>
      <c r="S52" s="68">
        <f t="shared" si="109"/>
        <v>262.98511745740558</v>
      </c>
      <c r="T52" s="69">
        <f t="shared" si="110"/>
        <v>141.28114795690254</v>
      </c>
      <c r="U52" s="69">
        <f t="shared" si="111"/>
        <v>404.26626541430818</v>
      </c>
      <c r="W52" t="str">
        <f t="shared" si="141"/>
        <v>32 Health and social care associate professionals</v>
      </c>
      <c r="X52" s="18">
        <f t="shared" si="112"/>
        <v>3.3145779842093299</v>
      </c>
      <c r="Y52" s="18">
        <f t="shared" si="112"/>
        <v>3.2752186103358421</v>
      </c>
      <c r="Z52" s="18">
        <f t="shared" si="112"/>
        <v>3.2781095596205763</v>
      </c>
      <c r="AA52" s="18">
        <f t="shared" si="112"/>
        <v>5.117310322900007</v>
      </c>
      <c r="AB52" s="18">
        <f t="shared" si="112"/>
        <v>5.8590857478640039</v>
      </c>
      <c r="AD52" s="68">
        <f t="shared" si="113"/>
        <v>129.68431258309246</v>
      </c>
      <c r="AE52" s="69">
        <f t="shared" si="114"/>
        <v>121.76510240256917</v>
      </c>
      <c r="AF52" s="69">
        <f t="shared" si="115"/>
        <v>251.44941498566163</v>
      </c>
      <c r="AH52" t="str">
        <f t="shared" si="142"/>
        <v>32 Health and social care associate professionals</v>
      </c>
      <c r="AI52" s="18">
        <f t="shared" si="116"/>
        <v>7.0135594772938497</v>
      </c>
      <c r="AJ52" s="18">
        <f t="shared" si="116"/>
        <v>5.9139313616562283</v>
      </c>
      <c r="AK52" s="18">
        <f t="shared" si="116"/>
        <v>5.6012944742988777</v>
      </c>
      <c r="AL52" s="18">
        <f t="shared" si="116"/>
        <v>6.2449037368603868</v>
      </c>
      <c r="AM52" s="18">
        <f t="shared" si="116"/>
        <v>3.6721390105324465</v>
      </c>
      <c r="AO52" s="68">
        <f t="shared" si="117"/>
        <v>-24.08547752960342</v>
      </c>
      <c r="AP52" s="69">
        <f t="shared" si="118"/>
        <v>46.301010813365266</v>
      </c>
      <c r="AQ52" s="69">
        <f t="shared" si="119"/>
        <v>22.215533283761847</v>
      </c>
      <c r="AS52" t="str">
        <f t="shared" si="143"/>
        <v>32 Health and social care associate professionals</v>
      </c>
      <c r="AT52" s="18">
        <f t="shared" si="120"/>
        <v>1.7191037198026882</v>
      </c>
      <c r="AU52" s="18">
        <f t="shared" si="120"/>
        <v>1.7475227782750045</v>
      </c>
      <c r="AV52" s="18">
        <f t="shared" si="120"/>
        <v>1.87959506520802</v>
      </c>
      <c r="AW52" s="18">
        <f t="shared" si="120"/>
        <v>2.6166039697642174</v>
      </c>
      <c r="AX52" s="18">
        <f t="shared" si="120"/>
        <v>2.7778339093193818</v>
      </c>
      <c r="AZ52" s="68">
        <f t="shared" si="121"/>
        <v>85.863464112569048</v>
      </c>
      <c r="BA52" s="69">
        <f t="shared" si="122"/>
        <v>95.475910846379648</v>
      </c>
      <c r="BB52" s="69">
        <f t="shared" si="123"/>
        <v>181.3393749589487</v>
      </c>
      <c r="BD52" t="str">
        <f t="shared" si="144"/>
        <v>32 Health and social care associate professionals</v>
      </c>
      <c r="BE52" s="18">
        <f t="shared" si="124"/>
        <v>1.5101285337157799</v>
      </c>
      <c r="BF52" s="18">
        <f t="shared" si="124"/>
        <v>1.847139693567335</v>
      </c>
      <c r="BG52" s="18">
        <f t="shared" si="124"/>
        <v>1.9214494549465426</v>
      </c>
      <c r="BH52" s="18">
        <f t="shared" si="124"/>
        <v>3.1403740319641686</v>
      </c>
      <c r="BI52" s="18">
        <f t="shared" si="124"/>
        <v>3.7983447761452496</v>
      </c>
      <c r="BK52" s="68">
        <f t="shared" si="125"/>
        <v>115.13807524342729</v>
      </c>
      <c r="BL52" s="69">
        <f t="shared" si="126"/>
        <v>96.332836218895423</v>
      </c>
      <c r="BM52" s="69">
        <f t="shared" si="127"/>
        <v>211.47091146232273</v>
      </c>
      <c r="BO52" t="str">
        <f t="shared" si="145"/>
        <v>32 Health and social care associate professionals</v>
      </c>
      <c r="BP52" s="18">
        <f t="shared" si="128"/>
        <v>1.352955821520025</v>
      </c>
      <c r="BQ52" s="18">
        <f t="shared" si="128"/>
        <v>1.5920516263875524</v>
      </c>
      <c r="BR52" s="18">
        <f t="shared" si="128"/>
        <v>1.5273996392800928</v>
      </c>
      <c r="BS52" s="18">
        <f t="shared" si="128"/>
        <v>2.3313918938450975</v>
      </c>
      <c r="BT52" s="18">
        <f t="shared" si="128"/>
        <v>2.3944879975813729</v>
      </c>
      <c r="BV52" s="68">
        <f t="shared" si="129"/>
        <v>14.383270900117346</v>
      </c>
      <c r="BW52" s="69">
        <f t="shared" si="130"/>
        <v>68.949012150867389</v>
      </c>
      <c r="BX52" s="69">
        <f t="shared" si="131"/>
        <v>83.332283050984728</v>
      </c>
      <c r="BZ52" t="str">
        <f t="shared" si="146"/>
        <v>32 Health and social care associate professionals</v>
      </c>
      <c r="CA52" s="18">
        <f t="shared" si="132"/>
        <v>0.76460330390270892</v>
      </c>
      <c r="CB52" s="18">
        <f t="shared" si="132"/>
        <v>0.73106096438307011</v>
      </c>
      <c r="CC52" s="18">
        <f t="shared" si="132"/>
        <v>0.75726968990658283</v>
      </c>
      <c r="CD52" s="18">
        <f t="shared" si="132"/>
        <v>1.0825315011072913</v>
      </c>
      <c r="CE52" s="18">
        <f t="shared" si="132"/>
        <v>1.2383496678057957</v>
      </c>
      <c r="CG52" s="68">
        <f t="shared" si="133"/>
        <v>6.3397289081781345</v>
      </c>
      <c r="CH52" s="69">
        <f t="shared" si="134"/>
        <v>47.24305316225049</v>
      </c>
      <c r="CI52" s="69">
        <f t="shared" si="135"/>
        <v>53.582782070428628</v>
      </c>
      <c r="CK52" t="str">
        <f t="shared" si="147"/>
        <v>32 Health and social care associate professionals</v>
      </c>
      <c r="CL52" s="18">
        <f t="shared" si="136"/>
        <v>0.27532552180422698</v>
      </c>
      <c r="CM52" s="18">
        <f t="shared" si="136"/>
        <v>0.29846878225989165</v>
      </c>
      <c r="CN52" s="18">
        <f t="shared" si="136"/>
        <v>0.35439905972094404</v>
      </c>
      <c r="CO52" s="18">
        <f t="shared" si="136"/>
        <v>0.68212271040940298</v>
      </c>
      <c r="CP52" s="18">
        <f t="shared" si="136"/>
        <v>1.0769884882449454</v>
      </c>
      <c r="CR52" s="68">
        <f t="shared" si="137"/>
        <v>71.189410096873701</v>
      </c>
      <c r="CS52" s="69">
        <f t="shared" si="138"/>
        <v>66.765144552970455</v>
      </c>
      <c r="CT52" s="69">
        <f t="shared" si="139"/>
        <v>137.95455464984414</v>
      </c>
    </row>
    <row r="53" spans="1:98" x14ac:dyDescent="0.2">
      <c r="A53" t="str">
        <f t="shared" si="103"/>
        <v>33 Protective service occupations</v>
      </c>
      <c r="B53" s="18">
        <f t="shared" si="104"/>
        <v>0.16239687878308165</v>
      </c>
      <c r="C53" s="18">
        <f t="shared" si="104"/>
        <v>0.14586322397178178</v>
      </c>
      <c r="D53" s="18">
        <f t="shared" si="104"/>
        <v>0.15461964301341091</v>
      </c>
      <c r="E53" s="18">
        <f t="shared" si="104"/>
        <v>0.15607204512281464</v>
      </c>
      <c r="F53" s="18">
        <f t="shared" si="104"/>
        <v>0.16649114279490365</v>
      </c>
      <c r="H53" s="68">
        <f t="shared" si="105"/>
        <v>108.7081271737068</v>
      </c>
      <c r="I53" s="69">
        <f t="shared" si="106"/>
        <v>48.456008797873316</v>
      </c>
      <c r="J53" s="69">
        <f t="shared" si="107"/>
        <v>157.16413597158009</v>
      </c>
      <c r="L53" t="str">
        <f t="shared" si="140"/>
        <v>33 Protective service occupations</v>
      </c>
      <c r="M53" s="18">
        <f t="shared" si="108"/>
        <v>0.41306983825398957</v>
      </c>
      <c r="N53" s="18">
        <f t="shared" si="108"/>
        <v>0.39413353641367121</v>
      </c>
      <c r="O53" s="18">
        <f t="shared" si="108"/>
        <v>0.40264932127309233</v>
      </c>
      <c r="P53" s="18">
        <f t="shared" si="108"/>
        <v>0.35507686010509149</v>
      </c>
      <c r="Q53" s="18">
        <f t="shared" si="108"/>
        <v>0.39328707443847838</v>
      </c>
      <c r="S53" s="68">
        <f t="shared" si="109"/>
        <v>88.087137324165425</v>
      </c>
      <c r="T53" s="69">
        <f t="shared" si="110"/>
        <v>41.476505735918401</v>
      </c>
      <c r="U53" s="69">
        <f t="shared" si="111"/>
        <v>129.56364306008382</v>
      </c>
      <c r="W53" t="str">
        <f t="shared" si="141"/>
        <v>33 Protective service occupations</v>
      </c>
      <c r="X53" s="18">
        <f t="shared" si="112"/>
        <v>0.93078287840639207</v>
      </c>
      <c r="Y53" s="18">
        <f t="shared" si="112"/>
        <v>0.97820801021924564</v>
      </c>
      <c r="Z53" s="18">
        <f t="shared" si="112"/>
        <v>1.0365716270915122</v>
      </c>
      <c r="AA53" s="18">
        <f t="shared" si="112"/>
        <v>0.86755656280656357</v>
      </c>
      <c r="AB53" s="18">
        <f t="shared" si="112"/>
        <v>0.952844030475818</v>
      </c>
      <c r="AD53" s="68">
        <f t="shared" si="113"/>
        <v>18.126529429045103</v>
      </c>
      <c r="AE53" s="69">
        <f t="shared" si="114"/>
        <v>43.670569369967254</v>
      </c>
      <c r="AF53" s="69">
        <f t="shared" si="115"/>
        <v>61.79709879901236</v>
      </c>
      <c r="AH53" t="str">
        <f t="shared" si="142"/>
        <v>33 Protective service occupations</v>
      </c>
      <c r="AI53" s="18">
        <f t="shared" si="116"/>
        <v>0.76742388891459057</v>
      </c>
      <c r="AJ53" s="18">
        <f t="shared" si="116"/>
        <v>0.89638734433552125</v>
      </c>
      <c r="AK53" s="18">
        <f t="shared" si="116"/>
        <v>0.95826740431487045</v>
      </c>
      <c r="AL53" s="18">
        <f t="shared" si="116"/>
        <v>0.88199947665318423</v>
      </c>
      <c r="AM53" s="18">
        <f t="shared" si="116"/>
        <v>1.0159578812566936</v>
      </c>
      <c r="AO53" s="68">
        <f t="shared" si="117"/>
        <v>22.767424329470913</v>
      </c>
      <c r="AP53" s="69">
        <f t="shared" si="118"/>
        <v>39.722799607620182</v>
      </c>
      <c r="AQ53" s="69">
        <f t="shared" si="119"/>
        <v>62.490223937091102</v>
      </c>
      <c r="AS53" t="str">
        <f t="shared" si="143"/>
        <v>33 Protective service occupations</v>
      </c>
      <c r="AT53" s="18">
        <f t="shared" si="120"/>
        <v>0.80486748917885398</v>
      </c>
      <c r="AU53" s="18">
        <f t="shared" si="120"/>
        <v>0.7380003680529672</v>
      </c>
      <c r="AV53" s="18">
        <f t="shared" si="120"/>
        <v>0.77912440432938823</v>
      </c>
      <c r="AW53" s="18">
        <f t="shared" si="120"/>
        <v>0.55979421151342401</v>
      </c>
      <c r="AX53" s="18">
        <f t="shared" si="120"/>
        <v>0.50935368145052617</v>
      </c>
      <c r="AZ53" s="68">
        <f t="shared" si="121"/>
        <v>-17.782419941579171</v>
      </c>
      <c r="BA53" s="69">
        <f t="shared" si="122"/>
        <v>29.879150475245169</v>
      </c>
      <c r="BB53" s="69">
        <f t="shared" si="123"/>
        <v>12.096730533666001</v>
      </c>
      <c r="BD53" t="str">
        <f t="shared" si="144"/>
        <v>33 Protective service occupations</v>
      </c>
      <c r="BE53" s="18">
        <f t="shared" si="124"/>
        <v>0.76875684401180655</v>
      </c>
      <c r="BF53" s="18">
        <f t="shared" si="124"/>
        <v>0.69437439052839878</v>
      </c>
      <c r="BG53" s="18">
        <f t="shared" si="124"/>
        <v>0.75038998373865051</v>
      </c>
      <c r="BH53" s="18">
        <f t="shared" si="124"/>
        <v>0.57188286059012849</v>
      </c>
      <c r="BI53" s="18">
        <f t="shared" si="124"/>
        <v>0.47428175790875843</v>
      </c>
      <c r="BK53" s="68">
        <f t="shared" si="125"/>
        <v>-31.213810357143352</v>
      </c>
      <c r="BL53" s="69">
        <f t="shared" si="126"/>
        <v>18.117730281016069</v>
      </c>
      <c r="BM53" s="69">
        <f t="shared" si="127"/>
        <v>-13.096080076127285</v>
      </c>
      <c r="BO53" t="str">
        <f t="shared" si="145"/>
        <v>33 Protective service occupations</v>
      </c>
      <c r="BP53" s="18">
        <f t="shared" si="128"/>
        <v>0.83775812523788595</v>
      </c>
      <c r="BQ53" s="18">
        <f t="shared" si="128"/>
        <v>0.8262628675755499</v>
      </c>
      <c r="BR53" s="18">
        <f t="shared" si="128"/>
        <v>0.93702730184574234</v>
      </c>
      <c r="BS53" s="18">
        <f t="shared" si="128"/>
        <v>0.69599514207207025</v>
      </c>
      <c r="BT53" s="18">
        <f t="shared" si="128"/>
        <v>0.53902988478752456</v>
      </c>
      <c r="BV53" s="68">
        <f t="shared" si="129"/>
        <v>-58.027665082951827</v>
      </c>
      <c r="BW53" s="69">
        <f t="shared" si="130"/>
        <v>18.95921876251991</v>
      </c>
      <c r="BX53" s="69">
        <f t="shared" si="131"/>
        <v>-39.068446320431924</v>
      </c>
      <c r="BZ53" t="str">
        <f t="shared" si="146"/>
        <v>33 Protective service occupations</v>
      </c>
      <c r="CA53" s="18">
        <f t="shared" si="132"/>
        <v>0.72711669641006249</v>
      </c>
      <c r="CB53" s="18">
        <f t="shared" si="132"/>
        <v>0.79929673873460705</v>
      </c>
      <c r="CC53" s="18">
        <f t="shared" si="132"/>
        <v>0.88713215037931059</v>
      </c>
      <c r="CD53" s="18">
        <f t="shared" si="132"/>
        <v>0.8048554991175958</v>
      </c>
      <c r="CE53" s="18">
        <f t="shared" si="132"/>
        <v>1.2303404083042444</v>
      </c>
      <c r="CG53" s="68">
        <f t="shared" si="133"/>
        <v>-9.8138598010860836</v>
      </c>
      <c r="CH53" s="69">
        <f t="shared" si="134"/>
        <v>26.989028699233721</v>
      </c>
      <c r="CI53" s="69">
        <f t="shared" si="135"/>
        <v>17.175168898147632</v>
      </c>
      <c r="CK53" t="str">
        <f t="shared" si="147"/>
        <v>33 Protective service occupations</v>
      </c>
      <c r="CL53" s="18">
        <f t="shared" si="136"/>
        <v>0.29727234379342476</v>
      </c>
      <c r="CM53" s="18">
        <f t="shared" si="136"/>
        <v>0.29581563376211378</v>
      </c>
      <c r="CN53" s="18">
        <f t="shared" si="136"/>
        <v>0.35742823685159375</v>
      </c>
      <c r="CO53" s="18">
        <f t="shared" si="136"/>
        <v>0.32016604036825158</v>
      </c>
      <c r="CP53" s="18">
        <f t="shared" si="136"/>
        <v>0.51455328365934305</v>
      </c>
      <c r="CR53" s="68">
        <f t="shared" si="137"/>
        <v>-18.90391468951956</v>
      </c>
      <c r="CS53" s="69">
        <f t="shared" si="138"/>
        <v>15.728486447165265</v>
      </c>
      <c r="CT53" s="69">
        <f t="shared" si="139"/>
        <v>-3.1754282423542946</v>
      </c>
    </row>
    <row r="54" spans="1:98" x14ac:dyDescent="0.2">
      <c r="A54" t="str">
        <f t="shared" si="103"/>
        <v>34 Culture, media and sports occupations</v>
      </c>
      <c r="B54" s="18">
        <f t="shared" si="104"/>
        <v>1.3857156968211648</v>
      </c>
      <c r="C54" s="18">
        <f t="shared" si="104"/>
        <v>1.7840580374181545</v>
      </c>
      <c r="D54" s="18">
        <f t="shared" si="104"/>
        <v>1.7150763456782032</v>
      </c>
      <c r="E54" s="18">
        <f t="shared" si="104"/>
        <v>1.5945235688124886</v>
      </c>
      <c r="F54" s="18">
        <f t="shared" si="104"/>
        <v>1.6432782030186295</v>
      </c>
      <c r="H54" s="68">
        <f t="shared" si="105"/>
        <v>85.712240871163687</v>
      </c>
      <c r="I54" s="69">
        <f t="shared" si="106"/>
        <v>74.804108631315302</v>
      </c>
      <c r="J54" s="69">
        <f t="shared" si="107"/>
        <v>160.51634950247899</v>
      </c>
      <c r="L54" t="str">
        <f t="shared" si="140"/>
        <v>34 Culture, media and sports occupations</v>
      </c>
      <c r="M54" s="18">
        <f t="shared" si="108"/>
        <v>3.7486589961804713</v>
      </c>
      <c r="N54" s="18">
        <f t="shared" si="108"/>
        <v>3.8495597724485209</v>
      </c>
      <c r="O54" s="18">
        <f t="shared" si="108"/>
        <v>3.8960354523510161</v>
      </c>
      <c r="P54" s="18">
        <f t="shared" si="108"/>
        <v>3.5683555234845814</v>
      </c>
      <c r="Q54" s="18">
        <f t="shared" si="108"/>
        <v>3.5974618594234542</v>
      </c>
      <c r="S54" s="68">
        <f t="shared" si="109"/>
        <v>77.807343147007373</v>
      </c>
      <c r="T54" s="69">
        <f t="shared" si="110"/>
        <v>70.882301305395202</v>
      </c>
      <c r="U54" s="69">
        <f t="shared" si="111"/>
        <v>148.68964445240258</v>
      </c>
      <c r="W54" t="str">
        <f t="shared" si="141"/>
        <v>34 Culture, media and sports occupations</v>
      </c>
      <c r="X54" s="18">
        <f t="shared" si="112"/>
        <v>4.1372992900664114</v>
      </c>
      <c r="Y54" s="18">
        <f t="shared" si="112"/>
        <v>3.990720770961262</v>
      </c>
      <c r="Z54" s="18">
        <f t="shared" si="112"/>
        <v>3.8392085729366183</v>
      </c>
      <c r="AA54" s="18">
        <f t="shared" si="112"/>
        <v>3.3870659989697849</v>
      </c>
      <c r="AB54" s="18">
        <f t="shared" si="112"/>
        <v>3.1802087103605539</v>
      </c>
      <c r="AD54" s="68">
        <f t="shared" si="113"/>
        <v>6.4483319225138835</v>
      </c>
      <c r="AE54" s="69">
        <f t="shared" si="114"/>
        <v>52.125951955459662</v>
      </c>
      <c r="AF54" s="69">
        <f t="shared" si="115"/>
        <v>58.574283877973542</v>
      </c>
      <c r="AH54" t="str">
        <f t="shared" si="142"/>
        <v>34 Culture, media and sports occupations</v>
      </c>
      <c r="AI54" s="18">
        <f t="shared" si="116"/>
        <v>1.4744560977354981</v>
      </c>
      <c r="AJ54" s="18">
        <f t="shared" si="116"/>
        <v>1.4782897245208992</v>
      </c>
      <c r="AK54" s="18">
        <f t="shared" si="116"/>
        <v>1.7380793783765576</v>
      </c>
      <c r="AL54" s="18">
        <f t="shared" si="116"/>
        <v>1.595790865567327</v>
      </c>
      <c r="AM54" s="18">
        <f t="shared" si="116"/>
        <v>1.7770301427148318</v>
      </c>
      <c r="AO54" s="68">
        <f t="shared" si="117"/>
        <v>18.391178632475828</v>
      </c>
      <c r="AP54" s="69">
        <f t="shared" si="118"/>
        <v>52.880196109593683</v>
      </c>
      <c r="AQ54" s="69">
        <f t="shared" si="119"/>
        <v>71.271374742069497</v>
      </c>
      <c r="AS54" t="str">
        <f t="shared" si="143"/>
        <v>34 Culture, media and sports occupations</v>
      </c>
      <c r="AT54" s="18">
        <f t="shared" si="120"/>
        <v>2.4897073567482604</v>
      </c>
      <c r="AU54" s="18">
        <f t="shared" si="120"/>
        <v>2.3498957584910221</v>
      </c>
      <c r="AV54" s="18">
        <f t="shared" si="120"/>
        <v>2.26880258056589</v>
      </c>
      <c r="AW54" s="18">
        <f t="shared" si="120"/>
        <v>1.946288483092935</v>
      </c>
      <c r="AX54" s="18">
        <f t="shared" si="120"/>
        <v>1.7528409130342124</v>
      </c>
      <c r="AZ54" s="68">
        <f t="shared" si="121"/>
        <v>-2.8376875633852818</v>
      </c>
      <c r="BA54" s="69">
        <f t="shared" si="122"/>
        <v>47.107840335475288</v>
      </c>
      <c r="BB54" s="69">
        <f t="shared" si="123"/>
        <v>44.270152772090007</v>
      </c>
      <c r="BD54" t="str">
        <f t="shared" si="144"/>
        <v>34 Culture, media and sports occupations</v>
      </c>
      <c r="BE54" s="18">
        <f t="shared" si="124"/>
        <v>1.5829935179168451</v>
      </c>
      <c r="BF54" s="18">
        <f t="shared" si="124"/>
        <v>1.5388420446359636</v>
      </c>
      <c r="BG54" s="18">
        <f t="shared" si="124"/>
        <v>1.5196948539020061</v>
      </c>
      <c r="BH54" s="18">
        <f t="shared" si="124"/>
        <v>1.2772035268935262</v>
      </c>
      <c r="BI54" s="18">
        <f t="shared" si="124"/>
        <v>1.2936859380895731</v>
      </c>
      <c r="BK54" s="68">
        <f t="shared" si="125"/>
        <v>-7.3545009732441917</v>
      </c>
      <c r="BL54" s="69">
        <f t="shared" si="126"/>
        <v>34.766611936049706</v>
      </c>
      <c r="BM54" s="69">
        <f t="shared" si="127"/>
        <v>27.412110962805514</v>
      </c>
      <c r="BO54" t="str">
        <f t="shared" si="145"/>
        <v>34 Culture, media and sports occupations</v>
      </c>
      <c r="BP54" s="18">
        <f t="shared" si="128"/>
        <v>0.86024745513172185</v>
      </c>
      <c r="BQ54" s="18">
        <f t="shared" si="128"/>
        <v>0.81739041148095293</v>
      </c>
      <c r="BR54" s="18">
        <f t="shared" si="128"/>
        <v>0.75566237612115872</v>
      </c>
      <c r="BS54" s="18">
        <f t="shared" si="128"/>
        <v>0.5794316044076484</v>
      </c>
      <c r="BT54" s="18">
        <f t="shared" si="128"/>
        <v>0.38405679574619384</v>
      </c>
      <c r="BV54" s="68">
        <f t="shared" si="129"/>
        <v>-62.917399250271778</v>
      </c>
      <c r="BW54" s="69">
        <f t="shared" si="130"/>
        <v>24.256287631891823</v>
      </c>
      <c r="BX54" s="69">
        <f t="shared" si="131"/>
        <v>-38.661111618379955</v>
      </c>
      <c r="BZ54" t="str">
        <f t="shared" si="146"/>
        <v>34 Culture, media and sports occupations</v>
      </c>
      <c r="CA54" s="18">
        <f t="shared" si="132"/>
        <v>1.0053793614650144</v>
      </c>
      <c r="CB54" s="18">
        <f t="shared" si="132"/>
        <v>1.058242630080779</v>
      </c>
      <c r="CC54" s="18">
        <f t="shared" si="132"/>
        <v>1.0695973530558931</v>
      </c>
      <c r="CD54" s="18">
        <f t="shared" si="132"/>
        <v>0.85513148994129773</v>
      </c>
      <c r="CE54" s="18">
        <f t="shared" si="132"/>
        <v>0.80257492727686142</v>
      </c>
      <c r="CG54" s="68">
        <f t="shared" si="133"/>
        <v>-51.205811482680176</v>
      </c>
      <c r="CH54" s="69">
        <f t="shared" si="134"/>
        <v>23.458278809472926</v>
      </c>
      <c r="CI54" s="69">
        <f t="shared" si="135"/>
        <v>-27.747532673207242</v>
      </c>
      <c r="CK54" t="str">
        <f t="shared" si="147"/>
        <v>34 Culture, media and sports occupations</v>
      </c>
      <c r="CL54" s="18">
        <f t="shared" si="136"/>
        <v>0.69019337524771873</v>
      </c>
      <c r="CM54" s="18">
        <f t="shared" si="136"/>
        <v>0.96981060505917283</v>
      </c>
      <c r="CN54" s="18">
        <f t="shared" si="136"/>
        <v>0.95411466291246694</v>
      </c>
      <c r="CO54" s="18">
        <f t="shared" si="136"/>
        <v>1.0838698444458279</v>
      </c>
      <c r="CP54" s="18">
        <f t="shared" si="136"/>
        <v>1.1694208435528359</v>
      </c>
      <c r="CR54" s="68">
        <f t="shared" si="137"/>
        <v>-30.955568934810586</v>
      </c>
      <c r="CS54" s="69">
        <f t="shared" si="138"/>
        <v>27.993492125751771</v>
      </c>
      <c r="CT54" s="69">
        <f t="shared" si="139"/>
        <v>-2.9620768090588139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4.620496504420772</v>
      </c>
      <c r="C55" s="18">
        <f t="shared" si="148"/>
        <v>4.5088650748082504</v>
      </c>
      <c r="D55" s="18">
        <f t="shared" si="148"/>
        <v>4.467185830656847</v>
      </c>
      <c r="E55" s="18">
        <f t="shared" si="148"/>
        <v>4.6305276256337518</v>
      </c>
      <c r="F55" s="18">
        <f t="shared" si="148"/>
        <v>4.9321247953252323</v>
      </c>
      <c r="H55" s="68">
        <f t="shared" si="105"/>
        <v>113.99958475534984</v>
      </c>
      <c r="I55" s="69">
        <f t="shared" si="106"/>
        <v>73.490472376127585</v>
      </c>
      <c r="J55" s="69">
        <f t="shared" si="107"/>
        <v>187.49005713147741</v>
      </c>
      <c r="L55" t="str">
        <f t="shared" si="140"/>
        <v>35 Business and public service associate professionals</v>
      </c>
      <c r="M55" s="18">
        <f t="shared" ref="M55:Q64" si="149">M18/M$35*100</f>
        <v>7.2231291068883889</v>
      </c>
      <c r="N55" s="18">
        <f t="shared" si="149"/>
        <v>7.1025854561085842</v>
      </c>
      <c r="O55" s="18">
        <f t="shared" si="149"/>
        <v>7.2747161905915734</v>
      </c>
      <c r="P55" s="18">
        <f t="shared" si="149"/>
        <v>7.2985879810580414</v>
      </c>
      <c r="Q55" s="18">
        <f t="shared" si="149"/>
        <v>7.1598750894556291</v>
      </c>
      <c r="S55" s="68">
        <f t="shared" si="109"/>
        <v>89.524685863670314</v>
      </c>
      <c r="T55" s="69">
        <f t="shared" si="110"/>
        <v>71.571524034112088</v>
      </c>
      <c r="U55" s="69">
        <f t="shared" si="111"/>
        <v>161.09620989778242</v>
      </c>
      <c r="W55" t="str">
        <f t="shared" si="141"/>
        <v>35 Business and public service associate professionals</v>
      </c>
      <c r="X55" s="18">
        <f t="shared" ref="X55:AB64" si="150">X18/X$35*100</f>
        <v>7.6291019214494122</v>
      </c>
      <c r="Y55" s="18">
        <f t="shared" si="150"/>
        <v>7.542419129250276</v>
      </c>
      <c r="Z55" s="18">
        <f t="shared" si="150"/>
        <v>7.5194049544825976</v>
      </c>
      <c r="AA55" s="18">
        <f t="shared" si="150"/>
        <v>7.1799305260652631</v>
      </c>
      <c r="AB55" s="18">
        <f t="shared" si="150"/>
        <v>6.5990939667183657</v>
      </c>
      <c r="AD55" s="68">
        <f t="shared" si="113"/>
        <v>12.778361985669342</v>
      </c>
      <c r="AE55" s="69">
        <f t="shared" si="114"/>
        <v>57.057915060567332</v>
      </c>
      <c r="AF55" s="69">
        <f t="shared" si="115"/>
        <v>69.836277046236688</v>
      </c>
      <c r="AH55" t="str">
        <f t="shared" si="142"/>
        <v>35 Business and public service associate professionals</v>
      </c>
      <c r="AI55" s="18">
        <f t="shared" ref="AI55:AM64" si="151">AI18/AI$35*100</f>
        <v>6.3256760109814847</v>
      </c>
      <c r="AJ55" s="18">
        <f t="shared" si="151"/>
        <v>7.0477242370363165</v>
      </c>
      <c r="AK55" s="18">
        <f t="shared" si="151"/>
        <v>7.4124348377263072</v>
      </c>
      <c r="AL55" s="18">
        <f t="shared" si="151"/>
        <v>7.5920058201372935</v>
      </c>
      <c r="AM55" s="18">
        <f t="shared" si="151"/>
        <v>7.5337825140866492</v>
      </c>
      <c r="AO55" s="68">
        <f t="shared" si="117"/>
        <v>17.69183839012986</v>
      </c>
      <c r="AP55" s="69">
        <f t="shared" si="118"/>
        <v>54.226577561137233</v>
      </c>
      <c r="AQ55" s="69">
        <f t="shared" si="119"/>
        <v>71.918415951267093</v>
      </c>
      <c r="AS55" t="str">
        <f t="shared" si="143"/>
        <v>35 Business and public service associate professionals</v>
      </c>
      <c r="AT55" s="18">
        <f t="shared" ref="AT55:AX64" si="152">AT18/AT$35*100</f>
        <v>6.4999573433127757</v>
      </c>
      <c r="AU55" s="18">
        <f t="shared" si="152"/>
        <v>6.3306739528803293</v>
      </c>
      <c r="AV55" s="18">
        <f t="shared" si="152"/>
        <v>6.4470165800390848</v>
      </c>
      <c r="AW55" s="18">
        <f t="shared" si="152"/>
        <v>6.1630227259129775</v>
      </c>
      <c r="AX55" s="18">
        <f t="shared" si="152"/>
        <v>5.8457663461919971</v>
      </c>
      <c r="AZ55" s="68">
        <f t="shared" si="121"/>
        <v>14.034093335198797</v>
      </c>
      <c r="BA55" s="69">
        <f t="shared" si="122"/>
        <v>52.345900057190363</v>
      </c>
      <c r="BB55" s="69">
        <f t="shared" si="123"/>
        <v>66.379993392389153</v>
      </c>
      <c r="BD55" t="str">
        <f t="shared" si="144"/>
        <v>35 Business and public service associate professionals</v>
      </c>
      <c r="BE55" s="18">
        <f t="shared" ref="BE55:BI64" si="153">BE18/BE$35*100</f>
        <v>4.8182065700606405</v>
      </c>
      <c r="BF55" s="18">
        <f t="shared" si="153"/>
        <v>4.9700876112219481</v>
      </c>
      <c r="BG55" s="18">
        <f t="shared" si="153"/>
        <v>5.4063706606604605</v>
      </c>
      <c r="BH55" s="18">
        <f t="shared" si="153"/>
        <v>5.0392572516753917</v>
      </c>
      <c r="BI55" s="18">
        <f t="shared" si="153"/>
        <v>4.8281150303461979</v>
      </c>
      <c r="BK55" s="68">
        <f t="shared" si="125"/>
        <v>-2.8095369445103118</v>
      </c>
      <c r="BL55" s="69">
        <f t="shared" si="126"/>
        <v>38.132114725481522</v>
      </c>
      <c r="BM55" s="69">
        <f t="shared" si="127"/>
        <v>35.322577780971201</v>
      </c>
      <c r="BO55" t="str">
        <f t="shared" si="145"/>
        <v>35 Business and public service associate professionals</v>
      </c>
      <c r="BP55" s="18">
        <f t="shared" ref="BP55:BT64" si="154">BP18/BP$35*100</f>
        <v>3.8553102450557639</v>
      </c>
      <c r="BQ55" s="18">
        <f t="shared" si="154"/>
        <v>3.9460817669551869</v>
      </c>
      <c r="BR55" s="18">
        <f t="shared" si="154"/>
        <v>4.4559078455137033</v>
      </c>
      <c r="BS55" s="18">
        <f t="shared" si="154"/>
        <v>4.0871380394788615</v>
      </c>
      <c r="BT55" s="18">
        <f t="shared" si="154"/>
        <v>3.9791435764331649</v>
      </c>
      <c r="BV55" s="68">
        <f t="shared" si="129"/>
        <v>-34.843771152313046</v>
      </c>
      <c r="BW55" s="69">
        <f t="shared" si="130"/>
        <v>32.097008620257363</v>
      </c>
      <c r="BX55" s="69">
        <f t="shared" si="131"/>
        <v>-2.7467625320556861</v>
      </c>
      <c r="BZ55" t="str">
        <f t="shared" si="146"/>
        <v>35 Business and public service associate professionals</v>
      </c>
      <c r="CA55" s="18">
        <f t="shared" ref="CA55:CE64" si="155">CA18/CA$35*100</f>
        <v>3.6606902153418384</v>
      </c>
      <c r="CB55" s="18">
        <f t="shared" si="155"/>
        <v>4.003705353241573</v>
      </c>
      <c r="CC55" s="18">
        <f t="shared" si="155"/>
        <v>4.2223219863017674</v>
      </c>
      <c r="CD55" s="18">
        <f t="shared" si="155"/>
        <v>3.925486718551273</v>
      </c>
      <c r="CE55" s="18">
        <f t="shared" si="155"/>
        <v>3.9396181547728606</v>
      </c>
      <c r="CG55" s="68">
        <f t="shared" si="133"/>
        <v>-39.325582923673906</v>
      </c>
      <c r="CH55" s="69">
        <f t="shared" si="134"/>
        <v>24.84180578403689</v>
      </c>
      <c r="CI55" s="69">
        <f t="shared" si="135"/>
        <v>-14.483777139637018</v>
      </c>
      <c r="CK55" t="str">
        <f t="shared" si="147"/>
        <v>35 Business and public service associate professionals</v>
      </c>
      <c r="CL55" s="18">
        <f t="shared" ref="CL55:CP64" si="156">CL18/CL$35*100</f>
        <v>2.1702281500315164</v>
      </c>
      <c r="CM55" s="18">
        <f t="shared" si="156"/>
        <v>2.5492424468834711</v>
      </c>
      <c r="CN55" s="18">
        <f t="shared" si="156"/>
        <v>2.6700006774767977</v>
      </c>
      <c r="CO55" s="18">
        <f t="shared" si="156"/>
        <v>2.4987006687900064</v>
      </c>
      <c r="CP55" s="18">
        <f t="shared" si="156"/>
        <v>2.415894694195595</v>
      </c>
      <c r="CR55" s="68">
        <f t="shared" si="137"/>
        <v>-49.028780586274948</v>
      </c>
      <c r="CS55" s="69">
        <f t="shared" si="138"/>
        <v>22.04149093528892</v>
      </c>
      <c r="CT55" s="69">
        <f t="shared" si="139"/>
        <v>-26.987289650986035</v>
      </c>
    </row>
    <row r="56" spans="1:98" x14ac:dyDescent="0.2">
      <c r="A56" t="str">
        <f t="shared" si="103"/>
        <v>41 Administrative occupations</v>
      </c>
      <c r="B56" s="18">
        <f t="shared" si="148"/>
        <v>2.7946568254552764</v>
      </c>
      <c r="C56" s="18">
        <f t="shared" si="148"/>
        <v>2.6688845910928376</v>
      </c>
      <c r="D56" s="18">
        <f t="shared" si="148"/>
        <v>2.7126127865874055</v>
      </c>
      <c r="E56" s="18">
        <f t="shared" si="148"/>
        <v>3.0211869718912476</v>
      </c>
      <c r="F56" s="18">
        <f t="shared" si="148"/>
        <v>3.5106233039259664</v>
      </c>
      <c r="H56" s="68">
        <f t="shared" si="105"/>
        <v>150.84723581628631</v>
      </c>
      <c r="I56" s="69">
        <f t="shared" si="106"/>
        <v>95.731537202069092</v>
      </c>
      <c r="J56" s="69">
        <f t="shared" si="107"/>
        <v>246.57877301835543</v>
      </c>
      <c r="L56" t="str">
        <f t="shared" si="140"/>
        <v>41 Administrative occupations</v>
      </c>
      <c r="M56" s="18">
        <f t="shared" si="149"/>
        <v>4.7640220884138715</v>
      </c>
      <c r="N56" s="18">
        <f t="shared" si="149"/>
        <v>4.516180778135066</v>
      </c>
      <c r="O56" s="18">
        <f t="shared" si="149"/>
        <v>4.7548564062369101</v>
      </c>
      <c r="P56" s="18">
        <f t="shared" si="149"/>
        <v>5.1707850792647001</v>
      </c>
      <c r="Q56" s="18">
        <f t="shared" si="149"/>
        <v>5.663727010204072</v>
      </c>
      <c r="S56" s="68">
        <f t="shared" si="109"/>
        <v>129.37247503906542</v>
      </c>
      <c r="T56" s="69">
        <f t="shared" si="110"/>
        <v>91.288474396966521</v>
      </c>
      <c r="U56" s="69">
        <f t="shared" si="111"/>
        <v>220.66094943603196</v>
      </c>
      <c r="W56" t="str">
        <f t="shared" si="141"/>
        <v>41 Administrative occupations</v>
      </c>
      <c r="X56" s="18">
        <f t="shared" si="150"/>
        <v>7.9344571047436734</v>
      </c>
      <c r="Y56" s="18">
        <f t="shared" si="150"/>
        <v>7.3899165955770894</v>
      </c>
      <c r="Z56" s="18">
        <f t="shared" si="150"/>
        <v>7.9647502575592668</v>
      </c>
      <c r="AA56" s="18">
        <f t="shared" si="150"/>
        <v>8.6559148631078724</v>
      </c>
      <c r="AB56" s="18">
        <f t="shared" si="150"/>
        <v>9.05227463273099</v>
      </c>
      <c r="AD56" s="68">
        <f t="shared" si="113"/>
        <v>46.053007045163099</v>
      </c>
      <c r="AE56" s="69">
        <f t="shared" si="114"/>
        <v>74.609782055195055</v>
      </c>
      <c r="AF56" s="69">
        <f t="shared" si="115"/>
        <v>120.66278910035815</v>
      </c>
      <c r="AH56" t="str">
        <f t="shared" si="142"/>
        <v>41 Administrative occupations</v>
      </c>
      <c r="AI56" s="18">
        <f t="shared" si="151"/>
        <v>9.6242381083027606</v>
      </c>
      <c r="AJ56" s="18">
        <f t="shared" si="151"/>
        <v>10.197127096079118</v>
      </c>
      <c r="AK56" s="18">
        <f t="shared" si="151"/>
        <v>10.745838984567444</v>
      </c>
      <c r="AL56" s="18">
        <f t="shared" si="151"/>
        <v>12.037661420802708</v>
      </c>
      <c r="AM56" s="18">
        <f t="shared" si="151"/>
        <v>12.84647205419917</v>
      </c>
      <c r="AO56" s="68">
        <f t="shared" si="117"/>
        <v>38.432385917471009</v>
      </c>
      <c r="AP56" s="69">
        <f t="shared" si="118"/>
        <v>74.665009543893916</v>
      </c>
      <c r="AQ56" s="69">
        <f t="shared" si="119"/>
        <v>113.09739546136493</v>
      </c>
      <c r="AS56" t="str">
        <f t="shared" si="143"/>
        <v>41 Administrative occupations</v>
      </c>
      <c r="AT56" s="18">
        <f t="shared" si="152"/>
        <v>9.9760731956770172</v>
      </c>
      <c r="AU56" s="18">
        <f t="shared" si="152"/>
        <v>9.6592203697945269</v>
      </c>
      <c r="AV56" s="18">
        <f t="shared" si="152"/>
        <v>10.299144203903769</v>
      </c>
      <c r="AW56" s="18">
        <f t="shared" si="152"/>
        <v>10.430618370519005</v>
      </c>
      <c r="AX56" s="18">
        <f t="shared" si="152"/>
        <v>10.37493992388945</v>
      </c>
      <c r="AZ56" s="68">
        <f t="shared" si="121"/>
        <v>26.688297499439052</v>
      </c>
      <c r="BA56" s="69">
        <f t="shared" si="122"/>
        <v>66.007617143825001</v>
      </c>
      <c r="BB56" s="69">
        <f t="shared" si="123"/>
        <v>92.695914643264061</v>
      </c>
      <c r="BD56" t="str">
        <f t="shared" si="144"/>
        <v>41 Administrative occupations</v>
      </c>
      <c r="BE56" s="18">
        <f t="shared" si="153"/>
        <v>7.7235383697537197</v>
      </c>
      <c r="BF56" s="18">
        <f t="shared" si="153"/>
        <v>7.6107078186833483</v>
      </c>
      <c r="BG56" s="18">
        <f t="shared" si="153"/>
        <v>8.2123986586964239</v>
      </c>
      <c r="BH56" s="18">
        <f t="shared" si="153"/>
        <v>8.113444402088966</v>
      </c>
      <c r="BI56" s="18">
        <f t="shared" si="153"/>
        <v>7.1264878430145382</v>
      </c>
      <c r="BK56" s="68">
        <f t="shared" si="125"/>
        <v>-5.5596940271711652</v>
      </c>
      <c r="BL56" s="69">
        <f t="shared" si="126"/>
        <v>44.810715343764976</v>
      </c>
      <c r="BM56" s="69">
        <f t="shared" si="127"/>
        <v>39.251021316593814</v>
      </c>
      <c r="BO56" t="str">
        <f t="shared" si="145"/>
        <v>41 Administrative occupations</v>
      </c>
      <c r="BP56" s="18">
        <f t="shared" si="154"/>
        <v>9.2671670691017844</v>
      </c>
      <c r="BQ56" s="18">
        <f t="shared" si="154"/>
        <v>9.0508026080773263</v>
      </c>
      <c r="BR56" s="18">
        <f t="shared" si="154"/>
        <v>9.3234203701277032</v>
      </c>
      <c r="BS56" s="18">
        <f t="shared" si="154"/>
        <v>8.7062869065281205</v>
      </c>
      <c r="BT56" s="18">
        <f t="shared" si="154"/>
        <v>6.800327837151948</v>
      </c>
      <c r="BV56" s="68">
        <f t="shared" si="129"/>
        <v>-46.782175758578973</v>
      </c>
      <c r="BW56" s="69">
        <f t="shared" si="130"/>
        <v>33.564035871632591</v>
      </c>
      <c r="BX56" s="69">
        <f t="shared" si="131"/>
        <v>-13.218139886946382</v>
      </c>
      <c r="BZ56" t="str">
        <f t="shared" si="146"/>
        <v>41 Administrative occupations</v>
      </c>
      <c r="CA56" s="18">
        <f t="shared" si="155"/>
        <v>7.4420623589724189</v>
      </c>
      <c r="CB56" s="18">
        <f t="shared" si="155"/>
        <v>6.7516223248370126</v>
      </c>
      <c r="CC56" s="18">
        <f t="shared" si="155"/>
        <v>7.6083687175076271</v>
      </c>
      <c r="CD56" s="18">
        <f t="shared" si="155"/>
        <v>6.1533013653231032</v>
      </c>
      <c r="CE56" s="18">
        <f t="shared" si="155"/>
        <v>3.2476445793104221</v>
      </c>
      <c r="CG56" s="68">
        <f t="shared" si="133"/>
        <v>-72.24253671157021</v>
      </c>
      <c r="CH56" s="69">
        <f t="shared" si="134"/>
        <v>20.068239995128753</v>
      </c>
      <c r="CI56" s="69">
        <f t="shared" si="135"/>
        <v>-52.174296716441468</v>
      </c>
      <c r="CK56" t="str">
        <f t="shared" si="147"/>
        <v>41 Administrative occupations</v>
      </c>
      <c r="CL56" s="18">
        <f t="shared" si="156"/>
        <v>5.4057103845089394</v>
      </c>
      <c r="CM56" s="18">
        <f t="shared" si="156"/>
        <v>4.8195919261188696</v>
      </c>
      <c r="CN56" s="18">
        <f t="shared" si="156"/>
        <v>4.4904828455715817</v>
      </c>
      <c r="CO56" s="18">
        <f t="shared" si="156"/>
        <v>3.7530623355065096</v>
      </c>
      <c r="CP56" s="18">
        <f t="shared" si="156"/>
        <v>2.1686549254865879</v>
      </c>
      <c r="CR56" s="68">
        <f t="shared" si="137"/>
        <v>-72.794556730692733</v>
      </c>
      <c r="CS56" s="69">
        <f t="shared" si="138"/>
        <v>17.135295944712983</v>
      </c>
      <c r="CT56" s="69">
        <f t="shared" si="139"/>
        <v>-55.65926078597974</v>
      </c>
    </row>
    <row r="57" spans="1:98" x14ac:dyDescent="0.2">
      <c r="A57" t="str">
        <f t="shared" si="103"/>
        <v>42 Secretarial and related occupations</v>
      </c>
      <c r="B57" s="18">
        <f t="shared" si="148"/>
        <v>0.33812913291276453</v>
      </c>
      <c r="C57" s="18">
        <f t="shared" si="148"/>
        <v>0.34036349750353617</v>
      </c>
      <c r="D57" s="18">
        <f t="shared" si="148"/>
        <v>0.31386403756027742</v>
      </c>
      <c r="E57" s="18">
        <f t="shared" si="148"/>
        <v>0.3887544780570612</v>
      </c>
      <c r="F57" s="18">
        <f t="shared" si="148"/>
        <v>0.56052460791182035</v>
      </c>
      <c r="H57" s="68">
        <f t="shared" si="105"/>
        <v>246.15134165281555</v>
      </c>
      <c r="I57" s="69">
        <f t="shared" si="106"/>
        <v>140.68023352902412</v>
      </c>
      <c r="J57" s="69">
        <f t="shared" si="107"/>
        <v>386.83157518183964</v>
      </c>
      <c r="L57" t="str">
        <f t="shared" si="140"/>
        <v>42 Secretarial and related occupations</v>
      </c>
      <c r="M57" s="18">
        <f t="shared" si="149"/>
        <v>1.0034677637816209</v>
      </c>
      <c r="N57" s="18">
        <f t="shared" si="149"/>
        <v>0.81880638658971128</v>
      </c>
      <c r="O57" s="18">
        <f t="shared" si="149"/>
        <v>0.85885420751856367</v>
      </c>
      <c r="P57" s="18">
        <f t="shared" si="149"/>
        <v>1.0011617472781498</v>
      </c>
      <c r="Q57" s="18">
        <f t="shared" si="149"/>
        <v>0.96193774233931173</v>
      </c>
      <c r="S57" s="68">
        <f t="shared" si="109"/>
        <v>115.67703868812613</v>
      </c>
      <c r="T57" s="69">
        <f t="shared" si="110"/>
        <v>100.46548963734001</v>
      </c>
      <c r="U57" s="69">
        <f t="shared" si="111"/>
        <v>216.14252832546615</v>
      </c>
      <c r="W57" t="str">
        <f t="shared" si="141"/>
        <v>42 Secretarial and related occupations</v>
      </c>
      <c r="X57" s="18">
        <f t="shared" si="150"/>
        <v>1.5928317632013036</v>
      </c>
      <c r="Y57" s="18">
        <f t="shared" si="150"/>
        <v>1.3822882594938541</v>
      </c>
      <c r="Z57" s="18">
        <f t="shared" si="150"/>
        <v>1.4125677779567407</v>
      </c>
      <c r="AA57" s="18">
        <f t="shared" si="150"/>
        <v>1.7058552275659877</v>
      </c>
      <c r="AB57" s="18">
        <f t="shared" si="150"/>
        <v>2.4482091830726231</v>
      </c>
      <c r="AD57" s="68">
        <f t="shared" si="113"/>
        <v>122.7225403737129</v>
      </c>
      <c r="AE57" s="69">
        <f t="shared" si="114"/>
        <v>98.540968041527464</v>
      </c>
      <c r="AF57" s="69">
        <f t="shared" si="115"/>
        <v>221.26350841524038</v>
      </c>
      <c r="AH57" t="str">
        <f t="shared" si="142"/>
        <v>42 Secretarial and related occupations</v>
      </c>
      <c r="AI57" s="18">
        <f t="shared" si="151"/>
        <v>2.2869379498175366</v>
      </c>
      <c r="AJ57" s="18">
        <f t="shared" si="151"/>
        <v>2.0739682609703043</v>
      </c>
      <c r="AK57" s="18">
        <f t="shared" si="151"/>
        <v>2.2970639164554862</v>
      </c>
      <c r="AL57" s="18">
        <f t="shared" si="151"/>
        <v>2.5659887407167172</v>
      </c>
      <c r="AM57" s="18">
        <f t="shared" si="151"/>
        <v>2.433041675363266</v>
      </c>
      <c r="AO57" s="68">
        <f t="shared" si="117"/>
        <v>22.650867627715922</v>
      </c>
      <c r="AP57" s="69">
        <f t="shared" si="118"/>
        <v>75.846458455114501</v>
      </c>
      <c r="AQ57" s="69">
        <f t="shared" si="119"/>
        <v>98.497326082830412</v>
      </c>
      <c r="AS57" t="str">
        <f t="shared" si="143"/>
        <v>42 Secretarial and related occupations</v>
      </c>
      <c r="AT57" s="18">
        <f t="shared" si="152"/>
        <v>2.0290723841927569</v>
      </c>
      <c r="AU57" s="18">
        <f t="shared" si="152"/>
        <v>1.690985987355536</v>
      </c>
      <c r="AV57" s="18">
        <f t="shared" si="152"/>
        <v>1.9818261304291933</v>
      </c>
      <c r="AW57" s="18">
        <f t="shared" si="152"/>
        <v>2.0111418583955398</v>
      </c>
      <c r="AX57" s="18">
        <f t="shared" si="152"/>
        <v>2.7329421392025783</v>
      </c>
      <c r="AZ57" s="68">
        <f t="shared" si="121"/>
        <v>73.427089243841309</v>
      </c>
      <c r="BA57" s="69">
        <f t="shared" si="122"/>
        <v>68.49562834189355</v>
      </c>
      <c r="BB57" s="69">
        <f t="shared" si="123"/>
        <v>141.92271758573486</v>
      </c>
      <c r="BD57" t="str">
        <f t="shared" si="144"/>
        <v>42 Secretarial and related occupations</v>
      </c>
      <c r="BE57" s="18">
        <f t="shared" si="153"/>
        <v>1.8886386230273937</v>
      </c>
      <c r="BF57" s="18">
        <f t="shared" si="153"/>
        <v>1.7074010416713918</v>
      </c>
      <c r="BG57" s="18">
        <f t="shared" si="153"/>
        <v>1.6646437889678523</v>
      </c>
      <c r="BH57" s="18">
        <f t="shared" si="153"/>
        <v>1.5782544406042791</v>
      </c>
      <c r="BI57" s="18">
        <f t="shared" si="153"/>
        <v>0.48765085307154499</v>
      </c>
      <c r="BK57" s="68">
        <f t="shared" si="125"/>
        <v>-68.118442197385193</v>
      </c>
      <c r="BL57" s="69">
        <f t="shared" si="126"/>
        <v>32.389292005795348</v>
      </c>
      <c r="BM57" s="69">
        <f t="shared" si="127"/>
        <v>-35.729150191589845</v>
      </c>
      <c r="BO57" t="str">
        <f t="shared" si="145"/>
        <v>42 Secretarial and related occupations</v>
      </c>
      <c r="BP57" s="18">
        <f t="shared" si="154"/>
        <v>2.6723359475123996</v>
      </c>
      <c r="BQ57" s="18">
        <f t="shared" si="154"/>
        <v>2.3406212937835602</v>
      </c>
      <c r="BR57" s="18">
        <f t="shared" si="154"/>
        <v>2.0983036636216119</v>
      </c>
      <c r="BS57" s="18">
        <f t="shared" si="154"/>
        <v>1.5255917252798255</v>
      </c>
      <c r="BT57" s="18">
        <f t="shared" si="154"/>
        <v>0.41934244589764152</v>
      </c>
      <c r="BV57" s="68">
        <f t="shared" si="129"/>
        <v>-85.418472684375658</v>
      </c>
      <c r="BW57" s="69">
        <f t="shared" si="130"/>
        <v>24.695012727049864</v>
      </c>
      <c r="BX57" s="69">
        <f t="shared" si="131"/>
        <v>-60.723459957325787</v>
      </c>
      <c r="BZ57" t="str">
        <f t="shared" si="146"/>
        <v>42 Secretarial and related occupations</v>
      </c>
      <c r="CA57" s="18">
        <f t="shared" si="155"/>
        <v>3.0910170984065557</v>
      </c>
      <c r="CB57" s="18">
        <f t="shared" si="155"/>
        <v>2.807384633245404</v>
      </c>
      <c r="CC57" s="18">
        <f t="shared" si="155"/>
        <v>2.9779194575092394</v>
      </c>
      <c r="CD57" s="18">
        <f t="shared" si="155"/>
        <v>1.7904547156631205</v>
      </c>
      <c r="CE57" s="18">
        <f t="shared" si="155"/>
        <v>0.74602939205860752</v>
      </c>
      <c r="CG57" s="68">
        <f t="shared" si="133"/>
        <v>-83.709072088173158</v>
      </c>
      <c r="CH57" s="69">
        <f t="shared" si="134"/>
        <v>17.854990511989929</v>
      </c>
      <c r="CI57" s="69">
        <f t="shared" si="135"/>
        <v>-65.854081576183219</v>
      </c>
      <c r="CK57" t="str">
        <f t="shared" si="147"/>
        <v>42 Secretarial and related occupations</v>
      </c>
      <c r="CL57" s="18">
        <f t="shared" si="156"/>
        <v>2.1820333203216631</v>
      </c>
      <c r="CM57" s="18">
        <f t="shared" si="156"/>
        <v>2.0372687010201567</v>
      </c>
      <c r="CN57" s="18">
        <f t="shared" si="156"/>
        <v>1.7842345939859234</v>
      </c>
      <c r="CO57" s="18">
        <f t="shared" si="156"/>
        <v>2.0540167615663139</v>
      </c>
      <c r="CP57" s="18">
        <f t="shared" si="156"/>
        <v>0.78471820733468733</v>
      </c>
      <c r="CR57" s="68">
        <f t="shared" si="137"/>
        <v>-75.224628860678081</v>
      </c>
      <c r="CS57" s="69">
        <f t="shared" si="138"/>
        <v>26.562874013372419</v>
      </c>
      <c r="CT57" s="69">
        <f t="shared" si="139"/>
        <v>-48.661754847305652</v>
      </c>
    </row>
    <row r="58" spans="1:98" x14ac:dyDescent="0.2">
      <c r="A58" t="str">
        <f t="shared" si="103"/>
        <v>51 Skilled agricultural and related trades</v>
      </c>
      <c r="B58" s="18">
        <f t="shared" si="148"/>
        <v>0.26658624080142135</v>
      </c>
      <c r="C58" s="18">
        <f t="shared" si="148"/>
        <v>0.38009773977475075</v>
      </c>
      <c r="D58" s="18">
        <f t="shared" si="148"/>
        <v>0.32570028174486676</v>
      </c>
      <c r="E58" s="18">
        <f t="shared" si="148"/>
        <v>0.32139529792841065</v>
      </c>
      <c r="F58" s="18">
        <f t="shared" si="148"/>
        <v>0.3692778954683324</v>
      </c>
      <c r="H58" s="68">
        <f t="shared" si="105"/>
        <v>119.75970870164943</v>
      </c>
      <c r="I58" s="69">
        <f t="shared" si="106"/>
        <v>118.09687930274657</v>
      </c>
      <c r="J58" s="69">
        <f t="shared" si="107"/>
        <v>237.856588004396</v>
      </c>
      <c r="L58" t="str">
        <f t="shared" si="140"/>
        <v>51 Skilled agricultural and related trades</v>
      </c>
      <c r="M58" s="18">
        <f t="shared" si="149"/>
        <v>0.27210886412245838</v>
      </c>
      <c r="N58" s="18">
        <f t="shared" si="149"/>
        <v>0.22148991537170254</v>
      </c>
      <c r="O58" s="18">
        <f t="shared" si="149"/>
        <v>0.23940360993333012</v>
      </c>
      <c r="P58" s="18">
        <f t="shared" si="149"/>
        <v>0.23683411949143832</v>
      </c>
      <c r="Q58" s="18">
        <f t="shared" si="149"/>
        <v>0.25425834684494808</v>
      </c>
      <c r="S58" s="68">
        <f t="shared" si="109"/>
        <v>104.51299966440799</v>
      </c>
      <c r="T58" s="69">
        <f t="shared" si="110"/>
        <v>76.44060147090245</v>
      </c>
      <c r="U58" s="69">
        <f t="shared" si="111"/>
        <v>180.95360113531044</v>
      </c>
      <c r="W58" t="str">
        <f t="shared" si="141"/>
        <v>51 Skilled agricultural and related trades</v>
      </c>
      <c r="X58" s="18">
        <f t="shared" si="150"/>
        <v>1.0822867830391005</v>
      </c>
      <c r="Y58" s="18">
        <f t="shared" si="150"/>
        <v>0.98282280636796981</v>
      </c>
      <c r="Z58" s="18">
        <f t="shared" si="150"/>
        <v>1.1247096386098245</v>
      </c>
      <c r="AA58" s="18">
        <f t="shared" si="150"/>
        <v>1.1900314510525034</v>
      </c>
      <c r="AB58" s="18">
        <f t="shared" si="150"/>
        <v>1.4519524496921909</v>
      </c>
      <c r="AD58" s="68">
        <f t="shared" si="113"/>
        <v>65.896384429384185</v>
      </c>
      <c r="AE58" s="69">
        <f t="shared" si="114"/>
        <v>88.869956402866535</v>
      </c>
      <c r="AF58" s="69">
        <f t="shared" si="115"/>
        <v>154.76634083225071</v>
      </c>
      <c r="AH58" t="str">
        <f t="shared" si="142"/>
        <v>51 Skilled agricultural and related trades</v>
      </c>
      <c r="AI58" s="18">
        <f t="shared" si="151"/>
        <v>1.4785724315177551</v>
      </c>
      <c r="AJ58" s="18">
        <f t="shared" si="151"/>
        <v>1.6872695644778606</v>
      </c>
      <c r="AK58" s="18">
        <f t="shared" si="151"/>
        <v>1.6455988498236804</v>
      </c>
      <c r="AL58" s="18">
        <f t="shared" si="151"/>
        <v>1.8347761853028659</v>
      </c>
      <c r="AM58" s="18">
        <f t="shared" si="151"/>
        <v>2.1970907834109181</v>
      </c>
      <c r="AO58" s="68">
        <f t="shared" si="117"/>
        <v>54.603094925341281</v>
      </c>
      <c r="AP58" s="69">
        <f t="shared" si="118"/>
        <v>89.80131398568075</v>
      </c>
      <c r="AQ58" s="69">
        <f t="shared" si="119"/>
        <v>144.40440891102205</v>
      </c>
      <c r="AS58" t="str">
        <f t="shared" si="143"/>
        <v>51 Skilled agricultural and related trades</v>
      </c>
      <c r="AT58" s="18">
        <f t="shared" si="152"/>
        <v>2.7456027632844737</v>
      </c>
      <c r="AU58" s="18">
        <f t="shared" si="152"/>
        <v>2.6615700005011553</v>
      </c>
      <c r="AV58" s="18">
        <f t="shared" si="152"/>
        <v>2.6436202647833471</v>
      </c>
      <c r="AW58" s="18">
        <f t="shared" si="152"/>
        <v>2.7306196912934304</v>
      </c>
      <c r="AX58" s="18">
        <f t="shared" si="152"/>
        <v>3.1133761718130515</v>
      </c>
      <c r="AZ58" s="68">
        <f t="shared" si="121"/>
        <v>48.110065226751644</v>
      </c>
      <c r="BA58" s="69">
        <f t="shared" si="122"/>
        <v>78.128631671709087</v>
      </c>
      <c r="BB58" s="69">
        <f t="shared" si="123"/>
        <v>126.23869689846072</v>
      </c>
      <c r="BD58" t="str">
        <f t="shared" si="144"/>
        <v>51 Skilled agricultural and related trades</v>
      </c>
      <c r="BE58" s="18">
        <f t="shared" si="153"/>
        <v>1.3373791462450526</v>
      </c>
      <c r="BF58" s="18">
        <f t="shared" si="153"/>
        <v>1.1712974726323073</v>
      </c>
      <c r="BG58" s="18">
        <f t="shared" si="153"/>
        <v>1.2418584000688595</v>
      </c>
      <c r="BH58" s="18">
        <f t="shared" si="153"/>
        <v>1.1257198935039192</v>
      </c>
      <c r="BI58" s="18">
        <f t="shared" si="153"/>
        <v>1.1322949076305064</v>
      </c>
      <c r="BK58" s="68">
        <f t="shared" si="125"/>
        <v>-0.77083540113601456</v>
      </c>
      <c r="BL58" s="69">
        <f t="shared" si="126"/>
        <v>44.610749297031575</v>
      </c>
      <c r="BM58" s="69">
        <f t="shared" si="127"/>
        <v>43.839913895895563</v>
      </c>
      <c r="BO58" t="str">
        <f t="shared" si="145"/>
        <v>51 Skilled agricultural and related trades</v>
      </c>
      <c r="BP58" s="18">
        <f t="shared" si="154"/>
        <v>1.886347431857103</v>
      </c>
      <c r="BQ58" s="18">
        <f t="shared" si="154"/>
        <v>1.675052241392224</v>
      </c>
      <c r="BR58" s="18">
        <f t="shared" si="154"/>
        <v>1.8524494629719015</v>
      </c>
      <c r="BS58" s="18">
        <f t="shared" si="154"/>
        <v>1.8092840549141367</v>
      </c>
      <c r="BT58" s="18">
        <f t="shared" si="154"/>
        <v>2.1968999481040563</v>
      </c>
      <c r="BV58" s="68">
        <f t="shared" si="129"/>
        <v>-13.470052435614576</v>
      </c>
      <c r="BW58" s="69">
        <f t="shared" si="130"/>
        <v>47.951760302301253</v>
      </c>
      <c r="BX58" s="69">
        <f t="shared" si="131"/>
        <v>34.481707866686683</v>
      </c>
      <c r="BZ58" t="str">
        <f t="shared" si="146"/>
        <v>51 Skilled agricultural and related trades</v>
      </c>
      <c r="CA58" s="18">
        <f t="shared" si="155"/>
        <v>2.6537623834340511</v>
      </c>
      <c r="CB58" s="18">
        <f t="shared" si="155"/>
        <v>2.449159129406052</v>
      </c>
      <c r="CC58" s="18">
        <f t="shared" si="155"/>
        <v>2.5155141477024907</v>
      </c>
      <c r="CD58" s="18">
        <f t="shared" si="155"/>
        <v>2.5187236358830773</v>
      </c>
      <c r="CE58" s="18">
        <f t="shared" si="155"/>
        <v>3.6478134936078281</v>
      </c>
      <c r="CG58" s="68">
        <f t="shared" si="133"/>
        <v>-5.7006514613304855</v>
      </c>
      <c r="CH58" s="69">
        <f t="shared" si="134"/>
        <v>37.44954652695737</v>
      </c>
      <c r="CI58" s="69">
        <f t="shared" si="135"/>
        <v>31.748895065626893</v>
      </c>
      <c r="CK58" t="str">
        <f t="shared" si="147"/>
        <v>51 Skilled agricultural and related trades</v>
      </c>
      <c r="CL58" s="18">
        <f t="shared" si="156"/>
        <v>4.5012670322920512</v>
      </c>
      <c r="CM58" s="18">
        <f t="shared" si="156"/>
        <v>5.0037679444953485</v>
      </c>
      <c r="CN58" s="18">
        <f t="shared" si="156"/>
        <v>6.5576456310929645</v>
      </c>
      <c r="CO58" s="18">
        <f t="shared" si="156"/>
        <v>6.520903327498913</v>
      </c>
      <c r="CP58" s="18">
        <f t="shared" si="156"/>
        <v>3.2475443670246964</v>
      </c>
      <c r="CR58" s="68">
        <f t="shared" si="137"/>
        <v>-72.102483441910607</v>
      </c>
      <c r="CS58" s="69">
        <f t="shared" si="138"/>
        <v>21.759972517764183</v>
      </c>
      <c r="CT58" s="69">
        <f t="shared" si="139"/>
        <v>-50.342510924146431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0.22617926014136649</v>
      </c>
      <c r="C59" s="18">
        <f t="shared" si="148"/>
        <v>0.23586029345696793</v>
      </c>
      <c r="D59" s="18">
        <f t="shared" si="148"/>
        <v>0.24292471325575515</v>
      </c>
      <c r="E59" s="18">
        <f t="shared" si="148"/>
        <v>0.26945840623400524</v>
      </c>
      <c r="F59" s="18">
        <f t="shared" si="148"/>
        <v>0.28038610952538856</v>
      </c>
      <c r="H59" s="68">
        <f t="shared" si="105"/>
        <v>123.71633131298961</v>
      </c>
      <c r="I59" s="69">
        <f t="shared" si="106"/>
        <v>66.577216896143028</v>
      </c>
      <c r="J59" s="69">
        <f t="shared" si="107"/>
        <v>190.29354820913261</v>
      </c>
      <c r="L59" t="str">
        <f t="shared" si="140"/>
        <v>52 Skilled metal, electrical and electronic trades</v>
      </c>
      <c r="M59" s="18">
        <f t="shared" si="149"/>
        <v>0.79580717130112777</v>
      </c>
      <c r="N59" s="18">
        <f t="shared" si="149"/>
        <v>0.79196034255782677</v>
      </c>
      <c r="O59" s="18">
        <f t="shared" si="149"/>
        <v>0.61582343865735534</v>
      </c>
      <c r="P59" s="18">
        <f t="shared" si="149"/>
        <v>0.81141556795274961</v>
      </c>
      <c r="Q59" s="18">
        <f t="shared" si="149"/>
        <v>1.0355813450532847</v>
      </c>
      <c r="S59" s="68">
        <f t="shared" si="109"/>
        <v>223.82054441712933</v>
      </c>
      <c r="T59" s="69">
        <f t="shared" si="110"/>
        <v>104.71656191353766</v>
      </c>
      <c r="U59" s="69">
        <f t="shared" si="111"/>
        <v>328.53710633066697</v>
      </c>
      <c r="W59" t="str">
        <f t="shared" si="141"/>
        <v>52 Skilled metal, electrical and electronic trades</v>
      </c>
      <c r="X59" s="18">
        <f t="shared" si="150"/>
        <v>1.1368374496585947</v>
      </c>
      <c r="Y59" s="18">
        <f t="shared" si="150"/>
        <v>1.144640518606908</v>
      </c>
      <c r="Z59" s="18">
        <f t="shared" si="150"/>
        <v>0.91764704882775316</v>
      </c>
      <c r="AA59" s="18">
        <f t="shared" si="150"/>
        <v>1.0552322322152086</v>
      </c>
      <c r="AB59" s="18">
        <f t="shared" si="150"/>
        <v>1.2043738033738942</v>
      </c>
      <c r="AD59" s="68">
        <f t="shared" si="113"/>
        <v>68.659408351952493</v>
      </c>
      <c r="AE59" s="69">
        <f t="shared" si="114"/>
        <v>71.977426006931694</v>
      </c>
      <c r="AF59" s="69">
        <f t="shared" si="115"/>
        <v>140.63683435888422</v>
      </c>
      <c r="AH59" t="str">
        <f t="shared" si="142"/>
        <v>52 Skilled metal, electrical and electronic trades</v>
      </c>
      <c r="AI59" s="18">
        <f t="shared" si="151"/>
        <v>1.3203485965661805</v>
      </c>
      <c r="AJ59" s="18">
        <f t="shared" si="151"/>
        <v>1.4505395456640293</v>
      </c>
      <c r="AK59" s="18">
        <f t="shared" si="151"/>
        <v>1.2248438708247196</v>
      </c>
      <c r="AL59" s="18">
        <f t="shared" si="151"/>
        <v>1.47000775345563</v>
      </c>
      <c r="AM59" s="18">
        <f t="shared" si="151"/>
        <v>1.6611177215792801</v>
      </c>
      <c r="AO59" s="68">
        <f t="shared" si="117"/>
        <v>57.041282989419059</v>
      </c>
      <c r="AP59" s="69">
        <f t="shared" si="118"/>
        <v>62.991800312949167</v>
      </c>
      <c r="AQ59" s="69">
        <f t="shared" si="119"/>
        <v>120.03308330236824</v>
      </c>
      <c r="AS59" t="str">
        <f t="shared" si="143"/>
        <v>52 Skilled metal, electrical and electronic trades</v>
      </c>
      <c r="AT59" s="18">
        <f t="shared" si="152"/>
        <v>5.831440668771938</v>
      </c>
      <c r="AU59" s="18">
        <f t="shared" si="152"/>
        <v>5.6469625345876118</v>
      </c>
      <c r="AV59" s="18">
        <f t="shared" si="152"/>
        <v>4.7480255795319799</v>
      </c>
      <c r="AW59" s="18">
        <f t="shared" si="152"/>
        <v>4.9609328111078712</v>
      </c>
      <c r="AX59" s="18">
        <f t="shared" si="152"/>
        <v>5.2691675694148792</v>
      </c>
      <c r="AZ59" s="68">
        <f t="shared" si="121"/>
        <v>39.566442445170708</v>
      </c>
      <c r="BA59" s="69">
        <f t="shared" si="122"/>
        <v>57.100729831248174</v>
      </c>
      <c r="BB59" s="69">
        <f t="shared" si="123"/>
        <v>96.667172276418896</v>
      </c>
      <c r="BD59" t="str">
        <f t="shared" si="144"/>
        <v>52 Skilled metal, electrical and electronic trades</v>
      </c>
      <c r="BE59" s="18">
        <f t="shared" si="153"/>
        <v>8.5337796684202623</v>
      </c>
      <c r="BF59" s="18">
        <f t="shared" si="153"/>
        <v>7.9167174368542561</v>
      </c>
      <c r="BG59" s="18">
        <f t="shared" si="153"/>
        <v>7.3260047107181814</v>
      </c>
      <c r="BH59" s="18">
        <f t="shared" si="153"/>
        <v>7.0524813682916454</v>
      </c>
      <c r="BI59" s="18">
        <f t="shared" si="153"/>
        <v>6.8083737336480539</v>
      </c>
      <c r="BK59" s="68">
        <f t="shared" si="125"/>
        <v>1.1411888559835626</v>
      </c>
      <c r="BL59" s="69">
        <f t="shared" si="126"/>
        <v>33.888583587007446</v>
      </c>
      <c r="BM59" s="69">
        <f t="shared" si="127"/>
        <v>35.02977244299101</v>
      </c>
      <c r="BO59" t="str">
        <f t="shared" si="145"/>
        <v>52 Skilled metal, electrical and electronic trades</v>
      </c>
      <c r="BP59" s="18">
        <f t="shared" si="154"/>
        <v>4.7955312765927953</v>
      </c>
      <c r="BQ59" s="18">
        <f t="shared" si="154"/>
        <v>4.3583916717759861</v>
      </c>
      <c r="BR59" s="18">
        <f t="shared" si="154"/>
        <v>4.453702614691565</v>
      </c>
      <c r="BS59" s="18">
        <f t="shared" si="154"/>
        <v>4.210770012255332</v>
      </c>
      <c r="BT59" s="18">
        <f t="shared" si="154"/>
        <v>4.0496494837060917</v>
      </c>
      <c r="BV59" s="68">
        <f t="shared" si="129"/>
        <v>-33.656443282407693</v>
      </c>
      <c r="BW59" s="69">
        <f t="shared" si="130"/>
        <v>32.120437265310137</v>
      </c>
      <c r="BX59" s="69">
        <f t="shared" si="131"/>
        <v>-1.5360060170975565</v>
      </c>
      <c r="BZ59" t="str">
        <f t="shared" si="146"/>
        <v>52 Skilled metal, electrical and electronic trades</v>
      </c>
      <c r="CA59" s="18">
        <f t="shared" si="155"/>
        <v>3.9682382489221055</v>
      </c>
      <c r="CB59" s="18">
        <f t="shared" si="155"/>
        <v>3.9145409807362843</v>
      </c>
      <c r="CC59" s="18">
        <f t="shared" si="155"/>
        <v>3.4061228431018469</v>
      </c>
      <c r="CD59" s="18">
        <f t="shared" si="155"/>
        <v>3.3372194164491815</v>
      </c>
      <c r="CE59" s="18">
        <f t="shared" si="155"/>
        <v>2.6015294239685627</v>
      </c>
      <c r="CG59" s="68">
        <f t="shared" si="133"/>
        <v>-50.332618245179219</v>
      </c>
      <c r="CH59" s="69">
        <f t="shared" si="134"/>
        <v>25.918840369138124</v>
      </c>
      <c r="CI59" s="69">
        <f t="shared" si="135"/>
        <v>-24.413777876041092</v>
      </c>
      <c r="CK59" t="str">
        <f t="shared" si="147"/>
        <v>52 Skilled metal, electrical and electronic trades</v>
      </c>
      <c r="CL59" s="18">
        <f t="shared" si="156"/>
        <v>3.4770064720483234</v>
      </c>
      <c r="CM59" s="18">
        <f t="shared" si="156"/>
        <v>4.119974687420461</v>
      </c>
      <c r="CN59" s="18">
        <f t="shared" si="156"/>
        <v>4.1462264672591154</v>
      </c>
      <c r="CO59" s="18">
        <f t="shared" si="156"/>
        <v>3.8883768820236657</v>
      </c>
      <c r="CP59" s="18">
        <f t="shared" si="156"/>
        <v>2.53907793904912</v>
      </c>
      <c r="CR59" s="68">
        <f t="shared" si="137"/>
        <v>-65.502993730162359</v>
      </c>
      <c r="CS59" s="69">
        <f t="shared" si="138"/>
        <v>19.185172767827872</v>
      </c>
      <c r="CT59" s="69">
        <f t="shared" si="139"/>
        <v>-46.317820962334494</v>
      </c>
    </row>
    <row r="60" spans="1:98" x14ac:dyDescent="0.2">
      <c r="A60" t="str">
        <f t="shared" si="103"/>
        <v>53 Skilled construction and building trades</v>
      </c>
      <c r="B60" s="18">
        <f t="shared" si="148"/>
        <v>0.15395979924684361</v>
      </c>
      <c r="C60" s="18">
        <f t="shared" si="148"/>
        <v>8.8607137218838436E-2</v>
      </c>
      <c r="D60" s="18">
        <f t="shared" si="148"/>
        <v>6.1084768576567881E-2</v>
      </c>
      <c r="E60" s="18">
        <f t="shared" si="148"/>
        <v>9.3602879207797335E-2</v>
      </c>
      <c r="F60" s="18">
        <f t="shared" si="148"/>
        <v>7.994225836496642E-2</v>
      </c>
      <c r="H60" s="68">
        <f t="shared" si="105"/>
        <v>153.66256107243802</v>
      </c>
      <c r="I60" s="69">
        <f t="shared" si="106"/>
        <v>88.148692773265736</v>
      </c>
      <c r="J60" s="69">
        <f t="shared" si="107"/>
        <v>241.81125384570373</v>
      </c>
      <c r="L60" t="str">
        <f t="shared" si="140"/>
        <v>53 Skilled construction and building trades</v>
      </c>
      <c r="M60" s="18">
        <f t="shared" si="149"/>
        <v>0.40690462689151452</v>
      </c>
      <c r="N60" s="18">
        <f t="shared" si="149"/>
        <v>0.36585930653344789</v>
      </c>
      <c r="O60" s="18">
        <f t="shared" si="149"/>
        <v>0.26513690897087938</v>
      </c>
      <c r="P60" s="18">
        <f t="shared" si="149"/>
        <v>0.3367713481827565</v>
      </c>
      <c r="Q60" s="18">
        <f t="shared" si="149"/>
        <v>0.33454644745044448</v>
      </c>
      <c r="S60" s="68">
        <f t="shared" si="109"/>
        <v>142.97558037584821</v>
      </c>
      <c r="T60" s="69">
        <f t="shared" si="110"/>
        <v>86.197649119637802</v>
      </c>
      <c r="U60" s="69">
        <f t="shared" si="111"/>
        <v>229.17322949548597</v>
      </c>
      <c r="W60" t="str">
        <f t="shared" si="141"/>
        <v>53 Skilled construction and building trades</v>
      </c>
      <c r="X60" s="18">
        <f t="shared" si="150"/>
        <v>0.81895643271632201</v>
      </c>
      <c r="Y60" s="18">
        <f t="shared" si="150"/>
        <v>0.71045737319022451</v>
      </c>
      <c r="Z60" s="18">
        <f t="shared" si="150"/>
        <v>0.56501264333646273</v>
      </c>
      <c r="AA60" s="18">
        <f t="shared" si="150"/>
        <v>0.66211418308400349</v>
      </c>
      <c r="AB60" s="18">
        <f t="shared" si="150"/>
        <v>0.68819034671702861</v>
      </c>
      <c r="AD60" s="68">
        <f t="shared" si="113"/>
        <v>56.521987734685965</v>
      </c>
      <c r="AE60" s="69">
        <f t="shared" si="114"/>
        <v>71.626192128884554</v>
      </c>
      <c r="AF60" s="69">
        <f t="shared" si="115"/>
        <v>128.14817986357053</v>
      </c>
      <c r="AH60" t="str">
        <f t="shared" si="142"/>
        <v>53 Skilled construction and building trades</v>
      </c>
      <c r="AI60" s="18">
        <f t="shared" si="151"/>
        <v>1.4008999765886603</v>
      </c>
      <c r="AJ60" s="18">
        <f t="shared" si="151"/>
        <v>1.6966251243400274</v>
      </c>
      <c r="AK60" s="18">
        <f t="shared" si="151"/>
        <v>1.2647289846237861</v>
      </c>
      <c r="AL60" s="18">
        <f t="shared" si="151"/>
        <v>1.6610936003686505</v>
      </c>
      <c r="AM60" s="18">
        <f t="shared" si="151"/>
        <v>1.8783071342645483</v>
      </c>
      <c r="AO60" s="68">
        <f t="shared" si="117"/>
        <v>71.974198023893976</v>
      </c>
      <c r="AP60" s="69">
        <f t="shared" si="118"/>
        <v>83.066848285405641</v>
      </c>
      <c r="AQ60" s="69">
        <f t="shared" si="119"/>
        <v>155.04104630929959</v>
      </c>
      <c r="AS60" t="str">
        <f t="shared" si="143"/>
        <v>53 Skilled construction and building trades</v>
      </c>
      <c r="AT60" s="18">
        <f t="shared" si="152"/>
        <v>2.5972355940957956</v>
      </c>
      <c r="AU60" s="18">
        <f t="shared" si="152"/>
        <v>2.5110981224281055</v>
      </c>
      <c r="AV60" s="18">
        <f t="shared" si="152"/>
        <v>1.952610805259845</v>
      </c>
      <c r="AW60" s="18">
        <f t="shared" si="152"/>
        <v>2.3231437706528872</v>
      </c>
      <c r="AX60" s="18">
        <f t="shared" si="152"/>
        <v>2.3604244968933514</v>
      </c>
      <c r="AZ60" s="68">
        <f t="shared" si="121"/>
        <v>52.029012023778662</v>
      </c>
      <c r="BA60" s="69">
        <f t="shared" si="122"/>
        <v>76.14256071699495</v>
      </c>
      <c r="BB60" s="69">
        <f t="shared" si="123"/>
        <v>128.1715727407736</v>
      </c>
      <c r="BD60" t="str">
        <f t="shared" si="144"/>
        <v>53 Skilled construction and building trades</v>
      </c>
      <c r="BE60" s="18">
        <f t="shared" si="153"/>
        <v>7.2039336116706734</v>
      </c>
      <c r="BF60" s="18">
        <f t="shared" si="153"/>
        <v>6.432098255309497</v>
      </c>
      <c r="BG60" s="18">
        <f t="shared" si="153"/>
        <v>5.1885914577386556</v>
      </c>
      <c r="BH60" s="18">
        <f t="shared" si="153"/>
        <v>5.3456239315873084</v>
      </c>
      <c r="BI60" s="18">
        <f t="shared" si="153"/>
        <v>5.0274329919856315</v>
      </c>
      <c r="BK60" s="68">
        <f t="shared" si="125"/>
        <v>5.4505076307859595</v>
      </c>
      <c r="BL60" s="69">
        <f t="shared" si="126"/>
        <v>39.030793479671658</v>
      </c>
      <c r="BM60" s="69">
        <f t="shared" si="127"/>
        <v>44.481301110457608</v>
      </c>
      <c r="BO60" t="str">
        <f t="shared" si="145"/>
        <v>53 Skilled construction and building trades</v>
      </c>
      <c r="BP60" s="18">
        <f t="shared" si="154"/>
        <v>5.8094068384900694</v>
      </c>
      <c r="BQ60" s="18">
        <f t="shared" si="154"/>
        <v>5.7631542510627529</v>
      </c>
      <c r="BR60" s="18">
        <f t="shared" si="154"/>
        <v>5.291460241776158</v>
      </c>
      <c r="BS60" s="18">
        <f t="shared" si="154"/>
        <v>5.9355970247029148</v>
      </c>
      <c r="BT60" s="18">
        <f t="shared" si="154"/>
        <v>7.2682452423358486</v>
      </c>
      <c r="BV60" s="68">
        <f t="shared" si="129"/>
        <v>0.22050021332827718</v>
      </c>
      <c r="BW60" s="69">
        <f t="shared" si="130"/>
        <v>48.902380758809393</v>
      </c>
      <c r="BX60" s="69">
        <f t="shared" si="131"/>
        <v>49.122880972137672</v>
      </c>
      <c r="BZ60" t="str">
        <f t="shared" si="146"/>
        <v>53 Skilled construction and building trades</v>
      </c>
      <c r="CA60" s="18">
        <f t="shared" si="155"/>
        <v>4.9388561373473232</v>
      </c>
      <c r="CB60" s="18">
        <f t="shared" si="155"/>
        <v>5.0824586960446529</v>
      </c>
      <c r="CC60" s="18">
        <f t="shared" si="155"/>
        <v>3.969123268249604</v>
      </c>
      <c r="CD60" s="18">
        <f t="shared" si="155"/>
        <v>4.6324994472957171</v>
      </c>
      <c r="CE60" s="18">
        <f t="shared" si="155"/>
        <v>6.8659117441775361</v>
      </c>
      <c r="CG60" s="68">
        <f t="shared" si="133"/>
        <v>12.488068805206789</v>
      </c>
      <c r="CH60" s="69">
        <f t="shared" si="134"/>
        <v>39.343247515143354</v>
      </c>
      <c r="CI60" s="69">
        <f t="shared" si="135"/>
        <v>51.83131632035014</v>
      </c>
      <c r="CK60" t="str">
        <f t="shared" si="147"/>
        <v>53 Skilled construction and building trades</v>
      </c>
      <c r="CL60" s="18">
        <f t="shared" si="156"/>
        <v>6.0630223608975768</v>
      </c>
      <c r="CM60" s="18">
        <f t="shared" si="156"/>
        <v>6.9666985029728528</v>
      </c>
      <c r="CN60" s="18">
        <f t="shared" si="156"/>
        <v>6.5379272881118844</v>
      </c>
      <c r="CO60" s="18">
        <f t="shared" si="156"/>
        <v>5.3701102689210041</v>
      </c>
      <c r="CP60" s="18">
        <f t="shared" si="156"/>
        <v>2.2204304423634826</v>
      </c>
      <c r="CR60" s="68">
        <f t="shared" si="137"/>
        <v>-80.868215434826851</v>
      </c>
      <c r="CS60" s="69">
        <f t="shared" si="138"/>
        <v>15.314793954114304</v>
      </c>
      <c r="CT60" s="69">
        <f t="shared" si="139"/>
        <v>-65.553421480712558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0.56448772566448302</v>
      </c>
      <c r="C61" s="18">
        <f t="shared" si="148"/>
        <v>0.50468874402101516</v>
      </c>
      <c r="D61" s="18">
        <f t="shared" si="148"/>
        <v>0.45741151491278925</v>
      </c>
      <c r="E61" s="18">
        <f t="shared" si="148"/>
        <v>0.56000961457789278</v>
      </c>
      <c r="F61" s="18">
        <f t="shared" si="148"/>
        <v>0.64896440474401573</v>
      </c>
      <c r="H61" s="68">
        <f t="shared" si="105"/>
        <v>174.99618961869947</v>
      </c>
      <c r="I61" s="69">
        <f t="shared" si="106"/>
        <v>94.965147852353525</v>
      </c>
      <c r="J61" s="69">
        <f t="shared" si="107"/>
        <v>269.96133747105301</v>
      </c>
      <c r="L61" t="str">
        <f t="shared" si="140"/>
        <v>54 Textiles, printing and other skilled trades</v>
      </c>
      <c r="M61" s="18">
        <f t="shared" si="149"/>
        <v>0.65849835765824893</v>
      </c>
      <c r="N61" s="18">
        <f t="shared" si="149"/>
        <v>0.72342414239554553</v>
      </c>
      <c r="O61" s="18">
        <f t="shared" si="149"/>
        <v>0.71751521989772105</v>
      </c>
      <c r="P61" s="18">
        <f t="shared" si="149"/>
        <v>0.80583498215397031</v>
      </c>
      <c r="Q61" s="18">
        <f t="shared" si="149"/>
        <v>0.91782164012912149</v>
      </c>
      <c r="S61" s="68">
        <f t="shared" si="109"/>
        <v>146.32220862527262</v>
      </c>
      <c r="T61" s="69">
        <f t="shared" si="110"/>
        <v>95.749511619968359</v>
      </c>
      <c r="U61" s="69">
        <f t="shared" si="111"/>
        <v>242.07172024524098</v>
      </c>
      <c r="W61" t="str">
        <f t="shared" si="141"/>
        <v>54 Textiles, printing and other skilled trades</v>
      </c>
      <c r="X61" s="18">
        <f t="shared" si="150"/>
        <v>0.92514102972376233</v>
      </c>
      <c r="Y61" s="18">
        <f t="shared" si="150"/>
        <v>0.87807116659415363</v>
      </c>
      <c r="Z61" s="18">
        <f t="shared" si="150"/>
        <v>0.84614263798635458</v>
      </c>
      <c r="AA61" s="18">
        <f t="shared" si="150"/>
        <v>1.0120975275335449</v>
      </c>
      <c r="AB61" s="18">
        <f t="shared" si="150"/>
        <v>1.0919021325397655</v>
      </c>
      <c r="AD61" s="68">
        <f t="shared" si="113"/>
        <v>65.83075511268926</v>
      </c>
      <c r="AE61" s="69">
        <f t="shared" si="114"/>
        <v>80.570095856597121</v>
      </c>
      <c r="AF61" s="69">
        <f t="shared" si="115"/>
        <v>146.40085096928638</v>
      </c>
      <c r="AH61" t="str">
        <f t="shared" si="142"/>
        <v>54 Textiles, printing and other skilled trades</v>
      </c>
      <c r="AI61" s="18">
        <f t="shared" si="151"/>
        <v>1.2956879195334594</v>
      </c>
      <c r="AJ61" s="18">
        <f t="shared" si="151"/>
        <v>1.2752307073191431</v>
      </c>
      <c r="AK61" s="18">
        <f t="shared" si="151"/>
        <v>1.4332752412079894</v>
      </c>
      <c r="AL61" s="18">
        <f t="shared" si="151"/>
        <v>1.6498452001488122</v>
      </c>
      <c r="AM61" s="18">
        <f t="shared" si="151"/>
        <v>1.9649605241165597</v>
      </c>
      <c r="AO61" s="68">
        <f t="shared" si="117"/>
        <v>58.751701051248098</v>
      </c>
      <c r="AP61" s="69">
        <f t="shared" si="118"/>
        <v>80.920248115225476</v>
      </c>
      <c r="AQ61" s="69">
        <f t="shared" si="119"/>
        <v>139.67194916647358</v>
      </c>
      <c r="AS61" t="str">
        <f t="shared" si="143"/>
        <v>54 Textiles, printing and other skilled trades</v>
      </c>
      <c r="AT61" s="18">
        <f t="shared" si="152"/>
        <v>1.5334525880516257</v>
      </c>
      <c r="AU61" s="18">
        <f t="shared" si="152"/>
        <v>1.4318104465276902</v>
      </c>
      <c r="AV61" s="18">
        <f t="shared" si="152"/>
        <v>1.4747843834706529</v>
      </c>
      <c r="AW61" s="18">
        <f t="shared" si="152"/>
        <v>1.6448619362378902</v>
      </c>
      <c r="AX61" s="18">
        <f t="shared" si="152"/>
        <v>1.4279033584105014</v>
      </c>
      <c r="AZ61" s="68">
        <f t="shared" si="121"/>
        <v>21.764960759312192</v>
      </c>
      <c r="BA61" s="69">
        <f t="shared" si="122"/>
        <v>72.013658053707829</v>
      </c>
      <c r="BB61" s="69">
        <f t="shared" si="123"/>
        <v>93.778618813020003</v>
      </c>
      <c r="BD61" t="str">
        <f t="shared" si="144"/>
        <v>54 Textiles, printing and other skilled trades</v>
      </c>
      <c r="BE61" s="18">
        <f t="shared" si="153"/>
        <v>2.5274206344751349</v>
      </c>
      <c r="BF61" s="18">
        <f t="shared" si="153"/>
        <v>2.3178359443375753</v>
      </c>
      <c r="BG61" s="18">
        <f t="shared" si="153"/>
        <v>2.11017030164302</v>
      </c>
      <c r="BH61" s="18">
        <f t="shared" si="153"/>
        <v>2.3603955844499596</v>
      </c>
      <c r="BI61" s="18">
        <f t="shared" si="153"/>
        <v>2.3336531245777521</v>
      </c>
      <c r="BK61" s="68">
        <f t="shared" si="125"/>
        <v>20.356806676642925</v>
      </c>
      <c r="BL61" s="69">
        <f t="shared" si="126"/>
        <v>45.842599860022311</v>
      </c>
      <c r="BM61" s="69">
        <f t="shared" si="127"/>
        <v>66.199406536665222</v>
      </c>
      <c r="BO61" t="str">
        <f t="shared" si="145"/>
        <v>54 Textiles, printing and other skilled trades</v>
      </c>
      <c r="BP61" s="18">
        <f t="shared" si="154"/>
        <v>2.8475449845639189</v>
      </c>
      <c r="BQ61" s="18">
        <f t="shared" si="154"/>
        <v>2.533003056073178</v>
      </c>
      <c r="BR61" s="18">
        <f t="shared" si="154"/>
        <v>2.6818067521003122</v>
      </c>
      <c r="BS61" s="18">
        <f t="shared" si="154"/>
        <v>2.7607351645942177</v>
      </c>
      <c r="BT61" s="18">
        <f t="shared" si="154"/>
        <v>2.9725384027726931</v>
      </c>
      <c r="BV61" s="68">
        <f t="shared" si="129"/>
        <v>-19.127191578059531</v>
      </c>
      <c r="BW61" s="69">
        <f t="shared" si="130"/>
        <v>36.584257633961535</v>
      </c>
      <c r="BX61" s="69">
        <f t="shared" si="131"/>
        <v>17.457066055902004</v>
      </c>
      <c r="BZ61" t="str">
        <f t="shared" si="146"/>
        <v>54 Textiles, printing and other skilled trades</v>
      </c>
      <c r="CA61" s="18">
        <f t="shared" si="155"/>
        <v>3.5068863578906915</v>
      </c>
      <c r="CB61" s="18">
        <f t="shared" si="155"/>
        <v>3.3765484005605297</v>
      </c>
      <c r="CC61" s="18">
        <f t="shared" si="155"/>
        <v>3.4351056425273008</v>
      </c>
      <c r="CD61" s="18">
        <f t="shared" si="155"/>
        <v>3.9662989575551006</v>
      </c>
      <c r="CE61" s="18">
        <f t="shared" si="155"/>
        <v>4.0995102913016055</v>
      </c>
      <c r="CG61" s="68">
        <f t="shared" si="133"/>
        <v>-22.394104549052408</v>
      </c>
      <c r="CH61" s="69">
        <f t="shared" si="134"/>
        <v>33.559203009749048</v>
      </c>
      <c r="CI61" s="69">
        <f t="shared" si="135"/>
        <v>11.16509846069664</v>
      </c>
      <c r="CK61" t="str">
        <f t="shared" si="147"/>
        <v>54 Textiles, printing and other skilled trades</v>
      </c>
      <c r="CL61" s="18">
        <f t="shared" si="156"/>
        <v>3.9941488024465572</v>
      </c>
      <c r="CM61" s="18">
        <f t="shared" si="156"/>
        <v>3.9070605735038386</v>
      </c>
      <c r="CN61" s="18">
        <f t="shared" si="156"/>
        <v>3.9637021093561065</v>
      </c>
      <c r="CO61" s="18">
        <f t="shared" si="156"/>
        <v>3.0407026403895516</v>
      </c>
      <c r="CP61" s="18">
        <f t="shared" si="156"/>
        <v>2.0829297084536234</v>
      </c>
      <c r="CR61" s="68">
        <f t="shared" si="137"/>
        <v>-70.397253807400034</v>
      </c>
      <c r="CS61" s="69">
        <f t="shared" si="138"/>
        <v>17.160037530657856</v>
      </c>
      <c r="CT61" s="69">
        <f t="shared" si="139"/>
        <v>-53.237216276742195</v>
      </c>
    </row>
    <row r="62" spans="1:98" x14ac:dyDescent="0.2">
      <c r="A62" t="str">
        <f t="shared" si="103"/>
        <v>61 Caring personal service occupations</v>
      </c>
      <c r="B62" s="18">
        <f t="shared" si="148"/>
        <v>0.36281352586228927</v>
      </c>
      <c r="C62" s="18">
        <f t="shared" si="148"/>
        <v>0.33095889790762018</v>
      </c>
      <c r="D62" s="18">
        <f t="shared" si="148"/>
        <v>0.31835611451007517</v>
      </c>
      <c r="E62" s="18">
        <f t="shared" si="148"/>
        <v>0.33697637133405089</v>
      </c>
      <c r="F62" s="18">
        <f t="shared" si="148"/>
        <v>0.38145506406173035</v>
      </c>
      <c r="H62" s="68">
        <f t="shared" si="105"/>
        <v>132.24324026452723</v>
      </c>
      <c r="I62" s="69">
        <f t="shared" si="106"/>
        <v>93.254896027382699</v>
      </c>
      <c r="J62" s="69">
        <f t="shared" si="107"/>
        <v>225.4981362919099</v>
      </c>
      <c r="L62" t="str">
        <f t="shared" si="140"/>
        <v>61 Caring personal service occupations</v>
      </c>
      <c r="M62" s="18">
        <f t="shared" si="149"/>
        <v>3.0097341798857453</v>
      </c>
      <c r="N62" s="18">
        <f t="shared" si="149"/>
        <v>2.7475461963689405</v>
      </c>
      <c r="O62" s="18">
        <f t="shared" si="149"/>
        <v>2.7349443006788805</v>
      </c>
      <c r="P62" s="18">
        <f t="shared" si="149"/>
        <v>2.9874816437243998</v>
      </c>
      <c r="Q62" s="18">
        <f t="shared" si="149"/>
        <v>3.3516418686734375</v>
      </c>
      <c r="S62" s="68">
        <f t="shared" si="109"/>
        <v>135.98560690345434</v>
      </c>
      <c r="T62" s="69">
        <f t="shared" si="110"/>
        <v>101.77183032819157</v>
      </c>
      <c r="U62" s="69">
        <f t="shared" si="111"/>
        <v>237.75743723164589</v>
      </c>
      <c r="W62" t="str">
        <f t="shared" si="141"/>
        <v>61 Caring personal service occupations</v>
      </c>
      <c r="X62" s="18">
        <f t="shared" si="150"/>
        <v>5.1185910252933056</v>
      </c>
      <c r="Y62" s="18">
        <f t="shared" si="150"/>
        <v>4.7587633638472449</v>
      </c>
      <c r="Z62" s="18">
        <f t="shared" si="150"/>
        <v>4.8499342569896084</v>
      </c>
      <c r="AA62" s="18">
        <f t="shared" si="150"/>
        <v>5.0927364710988545</v>
      </c>
      <c r="AB62" s="18">
        <f t="shared" si="150"/>
        <v>5.358727662016447</v>
      </c>
      <c r="AD62" s="68">
        <f t="shared" si="113"/>
        <v>41.987717830748608</v>
      </c>
      <c r="AE62" s="69">
        <f t="shared" si="114"/>
        <v>84.689992065315593</v>
      </c>
      <c r="AF62" s="69">
        <f t="shared" si="115"/>
        <v>126.6777098960642</v>
      </c>
      <c r="AH62" t="str">
        <f t="shared" si="142"/>
        <v>61 Caring personal service occupations</v>
      </c>
      <c r="AI62" s="18">
        <f t="shared" si="151"/>
        <v>14.366453445035965</v>
      </c>
      <c r="AJ62" s="18">
        <f t="shared" si="151"/>
        <v>13.184593822169452</v>
      </c>
      <c r="AK62" s="18">
        <f t="shared" si="151"/>
        <v>13.46140455363215</v>
      </c>
      <c r="AL62" s="18">
        <f t="shared" si="151"/>
        <v>13.037581479636795</v>
      </c>
      <c r="AM62" s="18">
        <f t="shared" si="151"/>
        <v>12.252466587071039</v>
      </c>
      <c r="AO62" s="68">
        <f t="shared" si="117"/>
        <v>5.3967713208048007</v>
      </c>
      <c r="AP62" s="69">
        <f t="shared" si="118"/>
        <v>62.784754549903653</v>
      </c>
      <c r="AQ62" s="69">
        <f t="shared" si="119"/>
        <v>68.181525870708441</v>
      </c>
      <c r="AS62" t="str">
        <f t="shared" si="143"/>
        <v>61 Caring personal service occupations</v>
      </c>
      <c r="AT62" s="18">
        <f t="shared" si="152"/>
        <v>8.8802304739595499</v>
      </c>
      <c r="AU62" s="18">
        <f t="shared" si="152"/>
        <v>8.1843922012953438</v>
      </c>
      <c r="AV62" s="18">
        <f t="shared" si="152"/>
        <v>8.6919796182433444</v>
      </c>
      <c r="AW62" s="18">
        <f t="shared" si="152"/>
        <v>8.276179996979355</v>
      </c>
      <c r="AX62" s="18">
        <f t="shared" si="152"/>
        <v>8.050075295202026</v>
      </c>
      <c r="AZ62" s="68">
        <f t="shared" si="121"/>
        <v>16.475153511626182</v>
      </c>
      <c r="BA62" s="69">
        <f t="shared" si="122"/>
        <v>68.591973025896607</v>
      </c>
      <c r="BB62" s="69">
        <f t="shared" si="123"/>
        <v>85.067126537522782</v>
      </c>
      <c r="BD62" t="str">
        <f t="shared" si="144"/>
        <v>61 Caring personal service occupations</v>
      </c>
      <c r="BE62" s="18">
        <f t="shared" si="153"/>
        <v>12.618820940237388</v>
      </c>
      <c r="BF62" s="18">
        <f t="shared" si="153"/>
        <v>13.494457550644007</v>
      </c>
      <c r="BG62" s="18">
        <f t="shared" si="153"/>
        <v>13.318367782755267</v>
      </c>
      <c r="BH62" s="18">
        <f t="shared" si="153"/>
        <v>14.0157015347841</v>
      </c>
      <c r="BI62" s="18">
        <f t="shared" si="153"/>
        <v>15.660568540403915</v>
      </c>
      <c r="BK62" s="68">
        <f t="shared" si="125"/>
        <v>27.970062250285789</v>
      </c>
      <c r="BL62" s="69">
        <f t="shared" si="126"/>
        <v>61.509921235369887</v>
      </c>
      <c r="BM62" s="69">
        <f t="shared" si="127"/>
        <v>89.47998348565568</v>
      </c>
      <c r="BO62" t="str">
        <f t="shared" si="145"/>
        <v>61 Caring personal service occupations</v>
      </c>
      <c r="BP62" s="18">
        <f t="shared" si="154"/>
        <v>11.053026035604887</v>
      </c>
      <c r="BQ62" s="18">
        <f t="shared" si="154"/>
        <v>10.861845077908171</v>
      </c>
      <c r="BR62" s="18">
        <f t="shared" si="154"/>
        <v>9.6656178670449346</v>
      </c>
      <c r="BS62" s="18">
        <f t="shared" si="154"/>
        <v>9.5457314965713795</v>
      </c>
      <c r="BT62" s="18">
        <f t="shared" si="154"/>
        <v>8.8887717582255306</v>
      </c>
      <c r="BV62" s="68">
        <f t="shared" si="129"/>
        <v>-32.901213758985676</v>
      </c>
      <c r="BW62" s="69">
        <f t="shared" si="130"/>
        <v>42.678783859509217</v>
      </c>
      <c r="BX62" s="69">
        <f t="shared" si="131"/>
        <v>9.7775701005235423</v>
      </c>
      <c r="BZ62" t="str">
        <f t="shared" si="146"/>
        <v>61 Caring personal service occupations</v>
      </c>
      <c r="CA62" s="18">
        <f t="shared" si="155"/>
        <v>4.4310279823167456</v>
      </c>
      <c r="CB62" s="18">
        <f t="shared" si="155"/>
        <v>2.437306256754499</v>
      </c>
      <c r="CC62" s="18">
        <f t="shared" si="155"/>
        <v>2.394398837080971</v>
      </c>
      <c r="CD62" s="18">
        <f t="shared" si="155"/>
        <v>1.9545434741141436</v>
      </c>
      <c r="CE62" s="18">
        <f t="shared" si="155"/>
        <v>2.6355842724419483</v>
      </c>
      <c r="CG62" s="68">
        <f t="shared" si="133"/>
        <v>-28.421392461301981</v>
      </c>
      <c r="CH62" s="69">
        <f t="shared" si="134"/>
        <v>22.996771356495159</v>
      </c>
      <c r="CI62" s="69">
        <f t="shared" si="135"/>
        <v>-5.4246211048068176</v>
      </c>
      <c r="CK62" t="str">
        <f t="shared" si="147"/>
        <v>61 Caring personal service occupations</v>
      </c>
      <c r="CL62" s="18">
        <f t="shared" si="156"/>
        <v>1.8927487630582898</v>
      </c>
      <c r="CM62" s="18">
        <f t="shared" si="156"/>
        <v>1.5982006495077936</v>
      </c>
      <c r="CN62" s="18">
        <f t="shared" si="156"/>
        <v>1.5947703654833545</v>
      </c>
      <c r="CO62" s="18">
        <f t="shared" si="156"/>
        <v>2.2444358096473214</v>
      </c>
      <c r="CP62" s="18">
        <f t="shared" si="156"/>
        <v>3.3121107102631759</v>
      </c>
      <c r="CR62" s="68">
        <f t="shared" si="137"/>
        <v>16.994402370442614</v>
      </c>
      <c r="CS62" s="69">
        <f t="shared" si="138"/>
        <v>36.888163538782955</v>
      </c>
      <c r="CT62" s="69">
        <f t="shared" si="139"/>
        <v>53.882565909225569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0.17016744945085044</v>
      </c>
      <c r="C63" s="18">
        <f t="shared" si="148"/>
        <v>0.28960007539134675</v>
      </c>
      <c r="D63" s="18">
        <f t="shared" si="148"/>
        <v>0.30927474680479938</v>
      </c>
      <c r="E63" s="18">
        <f t="shared" si="148"/>
        <v>0.33846890201824603</v>
      </c>
      <c r="F63" s="18">
        <f t="shared" si="148"/>
        <v>0.36251184548061655</v>
      </c>
      <c r="H63" s="68">
        <f t="shared" si="105"/>
        <v>127.19074468739163</v>
      </c>
      <c r="I63" s="69">
        <f t="shared" si="106"/>
        <v>100.19587999153134</v>
      </c>
      <c r="J63" s="69">
        <f t="shared" si="107"/>
        <v>227.38662467892294</v>
      </c>
      <c r="L63" t="str">
        <f t="shared" si="140"/>
        <v>62 Leisure, travel and related personal service occupations</v>
      </c>
      <c r="M63" s="18">
        <f t="shared" si="149"/>
        <v>0.57296167316768976</v>
      </c>
      <c r="N63" s="18">
        <f t="shared" si="149"/>
        <v>0.54718977128108581</v>
      </c>
      <c r="O63" s="18">
        <f t="shared" si="149"/>
        <v>0.48226422207314718</v>
      </c>
      <c r="P63" s="18">
        <f t="shared" si="149"/>
        <v>0.49790290684965488</v>
      </c>
      <c r="Q63" s="18">
        <f t="shared" si="149"/>
        <v>0.5849786254230489</v>
      </c>
      <c r="S63" s="68">
        <f t="shared" si="109"/>
        <v>133.57768417638516</v>
      </c>
      <c r="T63" s="69">
        <f t="shared" si="110"/>
        <v>90.886861989997797</v>
      </c>
      <c r="U63" s="69">
        <f t="shared" si="111"/>
        <v>224.46454616638297</v>
      </c>
      <c r="W63" t="str">
        <f t="shared" si="141"/>
        <v>62 Leisure, travel and related personal service occupations</v>
      </c>
      <c r="X63" s="18">
        <f t="shared" si="150"/>
        <v>1.0820692922197088</v>
      </c>
      <c r="Y63" s="18">
        <f t="shared" si="150"/>
        <v>1.2229871573913045</v>
      </c>
      <c r="Z63" s="18">
        <f t="shared" si="150"/>
        <v>1.113198248921633</v>
      </c>
      <c r="AA63" s="18">
        <f t="shared" si="150"/>
        <v>1.2414582777654499</v>
      </c>
      <c r="AB63" s="18">
        <f t="shared" si="150"/>
        <v>1.4896947278864652</v>
      </c>
      <c r="AD63" s="68">
        <f t="shared" si="113"/>
        <v>71.968819704392587</v>
      </c>
      <c r="AE63" s="69">
        <f t="shared" si="114"/>
        <v>89.01619143712513</v>
      </c>
      <c r="AF63" s="69">
        <f t="shared" si="115"/>
        <v>160.98501114151767</v>
      </c>
      <c r="AH63" t="str">
        <f t="shared" si="142"/>
        <v>62 Leisure, travel and related personal service occupations</v>
      </c>
      <c r="AI63" s="18">
        <f t="shared" si="151"/>
        <v>2.1908892967951705</v>
      </c>
      <c r="AJ63" s="18">
        <f t="shared" si="151"/>
        <v>2.7215032979028408</v>
      </c>
      <c r="AK63" s="18">
        <f t="shared" si="151"/>
        <v>2.5533136828380822</v>
      </c>
      <c r="AL63" s="18">
        <f t="shared" si="151"/>
        <v>2.8862461099382966</v>
      </c>
      <c r="AM63" s="18">
        <f t="shared" si="151"/>
        <v>3.6050499264350457</v>
      </c>
      <c r="AO63" s="68">
        <f t="shared" si="117"/>
        <v>63.493792299543472</v>
      </c>
      <c r="AP63" s="69">
        <f t="shared" si="118"/>
        <v>85.702220129345648</v>
      </c>
      <c r="AQ63" s="69">
        <f t="shared" si="119"/>
        <v>149.19601242888911</v>
      </c>
      <c r="AS63" t="str">
        <f t="shared" si="143"/>
        <v>62 Leisure, travel and related personal service occupations</v>
      </c>
      <c r="AT63" s="18">
        <f t="shared" si="152"/>
        <v>2.5910407909425723</v>
      </c>
      <c r="AU63" s="18">
        <f t="shared" si="152"/>
        <v>3.2561171784836538</v>
      </c>
      <c r="AV63" s="18">
        <f t="shared" si="152"/>
        <v>3.047840650979365</v>
      </c>
      <c r="AW63" s="18">
        <f t="shared" si="152"/>
        <v>3.2841437265155364</v>
      </c>
      <c r="AX63" s="18">
        <f t="shared" si="152"/>
        <v>4.0725286894171502</v>
      </c>
      <c r="AZ63" s="68">
        <f t="shared" si="121"/>
        <v>68.044360963475157</v>
      </c>
      <c r="BA63" s="69">
        <f t="shared" si="122"/>
        <v>87.632732587255404</v>
      </c>
      <c r="BB63" s="69">
        <f t="shared" si="123"/>
        <v>155.67709355073058</v>
      </c>
      <c r="BD63" t="str">
        <f t="shared" si="144"/>
        <v>62 Leisure, travel and related personal service occupations</v>
      </c>
      <c r="BE63" s="18">
        <f t="shared" si="153"/>
        <v>2.5981528538138292</v>
      </c>
      <c r="BF63" s="18">
        <f t="shared" si="153"/>
        <v>2.7350602266735042</v>
      </c>
      <c r="BG63" s="18">
        <f t="shared" si="153"/>
        <v>2.3690432723941424</v>
      </c>
      <c r="BH63" s="18">
        <f t="shared" si="153"/>
        <v>2.2292848970828745</v>
      </c>
      <c r="BI63" s="18">
        <f t="shared" si="153"/>
        <v>2.0816265371769127</v>
      </c>
      <c r="BK63" s="68">
        <f t="shared" si="125"/>
        <v>-4.3727465332022968</v>
      </c>
      <c r="BL63" s="69">
        <f t="shared" si="126"/>
        <v>42.049170419284856</v>
      </c>
      <c r="BM63" s="69">
        <f t="shared" si="127"/>
        <v>37.67642388608256</v>
      </c>
      <c r="BO63" t="str">
        <f t="shared" si="145"/>
        <v>62 Leisure, travel and related personal service occupations</v>
      </c>
      <c r="BP63" s="18">
        <f t="shared" si="154"/>
        <v>2.9637323816611696</v>
      </c>
      <c r="BQ63" s="18">
        <f t="shared" si="154"/>
        <v>3.2227222129621862</v>
      </c>
      <c r="BR63" s="18">
        <f t="shared" si="154"/>
        <v>2.8040770052824464</v>
      </c>
      <c r="BS63" s="18">
        <f t="shared" si="154"/>
        <v>2.6915951242335168</v>
      </c>
      <c r="BT63" s="18">
        <f t="shared" si="154"/>
        <v>2.6885893915643262</v>
      </c>
      <c r="BV63" s="68">
        <f t="shared" si="129"/>
        <v>-30.042049896238893</v>
      </c>
      <c r="BW63" s="69">
        <f t="shared" si="130"/>
        <v>41.249862722960657</v>
      </c>
      <c r="BX63" s="69">
        <f t="shared" si="131"/>
        <v>11.207812826721764</v>
      </c>
      <c r="BZ63" t="str">
        <f t="shared" si="146"/>
        <v>62 Leisure, travel and related personal service occupations</v>
      </c>
      <c r="CA63" s="18">
        <f t="shared" si="155"/>
        <v>2.7366604139456543</v>
      </c>
      <c r="CB63" s="18">
        <f t="shared" si="155"/>
        <v>3.1706571972021877</v>
      </c>
      <c r="CC63" s="18">
        <f t="shared" si="155"/>
        <v>3.1831216114718277</v>
      </c>
      <c r="CD63" s="18">
        <f t="shared" si="155"/>
        <v>3.466702705833355</v>
      </c>
      <c r="CE63" s="18">
        <f t="shared" si="155"/>
        <v>4.7542493907218919</v>
      </c>
      <c r="CG63" s="68">
        <f t="shared" si="133"/>
        <v>-2.8748819931030898</v>
      </c>
      <c r="CH63" s="69">
        <f t="shared" si="134"/>
        <v>38.718370559870785</v>
      </c>
      <c r="CI63" s="69">
        <f t="shared" si="135"/>
        <v>35.843488566767697</v>
      </c>
      <c r="CK63" t="str">
        <f t="shared" si="147"/>
        <v>62 Leisure, travel and related personal service occupations</v>
      </c>
      <c r="CL63" s="18">
        <f t="shared" si="156"/>
        <v>2.9524718729534145</v>
      </c>
      <c r="CM63" s="18">
        <f t="shared" si="156"/>
        <v>2.7696599947910068</v>
      </c>
      <c r="CN63" s="18">
        <f t="shared" si="156"/>
        <v>2.5560949874976737</v>
      </c>
      <c r="CO63" s="18">
        <f t="shared" si="156"/>
        <v>2.0934261830332654</v>
      </c>
      <c r="CP63" s="18">
        <f t="shared" si="156"/>
        <v>1.835798011586343</v>
      </c>
      <c r="CR63" s="68">
        <f t="shared" si="137"/>
        <v>-59.541823789458725</v>
      </c>
      <c r="CS63" s="69">
        <f t="shared" si="138"/>
        <v>20.418699878958996</v>
      </c>
      <c r="CT63" s="69">
        <f t="shared" si="139"/>
        <v>-39.123123910499736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1.143946570422264E-2</v>
      </c>
      <c r="C64" s="18">
        <f t="shared" si="148"/>
        <v>8.3317173417174571E-3</v>
      </c>
      <c r="D64" s="18">
        <f t="shared" si="148"/>
        <v>9.2322653334889829E-3</v>
      </c>
      <c r="E64" s="18">
        <f t="shared" si="148"/>
        <v>8.0920997063426703E-3</v>
      </c>
      <c r="F64" s="18">
        <f t="shared" si="148"/>
        <v>8.9016057774934116E-3</v>
      </c>
      <c r="H64" s="68">
        <f t="shared" si="105"/>
        <v>86.884366317528176</v>
      </c>
      <c r="I64" s="69">
        <f t="shared" si="106"/>
        <v>69.886209102598755</v>
      </c>
      <c r="J64" s="69">
        <f t="shared" si="107"/>
        <v>156.77057542012693</v>
      </c>
      <c r="L64" t="str">
        <f t="shared" si="140"/>
        <v>63 Community and civil enforcement occupations</v>
      </c>
      <c r="M64" s="18">
        <f t="shared" si="149"/>
        <v>3.1158255837609852E-2</v>
      </c>
      <c r="N64" s="18">
        <f t="shared" si="149"/>
        <v>2.3127580532321043E-2</v>
      </c>
      <c r="O64" s="18">
        <f t="shared" si="149"/>
        <v>3.0073130488364061E-2</v>
      </c>
      <c r="P64" s="18">
        <f t="shared" si="149"/>
        <v>2.012405037202597E-2</v>
      </c>
      <c r="Q64" s="18">
        <f t="shared" si="149"/>
        <v>2.2977197508907601E-2</v>
      </c>
      <c r="S64" s="68">
        <f t="shared" si="109"/>
        <v>47.127824469346649</v>
      </c>
      <c r="T64" s="69">
        <f t="shared" si="110"/>
        <v>54.319526717259428</v>
      </c>
      <c r="U64" s="69">
        <f t="shared" si="111"/>
        <v>101.44735118660608</v>
      </c>
      <c r="W64" t="str">
        <f t="shared" si="141"/>
        <v>63 Community and civil enforcement occupations</v>
      </c>
      <c r="X64" s="18">
        <f t="shared" si="150"/>
        <v>6.9359315777455036E-2</v>
      </c>
      <c r="Y64" s="18">
        <f t="shared" si="150"/>
        <v>6.5759280454308913E-2</v>
      </c>
      <c r="Z64" s="18">
        <f t="shared" si="150"/>
        <v>6.9641741495378509E-2</v>
      </c>
      <c r="AA64" s="18">
        <f t="shared" si="150"/>
        <v>6.338979716852626E-2</v>
      </c>
      <c r="AB64" s="18">
        <f t="shared" si="150"/>
        <v>6.3716424919635889E-2</v>
      </c>
      <c r="AD64" s="68">
        <f t="shared" si="113"/>
        <v>17.572762185113554</v>
      </c>
      <c r="AE64" s="69">
        <f t="shared" si="114"/>
        <v>70.581645393714993</v>
      </c>
      <c r="AF64" s="69">
        <f t="shared" si="115"/>
        <v>88.154407578828554</v>
      </c>
      <c r="AH64" t="str">
        <f t="shared" si="142"/>
        <v>63 Community and civil enforcement occupations</v>
      </c>
      <c r="AI64" s="18">
        <f t="shared" si="151"/>
        <v>6.3850100351024952E-2</v>
      </c>
      <c r="AJ64" s="18">
        <f t="shared" si="151"/>
        <v>6.2922071833823534E-2</v>
      </c>
      <c r="AK64" s="18">
        <f t="shared" si="151"/>
        <v>7.8681713849607912E-2</v>
      </c>
      <c r="AL64" s="18">
        <f t="shared" si="151"/>
        <v>5.7587846144940176E-2</v>
      </c>
      <c r="AM64" s="18">
        <f t="shared" si="151"/>
        <v>5.8979050108642406E-2</v>
      </c>
      <c r="AO64" s="68">
        <f t="shared" si="117"/>
        <v>-13.200321014405795</v>
      </c>
      <c r="AP64" s="69">
        <f t="shared" si="118"/>
        <v>49.958959303672955</v>
      </c>
      <c r="AQ64" s="69">
        <f t="shared" si="119"/>
        <v>36.758638289267161</v>
      </c>
      <c r="AS64" t="str">
        <f t="shared" si="143"/>
        <v>63 Community and civil enforcement occupations</v>
      </c>
      <c r="AT64" s="18">
        <f t="shared" si="152"/>
        <v>7.2318919610806318E-2</v>
      </c>
      <c r="AU64" s="18">
        <f t="shared" si="152"/>
        <v>5.9207073143577607E-2</v>
      </c>
      <c r="AV64" s="18">
        <f t="shared" si="152"/>
        <v>7.355936249039742E-2</v>
      </c>
      <c r="AW64" s="18">
        <f t="shared" si="152"/>
        <v>4.5307333754707836E-2</v>
      </c>
      <c r="AX64" s="18">
        <f t="shared" si="152"/>
        <v>3.950927995045013E-2</v>
      </c>
      <c r="AZ64" s="68">
        <f t="shared" si="121"/>
        <v>-32.4518893101408</v>
      </c>
      <c r="BA64" s="69">
        <f t="shared" si="122"/>
        <v>43.777263265562667</v>
      </c>
      <c r="BB64" s="69">
        <f t="shared" si="123"/>
        <v>11.325373955421862</v>
      </c>
      <c r="BD64" t="str">
        <f t="shared" si="144"/>
        <v>63 Community and civil enforcement occupations</v>
      </c>
      <c r="BE64" s="18">
        <f t="shared" si="153"/>
        <v>7.8278979562247594E-2</v>
      </c>
      <c r="BF64" s="18">
        <f t="shared" si="153"/>
        <v>4.9944199496954708E-2</v>
      </c>
      <c r="BG64" s="18">
        <f t="shared" si="153"/>
        <v>7.3802765594266073E-2</v>
      </c>
      <c r="BH64" s="18">
        <f t="shared" si="153"/>
        <v>4.0456518823004176E-2</v>
      </c>
      <c r="BI64" s="18">
        <f t="shared" si="153"/>
        <v>4.1031912386535495E-2</v>
      </c>
      <c r="BK64" s="68">
        <f t="shared" si="125"/>
        <v>-39.49364618513335</v>
      </c>
      <c r="BL64" s="69">
        <f t="shared" si="126"/>
        <v>21.963214529428246</v>
      </c>
      <c r="BM64" s="69">
        <f t="shared" si="127"/>
        <v>-17.530431655705105</v>
      </c>
      <c r="BO64" t="str">
        <f t="shared" si="145"/>
        <v>63 Community and civil enforcement occupations</v>
      </c>
      <c r="BP64" s="18">
        <f t="shared" si="154"/>
        <v>0.10608218721315317</v>
      </c>
      <c r="BQ64" s="18">
        <f t="shared" si="154"/>
        <v>8.4668344140446661E-2</v>
      </c>
      <c r="BR64" s="18">
        <f t="shared" si="154"/>
        <v>0.12060013521728755</v>
      </c>
      <c r="BS64" s="18">
        <f t="shared" si="154"/>
        <v>7.700064546847056E-2</v>
      </c>
      <c r="BT64" s="18">
        <f t="shared" si="154"/>
        <v>8.2381976705645676E-2</v>
      </c>
      <c r="BV64" s="68">
        <f t="shared" si="129"/>
        <v>-50.158977392884161</v>
      </c>
      <c r="BW64" s="69">
        <f t="shared" si="130"/>
        <v>26.494705314692695</v>
      </c>
      <c r="BX64" s="69">
        <f t="shared" si="131"/>
        <v>-23.66427207819147</v>
      </c>
      <c r="BZ64" t="str">
        <f t="shared" si="146"/>
        <v>63 Community and civil enforcement occupations</v>
      </c>
      <c r="CA64" s="18">
        <f t="shared" si="155"/>
        <v>0.14243442348376439</v>
      </c>
      <c r="CB64" s="18">
        <f t="shared" si="155"/>
        <v>0.12557480725105646</v>
      </c>
      <c r="CC64" s="18">
        <f t="shared" si="155"/>
        <v>0.16395585287889042</v>
      </c>
      <c r="CD64" s="18">
        <f t="shared" si="155"/>
        <v>0.13016707173591582</v>
      </c>
      <c r="CE64" s="18">
        <f t="shared" si="155"/>
        <v>0.18093860143597423</v>
      </c>
      <c r="CG64" s="68">
        <f t="shared" si="133"/>
        <v>-28.235917695912494</v>
      </c>
      <c r="CH64" s="69">
        <f t="shared" si="134"/>
        <v>26.705941928449249</v>
      </c>
      <c r="CI64" s="69">
        <f t="shared" si="135"/>
        <v>-1.529975767463245</v>
      </c>
      <c r="CK64" t="str">
        <f t="shared" si="147"/>
        <v>63 Community and civil enforcement occupations</v>
      </c>
      <c r="CL64" s="18">
        <f t="shared" si="156"/>
        <v>0.11643680851452506</v>
      </c>
      <c r="CM64" s="18">
        <f t="shared" si="156"/>
        <v>9.0963278989345447E-2</v>
      </c>
      <c r="CN64" s="18">
        <f t="shared" si="156"/>
        <v>0.16000447437682427</v>
      </c>
      <c r="CO64" s="18">
        <f t="shared" si="156"/>
        <v>6.1557059529789786E-2</v>
      </c>
      <c r="CP64" s="18">
        <f t="shared" si="156"/>
        <v>6.0564982117306737E-2</v>
      </c>
      <c r="CR64" s="68">
        <f t="shared" si="137"/>
        <v>-78.677021893598493</v>
      </c>
      <c r="CS64" s="69">
        <f t="shared" si="138"/>
        <v>9.0051666132067858</v>
      </c>
      <c r="CT64" s="69">
        <f t="shared" si="139"/>
        <v>-69.671855280391711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1.1484804981433738</v>
      </c>
      <c r="C65" s="18">
        <f t="shared" si="157"/>
        <v>1.0439293921194952</v>
      </c>
      <c r="D65" s="18">
        <f t="shared" si="157"/>
        <v>0.90912889326048296</v>
      </c>
      <c r="E65" s="18">
        <f t="shared" si="157"/>
        <v>0.96026246849845909</v>
      </c>
      <c r="F65" s="18">
        <f t="shared" si="157"/>
        <v>0.97015493828409749</v>
      </c>
      <c r="H65" s="68">
        <f t="shared" si="105"/>
        <v>106.8371434031188</v>
      </c>
      <c r="I65" s="69">
        <f t="shared" si="106"/>
        <v>69.093089692957292</v>
      </c>
      <c r="J65" s="69">
        <f t="shared" si="107"/>
        <v>175.93023309607611</v>
      </c>
      <c r="L65" t="str">
        <f t="shared" si="140"/>
        <v>71 Sales occupations</v>
      </c>
      <c r="M65" s="18">
        <f t="shared" ref="M65:Q70" si="158">M28/M$35*100</f>
        <v>2.5135754803147381</v>
      </c>
      <c r="N65" s="18">
        <f t="shared" si="158"/>
        <v>2.2169204482453932</v>
      </c>
      <c r="O65" s="18">
        <f t="shared" si="158"/>
        <v>2.1604036848214232</v>
      </c>
      <c r="P65" s="18">
        <f t="shared" si="158"/>
        <v>2.3942872533350168</v>
      </c>
      <c r="Q65" s="18">
        <f t="shared" si="158"/>
        <v>2.8717662928576555</v>
      </c>
      <c r="S65" s="68">
        <f t="shared" si="109"/>
        <v>155.97089026075543</v>
      </c>
      <c r="T65" s="69">
        <f t="shared" si="110"/>
        <v>83.157896709214242</v>
      </c>
      <c r="U65" s="69">
        <f t="shared" si="111"/>
        <v>239.1287869699697</v>
      </c>
      <c r="W65" t="str">
        <f t="shared" si="141"/>
        <v>71 Sales occupations</v>
      </c>
      <c r="X65" s="18">
        <f t="shared" ref="X65:AB70" si="159">X28/X$35*100</f>
        <v>4.7644997408737</v>
      </c>
      <c r="Y65" s="18">
        <f t="shared" si="159"/>
        <v>4.4458415219418086</v>
      </c>
      <c r="Z65" s="18">
        <f t="shared" si="159"/>
        <v>4.5945833602166122</v>
      </c>
      <c r="AA65" s="18">
        <f t="shared" si="159"/>
        <v>4.842335024208495</v>
      </c>
      <c r="AB65" s="18">
        <f t="shared" si="159"/>
        <v>5.4372631366106132</v>
      </c>
      <c r="AD65" s="68">
        <f t="shared" si="113"/>
        <v>52.075467448218127</v>
      </c>
      <c r="AE65" s="69">
        <f t="shared" si="114"/>
        <v>73.921380373767306</v>
      </c>
      <c r="AF65" s="69">
        <f t="shared" si="115"/>
        <v>125.99684782198544</v>
      </c>
      <c r="AH65" t="str">
        <f t="shared" si="142"/>
        <v>71 Sales occupations</v>
      </c>
      <c r="AI65" s="18">
        <f t="shared" ref="AI65:AM70" si="160">AI28/AI$35*100</f>
        <v>5.1012421273946913</v>
      </c>
      <c r="AJ65" s="18">
        <f t="shared" si="160"/>
        <v>5.3417651761699227</v>
      </c>
      <c r="AK65" s="18">
        <f t="shared" si="160"/>
        <v>5.7309202720094143</v>
      </c>
      <c r="AL65" s="18">
        <f t="shared" si="160"/>
        <v>6.1673988070890999</v>
      </c>
      <c r="AM65" s="18">
        <f t="shared" si="160"/>
        <v>7.179390754004439</v>
      </c>
      <c r="AO65" s="68">
        <f t="shared" si="117"/>
        <v>45.063242673177371</v>
      </c>
      <c r="AP65" s="69">
        <f t="shared" si="118"/>
        <v>71.978460867579201</v>
      </c>
      <c r="AQ65" s="69">
        <f t="shared" si="119"/>
        <v>117.04170354075656</v>
      </c>
      <c r="AS65" t="str">
        <f t="shared" si="143"/>
        <v>71 Sales occupations</v>
      </c>
      <c r="AT65" s="18">
        <f t="shared" ref="AT65:AX70" si="161">AT28/AT$35*100</f>
        <v>4.790454616939523</v>
      </c>
      <c r="AU65" s="18">
        <f t="shared" si="161"/>
        <v>4.2854821982400475</v>
      </c>
      <c r="AV65" s="18">
        <f t="shared" si="161"/>
        <v>4.3602422174125888</v>
      </c>
      <c r="AW65" s="18">
        <f t="shared" si="161"/>
        <v>4.3421477485724838</v>
      </c>
      <c r="AX65" s="18">
        <f t="shared" si="161"/>
        <v>4.6259191298539326</v>
      </c>
      <c r="AZ65" s="68">
        <f t="shared" si="121"/>
        <v>33.425693527174495</v>
      </c>
      <c r="BA65" s="69">
        <f t="shared" si="122"/>
        <v>60.090417997711199</v>
      </c>
      <c r="BB65" s="69">
        <f t="shared" si="123"/>
        <v>93.516111524885687</v>
      </c>
      <c r="BD65" t="str">
        <f t="shared" si="144"/>
        <v>71 Sales occupations</v>
      </c>
      <c r="BE65" s="18">
        <f t="shared" ref="BE65:BI70" si="162">BE28/BE$35*100</f>
        <v>9.1479500908820697</v>
      </c>
      <c r="BF65" s="18">
        <f t="shared" si="162"/>
        <v>8.6522701403350251</v>
      </c>
      <c r="BG65" s="18">
        <f t="shared" si="162"/>
        <v>9.0179581393810526</v>
      </c>
      <c r="BH65" s="18">
        <f t="shared" si="162"/>
        <v>9.048761924251874</v>
      </c>
      <c r="BI65" s="18">
        <f t="shared" si="162"/>
        <v>9.3426196764175717</v>
      </c>
      <c r="BK65" s="68">
        <f t="shared" si="125"/>
        <v>12.748900378562656</v>
      </c>
      <c r="BL65" s="69">
        <f t="shared" si="126"/>
        <v>46.268259796202408</v>
      </c>
      <c r="BM65" s="69">
        <f t="shared" si="127"/>
        <v>59.017160174765074</v>
      </c>
      <c r="BO65" t="str">
        <f t="shared" si="145"/>
        <v>71 Sales occupations</v>
      </c>
      <c r="BP65" s="18">
        <f t="shared" ref="BP65:BT70" si="163">BP28/BP$35*100</f>
        <v>10.226314108487136</v>
      </c>
      <c r="BQ65" s="18">
        <f t="shared" si="163"/>
        <v>9.537737235693486</v>
      </c>
      <c r="BR65" s="18">
        <f t="shared" si="163"/>
        <v>9.459167111658644</v>
      </c>
      <c r="BS65" s="18">
        <f t="shared" si="163"/>
        <v>9.6026989489521224</v>
      </c>
      <c r="BT65" s="18">
        <f t="shared" si="163"/>
        <v>9.756746495967592</v>
      </c>
      <c r="BV65" s="68">
        <f t="shared" si="129"/>
        <v>-24.741656701583079</v>
      </c>
      <c r="BW65" s="69">
        <f t="shared" si="130"/>
        <v>42.330797568923728</v>
      </c>
      <c r="BX65" s="69">
        <f t="shared" si="131"/>
        <v>17.58914086734065</v>
      </c>
      <c r="BZ65" t="str">
        <f t="shared" si="146"/>
        <v>71 Sales occupations</v>
      </c>
      <c r="CA65" s="18">
        <f t="shared" ref="CA65:CE70" si="164">CA28/CA$35*100</f>
        <v>10.070122645835845</v>
      </c>
      <c r="CB65" s="18">
        <f t="shared" si="164"/>
        <v>9.8360852638182781</v>
      </c>
      <c r="CC65" s="18">
        <f t="shared" si="164"/>
        <v>10.520256145069862</v>
      </c>
      <c r="CD65" s="18">
        <f t="shared" si="164"/>
        <v>10.071278723206884</v>
      </c>
      <c r="CE65" s="18">
        <f t="shared" si="164"/>
        <v>5.1182121005277708</v>
      </c>
      <c r="CG65" s="68">
        <f t="shared" si="133"/>
        <v>-68.363036289192266</v>
      </c>
      <c r="CH65" s="69">
        <f t="shared" si="134"/>
        <v>23.677635449477176</v>
      </c>
      <c r="CI65" s="69">
        <f t="shared" si="135"/>
        <v>-44.685400839715093</v>
      </c>
      <c r="CK65" t="str">
        <f t="shared" si="147"/>
        <v>71 Sales occupations</v>
      </c>
      <c r="CL65" s="18">
        <f t="shared" ref="CL65:CP70" si="165">CL28/CL$35*100</f>
        <v>12.609467282300759</v>
      </c>
      <c r="CM65" s="18">
        <f t="shared" si="165"/>
        <v>10.889486054603035</v>
      </c>
      <c r="CN65" s="18">
        <f t="shared" si="165"/>
        <v>10.614178232287706</v>
      </c>
      <c r="CO65" s="18">
        <f t="shared" si="165"/>
        <v>8.713504636675836</v>
      </c>
      <c r="CP65" s="18">
        <f t="shared" si="165"/>
        <v>8.0605065082582783</v>
      </c>
      <c r="CR65" s="68">
        <f t="shared" si="137"/>
        <v>-57.220633193650215</v>
      </c>
      <c r="CS65" s="69">
        <f t="shared" si="138"/>
        <v>17.681903561341265</v>
      </c>
      <c r="CT65" s="69">
        <f t="shared" si="139"/>
        <v>-39.538729632308957</v>
      </c>
    </row>
    <row r="66" spans="1:98" x14ac:dyDescent="0.2">
      <c r="A66" t="str">
        <f t="shared" si="103"/>
        <v>72 Customer service occupations</v>
      </c>
      <c r="B66" s="18">
        <f t="shared" si="157"/>
        <v>0.32851937370664624</v>
      </c>
      <c r="C66" s="18">
        <f t="shared" si="157"/>
        <v>0.30890466541836886</v>
      </c>
      <c r="D66" s="18">
        <f t="shared" si="157"/>
        <v>0.33818606068310786</v>
      </c>
      <c r="E66" s="18">
        <f t="shared" si="157"/>
        <v>0.4224259347559508</v>
      </c>
      <c r="F66" s="18">
        <f t="shared" si="157"/>
        <v>0.4727629803900249</v>
      </c>
      <c r="H66" s="68">
        <f t="shared" si="105"/>
        <v>170.95717259081977</v>
      </c>
      <c r="I66" s="69">
        <f t="shared" si="106"/>
        <v>85.364814146488513</v>
      </c>
      <c r="J66" s="69">
        <f t="shared" si="107"/>
        <v>256.32198673730829</v>
      </c>
      <c r="L66" t="str">
        <f t="shared" si="140"/>
        <v>72 Customer service occupations</v>
      </c>
      <c r="M66" s="18">
        <f t="shared" si="158"/>
        <v>0.53943897998360391</v>
      </c>
      <c r="N66" s="18">
        <f t="shared" si="158"/>
        <v>0.53669987959259102</v>
      </c>
      <c r="O66" s="18">
        <f t="shared" si="158"/>
        <v>0.55953693621413991</v>
      </c>
      <c r="P66" s="18">
        <f t="shared" si="158"/>
        <v>0.63817339530210881</v>
      </c>
      <c r="Q66" s="18">
        <f t="shared" si="158"/>
        <v>0.69371668750502946</v>
      </c>
      <c r="S66" s="68">
        <f t="shared" si="109"/>
        <v>138.7425211356813</v>
      </c>
      <c r="T66" s="69">
        <f t="shared" si="110"/>
        <v>81.775393179238534</v>
      </c>
      <c r="U66" s="69">
        <f t="shared" si="111"/>
        <v>220.51791431491984</v>
      </c>
      <c r="W66" t="str">
        <f t="shared" si="141"/>
        <v>72 Customer service occupations</v>
      </c>
      <c r="X66" s="18">
        <f t="shared" si="159"/>
        <v>1.2555811831681358</v>
      </c>
      <c r="Y66" s="18">
        <f t="shared" si="159"/>
        <v>1.334182216983351</v>
      </c>
      <c r="Z66" s="18">
        <f t="shared" si="159"/>
        <v>1.4390042907313938</v>
      </c>
      <c r="AA66" s="18">
        <f t="shared" si="159"/>
        <v>1.6276543651255637</v>
      </c>
      <c r="AB66" s="18">
        <f t="shared" si="159"/>
        <v>1.8893654778437678</v>
      </c>
      <c r="AD66" s="68">
        <f t="shared" si="113"/>
        <v>68.724764681483109</v>
      </c>
      <c r="AE66" s="69">
        <f t="shared" si="114"/>
        <v>73.44518102878024</v>
      </c>
      <c r="AF66" s="69">
        <f t="shared" si="115"/>
        <v>142.16994571026333</v>
      </c>
      <c r="AH66" t="str">
        <f t="shared" si="142"/>
        <v>72 Customer service occupations</v>
      </c>
      <c r="AI66" s="18">
        <f t="shared" si="160"/>
        <v>1.1710658561331821</v>
      </c>
      <c r="AJ66" s="18">
        <f t="shared" si="160"/>
        <v>1.4113539304540803</v>
      </c>
      <c r="AK66" s="18">
        <f t="shared" si="160"/>
        <v>1.538691576397117</v>
      </c>
      <c r="AL66" s="18">
        <f t="shared" si="160"/>
        <v>1.833163198615783</v>
      </c>
      <c r="AM66" s="18">
        <f t="shared" si="160"/>
        <v>2.0442840882318722</v>
      </c>
      <c r="AO66" s="68">
        <f t="shared" si="117"/>
        <v>53.845156719069386</v>
      </c>
      <c r="AP66" s="69">
        <f t="shared" si="118"/>
        <v>74.233274560723714</v>
      </c>
      <c r="AQ66" s="69">
        <f t="shared" si="119"/>
        <v>128.07843127979311</v>
      </c>
      <c r="AS66" t="str">
        <f t="shared" si="143"/>
        <v>72 Customer service occupations</v>
      </c>
      <c r="AT66" s="18">
        <f t="shared" si="161"/>
        <v>1.6104173955851231</v>
      </c>
      <c r="AU66" s="18">
        <f t="shared" si="161"/>
        <v>1.6217850827303604</v>
      </c>
      <c r="AV66" s="18">
        <f t="shared" si="161"/>
        <v>1.6731592197882981</v>
      </c>
      <c r="AW66" s="18">
        <f t="shared" si="161"/>
        <v>1.8420160347238386</v>
      </c>
      <c r="AX66" s="18">
        <f t="shared" si="161"/>
        <v>1.8471316567793745</v>
      </c>
      <c r="AZ66" s="68">
        <f t="shared" si="121"/>
        <v>38.839368245652246</v>
      </c>
      <c r="BA66" s="69">
        <f t="shared" si="122"/>
        <v>63.057379030422489</v>
      </c>
      <c r="BB66" s="69">
        <f t="shared" si="123"/>
        <v>101.89674727607473</v>
      </c>
      <c r="BD66" t="str">
        <f t="shared" si="144"/>
        <v>72 Customer service occupations</v>
      </c>
      <c r="BE66" s="18">
        <f t="shared" si="162"/>
        <v>1.5966723415148438</v>
      </c>
      <c r="BF66" s="18">
        <f t="shared" si="162"/>
        <v>1.7304142302803847</v>
      </c>
      <c r="BG66" s="18">
        <f t="shared" si="162"/>
        <v>1.93365770959864</v>
      </c>
      <c r="BH66" s="18">
        <f t="shared" si="162"/>
        <v>2.0580065294654242</v>
      </c>
      <c r="BI66" s="18">
        <f t="shared" si="162"/>
        <v>2.2511997788740925</v>
      </c>
      <c r="BK66" s="68">
        <f t="shared" si="125"/>
        <v>26.702825148464104</v>
      </c>
      <c r="BL66" s="69">
        <f t="shared" si="126"/>
        <v>48.196329056401567</v>
      </c>
      <c r="BM66" s="69">
        <f t="shared" si="127"/>
        <v>74.899154204865667</v>
      </c>
      <c r="BO66" t="str">
        <f t="shared" si="145"/>
        <v>72 Customer service occupations</v>
      </c>
      <c r="BP66" s="18">
        <f t="shared" si="163"/>
        <v>1.6645293762241764</v>
      </c>
      <c r="BQ66" s="18">
        <f t="shared" si="163"/>
        <v>1.9689906693047603</v>
      </c>
      <c r="BR66" s="18">
        <f t="shared" si="163"/>
        <v>1.9791156053366177</v>
      </c>
      <c r="BS66" s="18">
        <f t="shared" si="163"/>
        <v>2.1505602370594654</v>
      </c>
      <c r="BT66" s="18">
        <f t="shared" si="163"/>
        <v>2.3373267648592422</v>
      </c>
      <c r="BV66" s="68">
        <f t="shared" si="129"/>
        <v>-13.831050249380819</v>
      </c>
      <c r="BW66" s="69">
        <f t="shared" si="130"/>
        <v>43.995106714121128</v>
      </c>
      <c r="BX66" s="69">
        <f t="shared" si="131"/>
        <v>30.164056464740309</v>
      </c>
      <c r="BZ66" t="str">
        <f t="shared" si="146"/>
        <v>72 Customer service occupations</v>
      </c>
      <c r="CA66" s="18">
        <f t="shared" si="164"/>
        <v>1.3591266517026812</v>
      </c>
      <c r="CB66" s="18">
        <f t="shared" si="164"/>
        <v>1.4040867930898395</v>
      </c>
      <c r="CC66" s="18">
        <f t="shared" si="164"/>
        <v>1.5709375442555624</v>
      </c>
      <c r="CD66" s="18">
        <f t="shared" si="164"/>
        <v>1.584973271945272</v>
      </c>
      <c r="CE66" s="18">
        <f t="shared" si="164"/>
        <v>1.8862531038453196</v>
      </c>
      <c r="CG66" s="68">
        <f t="shared" si="133"/>
        <v>-21.919267407254516</v>
      </c>
      <c r="CH66" s="69">
        <f t="shared" si="134"/>
        <v>26.222729609029638</v>
      </c>
      <c r="CI66" s="69">
        <f t="shared" si="135"/>
        <v>4.3034622017751216</v>
      </c>
      <c r="CK66" t="str">
        <f t="shared" si="147"/>
        <v>72 Customer service occupations</v>
      </c>
      <c r="CL66" s="18">
        <f t="shared" si="165"/>
        <v>1.202052252386951</v>
      </c>
      <c r="CM66" s="18">
        <f t="shared" si="165"/>
        <v>1.49915224124671</v>
      </c>
      <c r="CN66" s="18">
        <f t="shared" si="165"/>
        <v>1.4873097409283018</v>
      </c>
      <c r="CO66" s="18">
        <f t="shared" si="165"/>
        <v>2.3610296254395347</v>
      </c>
      <c r="CP66" s="18">
        <f t="shared" si="165"/>
        <v>3.524913499381944</v>
      </c>
      <c r="CR66" s="68">
        <f t="shared" si="137"/>
        <v>33.507430285325022</v>
      </c>
      <c r="CS66" s="69">
        <f t="shared" si="138"/>
        <v>41.989490544721569</v>
      </c>
      <c r="CT66" s="69">
        <f t="shared" si="139"/>
        <v>75.496920830046577</v>
      </c>
    </row>
    <row r="67" spans="1:98" x14ac:dyDescent="0.2">
      <c r="A67" t="str">
        <f t="shared" si="103"/>
        <v>81 Process, plant and machine operatives</v>
      </c>
      <c r="B67" s="18">
        <f t="shared" si="157"/>
        <v>0.32801633949377806</v>
      </c>
      <c r="C67" s="18">
        <f t="shared" si="157"/>
        <v>0.34171160222734775</v>
      </c>
      <c r="D67" s="18">
        <f t="shared" si="157"/>
        <v>0.26320206999626972</v>
      </c>
      <c r="E67" s="18">
        <f t="shared" si="157"/>
        <v>0.3421251499949583</v>
      </c>
      <c r="F67" s="18">
        <f t="shared" si="157"/>
        <v>0.52015741522649195</v>
      </c>
      <c r="H67" s="68">
        <f t="shared" si="105"/>
        <v>283.05257524460927</v>
      </c>
      <c r="I67" s="69">
        <f t="shared" si="106"/>
        <v>120.93686365907857</v>
      </c>
      <c r="J67" s="69">
        <f t="shared" si="107"/>
        <v>403.98943890368787</v>
      </c>
      <c r="L67" t="str">
        <f t="shared" si="140"/>
        <v>81 Process, plant and machine operatives</v>
      </c>
      <c r="M67" s="18">
        <f t="shared" si="158"/>
        <v>0.40000339815062375</v>
      </c>
      <c r="N67" s="18">
        <f t="shared" si="158"/>
        <v>0.38775846829000382</v>
      </c>
      <c r="O67" s="18">
        <f t="shared" si="158"/>
        <v>0.33289798292091227</v>
      </c>
      <c r="P67" s="18">
        <f t="shared" si="158"/>
        <v>0.46425057987810492</v>
      </c>
      <c r="Q67" s="18">
        <f t="shared" si="158"/>
        <v>0.57979907978118317</v>
      </c>
      <c r="S67" s="68">
        <f t="shared" si="109"/>
        <v>235.38431855372463</v>
      </c>
      <c r="T67" s="69">
        <f t="shared" si="110"/>
        <v>105.59717930837611</v>
      </c>
      <c r="U67" s="69">
        <f t="shared" si="111"/>
        <v>340.9814978621007</v>
      </c>
      <c r="W67" t="str">
        <f t="shared" si="141"/>
        <v>81 Process, plant and machine operatives</v>
      </c>
      <c r="X67" s="18">
        <f t="shared" si="159"/>
        <v>0.57244208549793096</v>
      </c>
      <c r="Y67" s="18">
        <f t="shared" si="159"/>
        <v>0.51071064206509065</v>
      </c>
      <c r="Z67" s="18">
        <f t="shared" si="159"/>
        <v>0.44903156033785346</v>
      </c>
      <c r="AA67" s="18">
        <f t="shared" si="159"/>
        <v>0.63794555388536045</v>
      </c>
      <c r="AB67" s="18">
        <f t="shared" si="159"/>
        <v>0.93831567310245445</v>
      </c>
      <c r="AD67" s="68">
        <f t="shared" si="113"/>
        <v>168.53261943278534</v>
      </c>
      <c r="AE67" s="69">
        <f t="shared" si="114"/>
        <v>100.20084012473869</v>
      </c>
      <c r="AF67" s="69">
        <f t="shared" si="115"/>
        <v>268.73345955752404</v>
      </c>
      <c r="AH67" t="str">
        <f t="shared" si="142"/>
        <v>81 Process, plant and machine operatives</v>
      </c>
      <c r="AI67" s="18">
        <f t="shared" si="160"/>
        <v>0.71319547487892532</v>
      </c>
      <c r="AJ67" s="18">
        <f t="shared" si="160"/>
        <v>0.76954443494010616</v>
      </c>
      <c r="AK67" s="18">
        <f t="shared" si="160"/>
        <v>0.67811920883503329</v>
      </c>
      <c r="AL67" s="18">
        <f t="shared" si="160"/>
        <v>0.99168966831836591</v>
      </c>
      <c r="AM67" s="18">
        <f t="shared" si="160"/>
        <v>1.5125497274963378</v>
      </c>
      <c r="AO67" s="68">
        <f t="shared" si="117"/>
        <v>158.28415931573184</v>
      </c>
      <c r="AP67" s="69">
        <f t="shared" si="118"/>
        <v>89.469101223565232</v>
      </c>
      <c r="AQ67" s="69">
        <f t="shared" si="119"/>
        <v>247.75326053929709</v>
      </c>
      <c r="AS67" t="str">
        <f t="shared" si="143"/>
        <v>81 Process, plant and machine operatives</v>
      </c>
      <c r="AT67" s="18">
        <f t="shared" si="161"/>
        <v>1.9148888631156384</v>
      </c>
      <c r="AU67" s="18">
        <f t="shared" si="161"/>
        <v>1.7829530012755537</v>
      </c>
      <c r="AV67" s="18">
        <f t="shared" si="161"/>
        <v>1.5363717998565598</v>
      </c>
      <c r="AW67" s="18">
        <f t="shared" si="161"/>
        <v>1.9053032333257724</v>
      </c>
      <c r="AX67" s="18">
        <f t="shared" si="161"/>
        <v>2.3041942116215628</v>
      </c>
      <c r="AZ67" s="68">
        <f t="shared" si="121"/>
        <v>88.614380929627018</v>
      </c>
      <c r="BA67" s="69">
        <f t="shared" si="122"/>
        <v>73.398106934310135</v>
      </c>
      <c r="BB67" s="69">
        <f t="shared" si="123"/>
        <v>162.01248786393714</v>
      </c>
      <c r="BD67" t="str">
        <f t="shared" si="144"/>
        <v>81 Process, plant and machine operatives</v>
      </c>
      <c r="BE67" s="18">
        <f t="shared" si="162"/>
        <v>3.193872964582563</v>
      </c>
      <c r="BF67" s="18">
        <f t="shared" si="162"/>
        <v>2.9759626784663729</v>
      </c>
      <c r="BG67" s="18">
        <f t="shared" si="162"/>
        <v>2.6881041217674797</v>
      </c>
      <c r="BH67" s="18">
        <f t="shared" si="162"/>
        <v>3.0214731002335498</v>
      </c>
      <c r="BI67" s="18">
        <f t="shared" si="162"/>
        <v>3.217056387556918</v>
      </c>
      <c r="BK67" s="68">
        <f t="shared" si="125"/>
        <v>30.246015619167526</v>
      </c>
      <c r="BL67" s="69">
        <f t="shared" si="126"/>
        <v>42.001444811054021</v>
      </c>
      <c r="BM67" s="69">
        <f t="shared" si="127"/>
        <v>72.247460430221537</v>
      </c>
      <c r="BO67" t="str">
        <f t="shared" si="145"/>
        <v>81 Process, plant and machine operatives</v>
      </c>
      <c r="BP67" s="18">
        <f t="shared" si="163"/>
        <v>3.9375086007965265</v>
      </c>
      <c r="BQ67" s="18">
        <f t="shared" si="163"/>
        <v>3.691005656568485</v>
      </c>
      <c r="BR67" s="18">
        <f t="shared" si="163"/>
        <v>3.5819781832714948</v>
      </c>
      <c r="BS67" s="18">
        <f t="shared" si="163"/>
        <v>3.9790985407454476</v>
      </c>
      <c r="BT67" s="18">
        <f t="shared" si="163"/>
        <v>4.3011541862782403</v>
      </c>
      <c r="BV67" s="68">
        <f t="shared" si="129"/>
        <v>-12.387796026350109</v>
      </c>
      <c r="BW67" s="69">
        <f t="shared" si="130"/>
        <v>39.543110698643972</v>
      </c>
      <c r="BX67" s="69">
        <f t="shared" si="131"/>
        <v>27.155314672293862</v>
      </c>
      <c r="BZ67" t="str">
        <f t="shared" si="146"/>
        <v>81 Process, plant and machine operatives</v>
      </c>
      <c r="CA67" s="18">
        <f t="shared" si="164"/>
        <v>5.1942935017694136</v>
      </c>
      <c r="CB67" s="18">
        <f t="shared" si="164"/>
        <v>4.9028098903156385</v>
      </c>
      <c r="CC67" s="18">
        <f t="shared" si="164"/>
        <v>4.3422420302615432</v>
      </c>
      <c r="CD67" s="18">
        <f t="shared" si="164"/>
        <v>4.4464496363675314</v>
      </c>
      <c r="CE67" s="18">
        <f t="shared" si="164"/>
        <v>2.437404483307422</v>
      </c>
      <c r="CG67" s="68">
        <f t="shared" si="133"/>
        <v>-63.498021071098023</v>
      </c>
      <c r="CH67" s="69">
        <f t="shared" si="134"/>
        <v>23.648571665252692</v>
      </c>
      <c r="CI67" s="69">
        <f t="shared" si="135"/>
        <v>-39.849449405845327</v>
      </c>
      <c r="CK67" t="str">
        <f t="shared" si="147"/>
        <v>81 Process, plant and machine operatives</v>
      </c>
      <c r="CL67" s="18">
        <f t="shared" si="165"/>
        <v>6.3165942226096412</v>
      </c>
      <c r="CM67" s="18">
        <f t="shared" si="165"/>
        <v>5.7809656998957477</v>
      </c>
      <c r="CN67" s="18">
        <f t="shared" si="165"/>
        <v>5.5187802438279281</v>
      </c>
      <c r="CO67" s="18">
        <f t="shared" si="165"/>
        <v>3.4159922491315524</v>
      </c>
      <c r="CP67" s="18">
        <f t="shared" si="165"/>
        <v>2.6542342928053202</v>
      </c>
      <c r="CR67" s="68">
        <f t="shared" si="137"/>
        <v>-72.907158880152025</v>
      </c>
      <c r="CS67" s="69">
        <f t="shared" si="138"/>
        <v>12.392406780837691</v>
      </c>
      <c r="CT67" s="69">
        <f t="shared" si="139"/>
        <v>-60.514752099314329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0.47368118906236722</v>
      </c>
      <c r="C68" s="18">
        <f t="shared" si="157"/>
        <v>0.47768205037256506</v>
      </c>
      <c r="D68" s="18">
        <f t="shared" si="157"/>
        <v>0.41771060367064128</v>
      </c>
      <c r="E68" s="18">
        <f t="shared" si="157"/>
        <v>0.52281329803017984</v>
      </c>
      <c r="F68" s="18">
        <f t="shared" si="157"/>
        <v>0.56961278398365611</v>
      </c>
      <c r="H68" s="68">
        <f t="shared" si="105"/>
        <v>164.31214584891504</v>
      </c>
      <c r="I68" s="69">
        <f t="shared" si="106"/>
        <v>114.13805157041597</v>
      </c>
      <c r="J68" s="69">
        <f t="shared" si="107"/>
        <v>278.45019741933095</v>
      </c>
      <c r="L68" t="str">
        <f t="shared" si="140"/>
        <v>82 Transport and mobile machine drivers and operatives</v>
      </c>
      <c r="M68" s="18">
        <f t="shared" si="158"/>
        <v>0.51876301430676119</v>
      </c>
      <c r="N68" s="18">
        <f t="shared" si="158"/>
        <v>0.58238038172697593</v>
      </c>
      <c r="O68" s="18">
        <f t="shared" si="158"/>
        <v>0.50482451567504305</v>
      </c>
      <c r="P68" s="18">
        <f t="shared" si="158"/>
        <v>0.57119299850400806</v>
      </c>
      <c r="Q68" s="18">
        <f t="shared" si="158"/>
        <v>0.62606304141468039</v>
      </c>
      <c r="S68" s="68">
        <f t="shared" si="109"/>
        <v>138.81083326502448</v>
      </c>
      <c r="T68" s="69">
        <f t="shared" si="110"/>
        <v>103.33381975505789</v>
      </c>
      <c r="U68" s="69">
        <f t="shared" si="111"/>
        <v>242.14465302008236</v>
      </c>
      <c r="W68" t="str">
        <f t="shared" si="141"/>
        <v>82 Transport and mobile machine drivers and operatives</v>
      </c>
      <c r="X68" s="18">
        <f t="shared" si="159"/>
        <v>0.74884194230976264</v>
      </c>
      <c r="Y68" s="18">
        <f t="shared" si="159"/>
        <v>0.84129021394910697</v>
      </c>
      <c r="Z68" s="18">
        <f t="shared" si="159"/>
        <v>0.76029184638487812</v>
      </c>
      <c r="AA68" s="18">
        <f t="shared" si="159"/>
        <v>0.88010255342856836</v>
      </c>
      <c r="AB68" s="18">
        <f t="shared" si="159"/>
        <v>1.0896846457579457</v>
      </c>
      <c r="AD68" s="68">
        <f t="shared" si="113"/>
        <v>84.181261301361033</v>
      </c>
      <c r="AE68" s="69">
        <f t="shared" si="114"/>
        <v>97.684818976103841</v>
      </c>
      <c r="AF68" s="69">
        <f t="shared" si="115"/>
        <v>181.86608027746485</v>
      </c>
      <c r="AH68" t="str">
        <f t="shared" si="142"/>
        <v>82 Transport and mobile machine drivers and operatives</v>
      </c>
      <c r="AI68" s="18">
        <f t="shared" si="160"/>
        <v>0.99836324419128109</v>
      </c>
      <c r="AJ68" s="18">
        <f t="shared" si="160"/>
        <v>1.337748091670242</v>
      </c>
      <c r="AK68" s="18">
        <f t="shared" si="160"/>
        <v>1.2318891212245182</v>
      </c>
      <c r="AL68" s="18">
        <f t="shared" si="160"/>
        <v>1.5207719632250862</v>
      </c>
      <c r="AM68" s="18">
        <f t="shared" si="160"/>
        <v>1.7971620141742441</v>
      </c>
      <c r="AO68" s="68">
        <f t="shared" si="117"/>
        <v>68.931161075700473</v>
      </c>
      <c r="AP68" s="69">
        <f t="shared" si="118"/>
        <v>94.729480497423708</v>
      </c>
      <c r="AQ68" s="69">
        <f t="shared" si="119"/>
        <v>163.6606415731242</v>
      </c>
      <c r="AS68" t="str">
        <f t="shared" si="143"/>
        <v>82 Transport and mobile machine drivers and operatives</v>
      </c>
      <c r="AT68" s="18">
        <f t="shared" si="161"/>
        <v>2.017309966867606</v>
      </c>
      <c r="AU68" s="18">
        <f t="shared" si="161"/>
        <v>2.1531814165929255</v>
      </c>
      <c r="AV68" s="18">
        <f t="shared" si="161"/>
        <v>1.8197709907210009</v>
      </c>
      <c r="AW68" s="18">
        <f t="shared" si="161"/>
        <v>2.0833476447266275</v>
      </c>
      <c r="AX68" s="18">
        <f t="shared" si="161"/>
        <v>2.1814483666693407</v>
      </c>
      <c r="AZ68" s="68">
        <f t="shared" si="121"/>
        <v>50.757958819098739</v>
      </c>
      <c r="BA68" s="69">
        <f t="shared" si="122"/>
        <v>89.732604026915155</v>
      </c>
      <c r="BB68" s="69">
        <f t="shared" si="123"/>
        <v>140.49056284601389</v>
      </c>
      <c r="BD68" t="str">
        <f t="shared" si="144"/>
        <v>82 Transport and mobile machine drivers and operatives</v>
      </c>
      <c r="BE68" s="18">
        <f t="shared" si="162"/>
        <v>3.154146196026745</v>
      </c>
      <c r="BF68" s="18">
        <f t="shared" si="162"/>
        <v>3.0808604710813725</v>
      </c>
      <c r="BG68" s="18">
        <f t="shared" si="162"/>
        <v>2.7740711781689242</v>
      </c>
      <c r="BH68" s="18">
        <f t="shared" si="162"/>
        <v>3.0163443297048533</v>
      </c>
      <c r="BI68" s="18">
        <f t="shared" si="162"/>
        <v>3.2386040367155191</v>
      </c>
      <c r="BK68" s="68">
        <f t="shared" si="125"/>
        <v>27.055103094671924</v>
      </c>
      <c r="BL68" s="69">
        <f t="shared" si="126"/>
        <v>57.740183053619354</v>
      </c>
      <c r="BM68" s="69">
        <f t="shared" si="127"/>
        <v>84.795286148291282</v>
      </c>
      <c r="BO68" t="str">
        <f t="shared" si="145"/>
        <v>82 Transport and mobile machine drivers and operatives</v>
      </c>
      <c r="BP68" s="18">
        <f t="shared" si="163"/>
        <v>4.4108820760228626</v>
      </c>
      <c r="BQ68" s="18">
        <f t="shared" si="163"/>
        <v>4.5292903083344171</v>
      </c>
      <c r="BR68" s="18">
        <f t="shared" si="163"/>
        <v>4.4958769351275958</v>
      </c>
      <c r="BS68" s="18">
        <f t="shared" si="163"/>
        <v>4.8042543960986226</v>
      </c>
      <c r="BT68" s="18">
        <f t="shared" si="163"/>
        <v>5.6659354027958155</v>
      </c>
      <c r="BV68" s="68">
        <f t="shared" si="129"/>
        <v>-8.0483059726834938</v>
      </c>
      <c r="BW68" s="69">
        <f t="shared" si="130"/>
        <v>55.437171900472613</v>
      </c>
      <c r="BX68" s="69">
        <f t="shared" si="131"/>
        <v>47.388865927789126</v>
      </c>
      <c r="BZ68" t="str">
        <f t="shared" si="146"/>
        <v>82 Transport and mobile machine drivers and operatives</v>
      </c>
      <c r="CA68" s="18">
        <f t="shared" si="164"/>
        <v>6.4580063789208335</v>
      </c>
      <c r="CB68" s="18">
        <f t="shared" si="164"/>
        <v>6.6456491212245981</v>
      </c>
      <c r="CC68" s="18">
        <f t="shared" si="164"/>
        <v>5.5873398454689767</v>
      </c>
      <c r="CD68" s="18">
        <f t="shared" si="164"/>
        <v>5.6487969535120977</v>
      </c>
      <c r="CE68" s="18">
        <f t="shared" si="164"/>
        <v>6.3988794378783922</v>
      </c>
      <c r="CG68" s="68">
        <f t="shared" si="133"/>
        <v>-25.526516057368813</v>
      </c>
      <c r="CH68" s="69">
        <f t="shared" si="134"/>
        <v>36.659563793967763</v>
      </c>
      <c r="CI68" s="69">
        <f t="shared" si="135"/>
        <v>11.133047736598954</v>
      </c>
      <c r="CK68" t="str">
        <f t="shared" si="147"/>
        <v>82 Transport and mobile machine drivers and operatives</v>
      </c>
      <c r="CL68" s="18">
        <f t="shared" si="165"/>
        <v>6.2628531888257912</v>
      </c>
      <c r="CM68" s="18">
        <f t="shared" si="165"/>
        <v>7.9935374691183601</v>
      </c>
      <c r="CN68" s="18">
        <f t="shared" si="165"/>
        <v>8.867013140964179</v>
      </c>
      <c r="CO68" s="18">
        <f t="shared" si="165"/>
        <v>8.726406551043512</v>
      </c>
      <c r="CP68" s="18">
        <f t="shared" si="165"/>
        <v>7.6419979846279285</v>
      </c>
      <c r="CR68" s="68">
        <f t="shared" si="137"/>
        <v>-51.450142239782096</v>
      </c>
      <c r="CS68" s="69">
        <f t="shared" si="138"/>
        <v>28.615709331476236</v>
      </c>
      <c r="CT68" s="69">
        <f t="shared" si="139"/>
        <v>-22.834432908305864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6.8367459831976092E-3</v>
      </c>
      <c r="C69" s="18">
        <f t="shared" si="157"/>
        <v>5.0268136382370272E-3</v>
      </c>
      <c r="D69" s="18">
        <f t="shared" si="157"/>
        <v>4.0081195185956865E-3</v>
      </c>
      <c r="E69" s="18">
        <f t="shared" si="157"/>
        <v>1.5121125756590463E-2</v>
      </c>
      <c r="F69" s="18">
        <f t="shared" si="157"/>
        <v>2.2728402854271881E-2</v>
      </c>
      <c r="H69" s="68">
        <f t="shared" si="105"/>
        <v>999.10997187885005</v>
      </c>
      <c r="I69" s="69">
        <f t="shared" si="106"/>
        <v>440.49560868008524</v>
      </c>
      <c r="J69" s="69">
        <f t="shared" si="107"/>
        <v>1439.6055805589353</v>
      </c>
      <c r="L69" t="str">
        <f t="shared" si="140"/>
        <v>91 Elementary trades and related occupations</v>
      </c>
      <c r="M69" s="18">
        <f t="shared" si="158"/>
        <v>0.33293972140789313</v>
      </c>
      <c r="N69" s="18">
        <f t="shared" si="158"/>
        <v>0.3218765928363313</v>
      </c>
      <c r="O69" s="18">
        <f t="shared" si="158"/>
        <v>0.24101870374773926</v>
      </c>
      <c r="P69" s="18">
        <f t="shared" si="158"/>
        <v>0.4324727024043587</v>
      </c>
      <c r="Q69" s="18">
        <f t="shared" si="158"/>
        <v>0.56402476832940673</v>
      </c>
      <c r="S69" s="68">
        <f t="shared" si="109"/>
        <v>350.63386320940367</v>
      </c>
      <c r="T69" s="69">
        <f t="shared" si="110"/>
        <v>148.19763891482049</v>
      </c>
      <c r="U69" s="69">
        <f t="shared" si="111"/>
        <v>498.83150212422407</v>
      </c>
      <c r="W69" t="str">
        <f t="shared" si="141"/>
        <v>91 Elementary trades and related occupations</v>
      </c>
      <c r="X69" s="18">
        <f t="shared" si="159"/>
        <v>0.5168841155293854</v>
      </c>
      <c r="Y69" s="18">
        <f t="shared" si="159"/>
        <v>0.45244003121857151</v>
      </c>
      <c r="Z69" s="18">
        <f t="shared" si="159"/>
        <v>0.40375113679966057</v>
      </c>
      <c r="AA69" s="18">
        <f t="shared" si="159"/>
        <v>1.0454673626426987</v>
      </c>
      <c r="AB69" s="18">
        <f t="shared" si="159"/>
        <v>1.2762843831712958</v>
      </c>
      <c r="AD69" s="68">
        <f t="shared" si="113"/>
        <v>306.21751145959774</v>
      </c>
      <c r="AE69" s="69">
        <f t="shared" si="114"/>
        <v>205.45553066495197</v>
      </c>
      <c r="AF69" s="69">
        <f t="shared" si="115"/>
        <v>511.67304212454968</v>
      </c>
      <c r="AH69" t="str">
        <f t="shared" si="142"/>
        <v>91 Elementary trades and related occupations</v>
      </c>
      <c r="AI69" s="18">
        <f t="shared" si="160"/>
        <v>1.0013212082506928</v>
      </c>
      <c r="AJ69" s="18">
        <f t="shared" si="160"/>
        <v>1.0343822903528048</v>
      </c>
      <c r="AK69" s="18">
        <f t="shared" si="160"/>
        <v>0.87317246295835538</v>
      </c>
      <c r="AL69" s="18">
        <f t="shared" si="160"/>
        <v>2.1960046349297069</v>
      </c>
      <c r="AM69" s="18">
        <f t="shared" si="160"/>
        <v>3.0159810140571879</v>
      </c>
      <c r="AO69" s="68">
        <f t="shared" si="117"/>
        <v>299.96568136581914</v>
      </c>
      <c r="AP69" s="69">
        <f t="shared" si="118"/>
        <v>193.04310100212913</v>
      </c>
      <c r="AQ69" s="69">
        <f t="shared" si="119"/>
        <v>493.0087823679483</v>
      </c>
      <c r="AS69" t="str">
        <f t="shared" si="143"/>
        <v>91 Elementary trades and related occupations</v>
      </c>
      <c r="AT69" s="18">
        <f t="shared" si="161"/>
        <v>1.3365940607175788</v>
      </c>
      <c r="AU69" s="18">
        <f t="shared" si="161"/>
        <v>1.1830657896630232</v>
      </c>
      <c r="AV69" s="18">
        <f t="shared" si="161"/>
        <v>1.0808421921129838</v>
      </c>
      <c r="AW69" s="18">
        <f t="shared" si="161"/>
        <v>2.4577093712778995</v>
      </c>
      <c r="AX69" s="18">
        <f t="shared" si="161"/>
        <v>2.8743249708238379</v>
      </c>
      <c r="AZ69" s="68">
        <f t="shared" si="121"/>
        <v>234.44570768332187</v>
      </c>
      <c r="BA69" s="69">
        <f t="shared" si="122"/>
        <v>151.32072779027712</v>
      </c>
      <c r="BB69" s="69">
        <f t="shared" si="123"/>
        <v>385.76643547359896</v>
      </c>
      <c r="BD69" t="str">
        <f t="shared" si="144"/>
        <v>91 Elementary trades and related occupations</v>
      </c>
      <c r="BE69" s="18">
        <f t="shared" si="162"/>
        <v>1.6122625562304367</v>
      </c>
      <c r="BF69" s="18">
        <f t="shared" si="162"/>
        <v>1.3342185662115924</v>
      </c>
      <c r="BG69" s="18">
        <f t="shared" si="162"/>
        <v>1.2406653407847767</v>
      </c>
      <c r="BH69" s="18">
        <f t="shared" si="162"/>
        <v>2.7005211253165098</v>
      </c>
      <c r="BI69" s="18">
        <f t="shared" si="162"/>
        <v>3.4563027373382167</v>
      </c>
      <c r="BK69" s="68">
        <f t="shared" si="125"/>
        <v>203.18588987934311</v>
      </c>
      <c r="BL69" s="69">
        <f t="shared" si="126"/>
        <v>110.24324089925869</v>
      </c>
      <c r="BM69" s="69">
        <f t="shared" si="127"/>
        <v>313.4291307786018</v>
      </c>
      <c r="BO69" t="str">
        <f t="shared" si="145"/>
        <v>91 Elementary trades and related occupations</v>
      </c>
      <c r="BP69" s="18">
        <f t="shared" si="163"/>
        <v>2.4344741134751269</v>
      </c>
      <c r="BQ69" s="18">
        <f t="shared" si="163"/>
        <v>1.90943437172379</v>
      </c>
      <c r="BR69" s="18">
        <f t="shared" si="163"/>
        <v>1.8625371706849345</v>
      </c>
      <c r="BS69" s="18">
        <f t="shared" si="163"/>
        <v>3.6944651240869848</v>
      </c>
      <c r="BT69" s="18">
        <f t="shared" si="163"/>
        <v>4.4850517221563075</v>
      </c>
      <c r="BV69" s="68">
        <f t="shared" si="129"/>
        <v>75.697279814732227</v>
      </c>
      <c r="BW69" s="69">
        <f t="shared" si="130"/>
        <v>78.846501936878269</v>
      </c>
      <c r="BX69" s="69">
        <f t="shared" si="131"/>
        <v>154.54378175161051</v>
      </c>
      <c r="BZ69" t="str">
        <f t="shared" si="146"/>
        <v>91 Elementary trades and related occupations</v>
      </c>
      <c r="CA69" s="18">
        <f t="shared" si="164"/>
        <v>4.4059316223051974</v>
      </c>
      <c r="CB69" s="18">
        <f t="shared" si="164"/>
        <v>3.8409426163432361</v>
      </c>
      <c r="CC69" s="18">
        <f t="shared" si="164"/>
        <v>3.3116659025401387</v>
      </c>
      <c r="CD69" s="18">
        <f t="shared" si="164"/>
        <v>6.172288362587584</v>
      </c>
      <c r="CE69" s="18">
        <f t="shared" si="164"/>
        <v>8.1814667110438339</v>
      </c>
      <c r="CG69" s="68">
        <f t="shared" si="133"/>
        <v>60.652497810309526</v>
      </c>
      <c r="CH69" s="69">
        <f t="shared" si="134"/>
        <v>61.386585512393353</v>
      </c>
      <c r="CI69" s="69">
        <f t="shared" si="135"/>
        <v>122.03908332270288</v>
      </c>
      <c r="CK69" t="str">
        <f t="shared" si="147"/>
        <v>91 Elementary trades and related occupations</v>
      </c>
      <c r="CL69" s="18">
        <f t="shared" si="165"/>
        <v>6.2847821841265805</v>
      </c>
      <c r="CM69" s="18">
        <f t="shared" si="165"/>
        <v>6.2257794513037954</v>
      </c>
      <c r="CN69" s="18">
        <f t="shared" si="165"/>
        <v>5.8217644851275256</v>
      </c>
      <c r="CO69" s="18">
        <f t="shared" si="165"/>
        <v>10.939890012645497</v>
      </c>
      <c r="CP69" s="18">
        <f t="shared" si="165"/>
        <v>14.975279562853133</v>
      </c>
      <c r="CR69" s="68">
        <f t="shared" si="137"/>
        <v>44.903441891525439</v>
      </c>
      <c r="CS69" s="69">
        <f t="shared" si="138"/>
        <v>47.071192057532038</v>
      </c>
      <c r="CT69" s="69">
        <f t="shared" si="139"/>
        <v>91.974633949057477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0.46929119836050187</v>
      </c>
      <c r="C70" s="18">
        <f t="shared" si="157"/>
        <v>0.41680501588047364</v>
      </c>
      <c r="D70" s="18">
        <f t="shared" si="157"/>
        <v>0.36914002521794365</v>
      </c>
      <c r="E70" s="18">
        <f t="shared" si="157"/>
        <v>0.38346843950114284</v>
      </c>
      <c r="F70" s="18">
        <f t="shared" si="157"/>
        <v>0.36217854584213022</v>
      </c>
      <c r="H70" s="68">
        <f t="shared" si="105"/>
        <v>90.171081379053447</v>
      </c>
      <c r="I70" s="69">
        <f t="shared" si="106"/>
        <v>79.552213076522264</v>
      </c>
      <c r="J70" s="69">
        <f t="shared" si="107"/>
        <v>169.72329445557571</v>
      </c>
      <c r="L70" t="str">
        <f t="shared" ref="L70" si="166">A70</f>
        <v>92 Elementary administration and service occupations</v>
      </c>
      <c r="M70" s="18">
        <f t="shared" si="158"/>
        <v>1.9639285437420353</v>
      </c>
      <c r="N70" s="18">
        <f t="shared" si="158"/>
        <v>2.0195282152123499</v>
      </c>
      <c r="O70" s="18">
        <f t="shared" si="158"/>
        <v>1.971669895624284</v>
      </c>
      <c r="P70" s="18">
        <f t="shared" si="158"/>
        <v>2.2349361433995099</v>
      </c>
      <c r="Q70" s="18">
        <f t="shared" si="158"/>
        <v>2.5190021031739316</v>
      </c>
      <c r="S70" s="68">
        <f t="shared" si="109"/>
        <v>146.02017279025364</v>
      </c>
      <c r="T70" s="69">
        <f t="shared" si="110"/>
        <v>96.283133327095285</v>
      </c>
      <c r="U70" s="69">
        <f t="shared" si="111"/>
        <v>242.30330611734891</v>
      </c>
      <c r="W70" t="str">
        <f t="shared" ref="W70" si="167">A70</f>
        <v>92 Elementary administration and service occupations</v>
      </c>
      <c r="X70" s="18">
        <f t="shared" si="159"/>
        <v>3.5233033563896612</v>
      </c>
      <c r="Y70" s="18">
        <f t="shared" si="159"/>
        <v>3.7413630826674065</v>
      </c>
      <c r="Z70" s="18">
        <f t="shared" si="159"/>
        <v>3.7801575170206929</v>
      </c>
      <c r="AA70" s="18">
        <f t="shared" si="159"/>
        <v>3.8010063907543961</v>
      </c>
      <c r="AB70" s="18">
        <f t="shared" si="159"/>
        <v>4.0982707152834426</v>
      </c>
      <c r="AD70" s="68">
        <f t="shared" si="113"/>
        <v>39.320713520868161</v>
      </c>
      <c r="AE70" s="69">
        <f t="shared" si="114"/>
        <v>78.861055884267941</v>
      </c>
      <c r="AF70" s="69">
        <f t="shared" si="115"/>
        <v>118.18176940513609</v>
      </c>
      <c r="AH70" t="str">
        <f t="shared" ref="AH70" si="168">L70</f>
        <v>92 Elementary administration and service occupations</v>
      </c>
      <c r="AI70" s="18">
        <f t="shared" si="160"/>
        <v>5.0920494426431473</v>
      </c>
      <c r="AJ70" s="18">
        <f t="shared" si="160"/>
        <v>6.0085756248435453</v>
      </c>
      <c r="AK70" s="18">
        <f t="shared" si="160"/>
        <v>6.0904985157856331</v>
      </c>
      <c r="AL70" s="18">
        <f t="shared" si="160"/>
        <v>6.7069980883650402</v>
      </c>
      <c r="AM70" s="18">
        <f t="shared" si="160"/>
        <v>7.6612766189500956</v>
      </c>
      <c r="AO70" s="68">
        <f t="shared" si="117"/>
        <v>45.660721930198591</v>
      </c>
      <c r="AP70" s="69">
        <f t="shared" si="118"/>
        <v>76.085702275388954</v>
      </c>
      <c r="AQ70" s="69">
        <f t="shared" si="119"/>
        <v>121.74642420558754</v>
      </c>
      <c r="AS70" t="str">
        <f t="shared" ref="AS70" si="169">W70</f>
        <v>92 Elementary administration and service occupations</v>
      </c>
      <c r="AT70" s="18">
        <f t="shared" si="161"/>
        <v>5.2040394291202077</v>
      </c>
      <c r="AU70" s="18">
        <f t="shared" si="161"/>
        <v>5.4229386486233979</v>
      </c>
      <c r="AV70" s="18">
        <f t="shared" si="161"/>
        <v>5.792924595746678</v>
      </c>
      <c r="AW70" s="18">
        <f t="shared" si="161"/>
        <v>5.916442644490334</v>
      </c>
      <c r="AX70" s="18">
        <f t="shared" si="161"/>
        <v>6.5843533627845865</v>
      </c>
      <c r="AZ70" s="68">
        <f t="shared" si="121"/>
        <v>42.944451626630794</v>
      </c>
      <c r="BA70" s="69">
        <f t="shared" si="122"/>
        <v>73.179254568896411</v>
      </c>
      <c r="BB70" s="69">
        <f t="shared" si="123"/>
        <v>116.12370619552721</v>
      </c>
      <c r="BD70" t="str">
        <f t="shared" ref="BD70" si="170">AH70</f>
        <v>92 Elementary administration and service occupations</v>
      </c>
      <c r="BE70" s="18">
        <f t="shared" si="162"/>
        <v>8.627815073343486</v>
      </c>
      <c r="BF70" s="18">
        <f t="shared" si="162"/>
        <v>8.2859393660823351</v>
      </c>
      <c r="BG70" s="18">
        <f t="shared" si="162"/>
        <v>7.9007397953039282</v>
      </c>
      <c r="BH70" s="18">
        <f t="shared" si="162"/>
        <v>6.6739650896320164</v>
      </c>
      <c r="BI70" s="18">
        <f t="shared" si="162"/>
        <v>5.8848602482739603</v>
      </c>
      <c r="BK70" s="68">
        <f t="shared" si="125"/>
        <v>-18.937451145054915</v>
      </c>
      <c r="BL70" s="69">
        <f t="shared" si="126"/>
        <v>39.722348381620662</v>
      </c>
      <c r="BM70" s="69">
        <f t="shared" si="127"/>
        <v>20.784897236565744</v>
      </c>
      <c r="BO70" t="str">
        <f t="shared" ref="BO70" si="171">AS70</f>
        <v>92 Elementary administration and service occupations</v>
      </c>
      <c r="BP70" s="18">
        <f t="shared" si="163"/>
        <v>13.567590089575502</v>
      </c>
      <c r="BQ70" s="18">
        <f t="shared" si="163"/>
        <v>13.975456454417465</v>
      </c>
      <c r="BR70" s="18">
        <f t="shared" si="163"/>
        <v>13.269301229678129</v>
      </c>
      <c r="BS70" s="18">
        <f t="shared" si="163"/>
        <v>12.679069427695358</v>
      </c>
      <c r="BT70" s="18">
        <f t="shared" si="163"/>
        <v>12.647082922676725</v>
      </c>
      <c r="BV70" s="68">
        <f t="shared" si="129"/>
        <v>-30.458373591958001</v>
      </c>
      <c r="BW70" s="69">
        <f t="shared" si="130"/>
        <v>40.953333461342069</v>
      </c>
      <c r="BX70" s="69">
        <f t="shared" si="131"/>
        <v>10.49495986938407</v>
      </c>
      <c r="BZ70" t="str">
        <f t="shared" ref="BZ70" si="172">BD70</f>
        <v>92 Elementary administration and service occupations</v>
      </c>
      <c r="CA70" s="18">
        <f t="shared" si="164"/>
        <v>18.108859990705849</v>
      </c>
      <c r="CB70" s="18">
        <f t="shared" si="164"/>
        <v>18.230168731065451</v>
      </c>
      <c r="CC70" s="18">
        <f t="shared" si="164"/>
        <v>17.789828701305929</v>
      </c>
      <c r="CD70" s="18">
        <f t="shared" si="164"/>
        <v>17.335294558743357</v>
      </c>
      <c r="CE70" s="18">
        <f t="shared" si="164"/>
        <v>16.980887754887505</v>
      </c>
      <c r="CG70" s="68">
        <f t="shared" si="133"/>
        <v>-37.92861210583137</v>
      </c>
      <c r="CH70" s="69">
        <f t="shared" si="134"/>
        <v>28.634896530454508</v>
      </c>
      <c r="CI70" s="69">
        <f t="shared" si="135"/>
        <v>-9.2937155753768668</v>
      </c>
      <c r="CK70" t="str">
        <f t="shared" ref="CK70" si="173">BO70</f>
        <v>92 Elementary administration and service occupations</v>
      </c>
      <c r="CL70" s="18">
        <f t="shared" si="165"/>
        <v>23.904779243089187</v>
      </c>
      <c r="CM70" s="18">
        <f t="shared" si="165"/>
        <v>19.861986807419342</v>
      </c>
      <c r="CN70" s="18">
        <f t="shared" si="165"/>
        <v>17.858767948846026</v>
      </c>
      <c r="CO70" s="18">
        <f t="shared" si="165"/>
        <v>15.607500157735455</v>
      </c>
      <c r="CP70" s="18">
        <f t="shared" si="165"/>
        <v>19.163586036897819</v>
      </c>
      <c r="CR70" s="68">
        <f t="shared" si="137"/>
        <v>-39.551757045454096</v>
      </c>
      <c r="CS70" s="69">
        <f t="shared" si="138"/>
        <v>19.758223731769096</v>
      </c>
      <c r="CT70" s="69">
        <f t="shared" si="139"/>
        <v>-19.793533313685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93.826383649424471</v>
      </c>
      <c r="I72" s="67">
        <f>IF(D35&gt;0,I35/D35*100,0)</f>
        <v>70.115867087536316</v>
      </c>
      <c r="J72" s="67">
        <f t="shared" ref="J72" si="175">IF(D35&gt;0,(J35/D35)*100,0)</f>
        <v>163.94225073696077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92.564574597075918</v>
      </c>
      <c r="T72" s="67">
        <f t="shared" ref="T72" si="177">IF(O35&gt;0,T35/O35*100,0)</f>
        <v>74.23576763447285</v>
      </c>
      <c r="U72" s="67">
        <f t="shared" ref="U72" si="178">IF(O35&gt;0,(U35/O35)*100,0)</f>
        <v>166.80034223154877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28.506455302861077</v>
      </c>
      <c r="AE72" s="67">
        <f t="shared" ref="AE72" si="180">IF(Z35&gt;0,AE35/Z35*100,0)</f>
        <v>66.096365277613273</v>
      </c>
      <c r="AF72" s="67">
        <f t="shared" ref="AF72" si="181">IF(Z35&gt;0,(AF35/Z35)*100,0)</f>
        <v>94.602820580474358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15.796159680462399</v>
      </c>
      <c r="AP72" s="67">
        <f t="shared" ref="AP72" si="183">IF(AK35&gt;0,AP35/AK35*100,0)</f>
        <v>59.974900168087011</v>
      </c>
      <c r="AQ72" s="67">
        <f t="shared" ref="AQ72" si="184">IF(AK35&gt;0,(AQ35/AK35)*100,0)</f>
        <v>75.771059848549399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25.762756648776435</v>
      </c>
      <c r="BA72" s="67">
        <f t="shared" ref="BA72" si="186">IF(AV35&gt;0,BA35/AV35*100,0)</f>
        <v>61.922894435310226</v>
      </c>
      <c r="BB72" s="67">
        <f t="shared" ref="BB72" si="187">IF(AV35&gt;0,(BB35/AV35)*100,0)</f>
        <v>87.685651084086672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8.8308096755364325</v>
      </c>
      <c r="BL72" s="67">
        <f t="shared" ref="BL72" si="189">IF(BG35&gt;0,BL35/BG35*100,0)</f>
        <v>45.422794257285254</v>
      </c>
      <c r="BM72" s="67">
        <f t="shared" ref="BM72" si="190">IF(BG35&gt;0,(BM35/BG35)*100,0)</f>
        <v>54.253603932821683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-27.037025498149653</v>
      </c>
      <c r="BW72" s="67">
        <f t="shared" ref="BW72" si="192">IF(BR35&gt;0,BW35/BR35*100,0)</f>
        <v>40.597499485638558</v>
      </c>
      <c r="BX72" s="67">
        <f t="shared" ref="BX72" si="193">IF(BR35&gt;0,(BX35/BR35)*100,0)</f>
        <v>13.560473987488905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-34.971635533498663</v>
      </c>
      <c r="CH72" s="67">
        <f t="shared" ref="CH72" si="195">IF(CC35&gt;0,CH35/CC35*100,0)</f>
        <v>29.85086892376599</v>
      </c>
      <c r="CI72" s="67">
        <f t="shared" ref="CI72" si="196">IF(CC35&gt;0,(CI35/CC35)*100,0)</f>
        <v>-5.1207666097326738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-43.667581747896314</v>
      </c>
      <c r="CS72" s="67">
        <f t="shared" ref="CS72" si="198">IF(CN35&gt;0,CS35/CN35*100,0)</f>
        <v>23.870732027610504</v>
      </c>
      <c r="CT72" s="67">
        <f t="shared" ref="CT72" si="199">IF(CN35&gt;0,(CT35/CN35)*100,0)</f>
        <v>-19.796849720285813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Heart of the South West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Heart of the South West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Heart of the South West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Heart of the South West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Heart of the South West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Heart of the South West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Heart of the South West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Heart of the South West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Heart of the South West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7.1990310380443123</v>
      </c>
      <c r="C82" s="18">
        <f t="shared" si="210"/>
        <v>3.0303499644899423</v>
      </c>
      <c r="D82" s="18">
        <f t="shared" si="210"/>
        <v>4.1945515763148533</v>
      </c>
      <c r="E82" s="18">
        <f t="shared" si="210"/>
        <v>4.5093508537509264</v>
      </c>
      <c r="F82" s="18">
        <f t="shared" ref="F82:F107" si="211">IF(AND(F$6-C$6 &lt;&gt; 0,C8&lt;&gt;0,F8&lt;&gt;0),(EXP(LN(F8/C8)/(F$6-C$6))-1)*100,0)</f>
        <v>4.3179053110542043</v>
      </c>
      <c r="H82" s="18">
        <f t="shared" ref="H82:H107" si="212">IF($F$6-$D$6 &lt;&gt; 0,(EXP(LN(1+(H45/100))/($F$6-$D$6))-1)*100,0)</f>
        <v>4.40431222605564</v>
      </c>
      <c r="I82" s="18">
        <f t="shared" ref="I82:I107" si="213">IF(D8&gt;0,((1+(I8/D8))^(1/($F$6-$D$6))-1)*100,0)</f>
        <v>3.6999662001231837</v>
      </c>
      <c r="J82" s="18">
        <f t="shared" ref="J82:J107" si="214">IF($F$6-$D$6 &lt;&gt; 0,(EXP(LN(1+(J45/100))/($F$6-$D$6))-1)*100,0)</f>
        <v>6.6681676320283101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7.8781816401089388</v>
      </c>
      <c r="N82" s="18">
        <f t="shared" si="215"/>
        <v>1.3046602179731748</v>
      </c>
      <c r="O82" s="18">
        <f t="shared" si="215"/>
        <v>3.0441934189029851</v>
      </c>
      <c r="P82" s="18">
        <f t="shared" si="215"/>
        <v>4.1179377472830403</v>
      </c>
      <c r="Q82" s="18">
        <f t="shared" ref="Q82:Q107" si="216">IF(AND(Q$6-N$6 &lt;&gt; 0,N8&lt;&gt;0,Q8&lt;&gt;0),(EXP(LN(Q8/N8)/(Q$6-N$6))-1)*100,0)</f>
        <v>3.6036756900284406</v>
      </c>
      <c r="S82" s="18">
        <f t="shared" ref="S82:S107" si="217">IF($F$6-$D$6 &lt;&gt; 0,(EXP(LN(1+(S45/100))/($F$6-$D$6))-1)*100,0)</f>
        <v>3.7587855089401323</v>
      </c>
      <c r="T82" s="18">
        <f t="shared" ref="T82:T107" si="218">IF(O8&gt;0,((1+(T8/O8))^(1/($F$6-$D$6))-1)*100,0)</f>
        <v>3.5969852407267799</v>
      </c>
      <c r="U82" s="18">
        <f t="shared" ref="U82:U107" si="219">IF($F$6-$D$6 &lt;&gt; 0,(EXP(LN(1+(U45/100))/($F$6-$D$6))-1)*100,0)</f>
        <v>6.1222303553480462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3.0462123628306692</v>
      </c>
      <c r="Y82" s="18">
        <f t="shared" si="220"/>
        <v>3.5871301632005803</v>
      </c>
      <c r="Z82" s="18">
        <f t="shared" si="220"/>
        <v>-0.58089839604881233</v>
      </c>
      <c r="AA82" s="18">
        <f t="shared" si="220"/>
        <v>1.0749588271302457</v>
      </c>
      <c r="AB82" s="18">
        <f t="shared" ref="AB82:AB107" si="221">IF(AND(AB$6-Y$6 &lt;&gt; 0,Y8&lt;&gt;0,AB8&lt;&gt;0),(EXP(LN(AB8/Y8)/(AB$6-Y$6))-1)*100,0)</f>
        <v>0.70897342014966114</v>
      </c>
      <c r="AD82" s="18">
        <f t="shared" ref="AD82:AD107" si="222">IF($F$6-$D$6 &lt;&gt; 0,(EXP(LN(1+(AD45/100))/($F$6-$D$6))-1)*100,0)</f>
        <v>0.51996456946075131</v>
      </c>
      <c r="AE82" s="18">
        <f t="shared" ref="AE82:AE107" si="223">IF(Z8&gt;0,((1+(AE8/Z8))^(1/($F$6-$D$6))-1)*100,0)</f>
        <v>3.1953722820569519</v>
      </c>
      <c r="AF82" s="18">
        <f t="shared" ref="AF82:AF107" si="224">IF($F$6-$D$6 &lt;&gt; 0,(EXP(LN(1+(AF45/100))/($F$6-$D$6))-1)*100,0)</f>
        <v>3.5346717281664386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1.5501094588538988</v>
      </c>
      <c r="AJ82" s="18">
        <f t="shared" si="225"/>
        <v>10.805390062999187</v>
      </c>
      <c r="AK82" s="18">
        <f t="shared" si="225"/>
        <v>-1.414222465795012</v>
      </c>
      <c r="AL82" s="18">
        <f t="shared" si="225"/>
        <v>0.68657970568006821</v>
      </c>
      <c r="AM82" s="18">
        <f t="shared" ref="AM82:AM107" si="226">IF(AND(AM$6-AJ$6 &lt;&gt; 0,AJ8&lt;&gt;0,AM8&lt;&gt;0),(EXP(LN(AM8/AJ8)/(AM$6-AJ$6))-1)*100,0)</f>
        <v>0.6257791652825917</v>
      </c>
      <c r="AO82" s="18">
        <f t="shared" ref="AO82:AO107" si="227">IF($F$6-$D$6 &lt;&gt; 0,(EXP(LN(1+(AO45/100))/($F$6-$D$6))-1)*100,0)</f>
        <v>-1.8615242281150302E-2</v>
      </c>
      <c r="AP82" s="18">
        <f t="shared" ref="AP82:AP107" si="228">IF(AK8&gt;0,((1+(AP8/AK8))^(1/($F$6-$D$6))-1)*100,0)</f>
        <v>2.8387020819998554</v>
      </c>
      <c r="AQ82" s="18">
        <f t="shared" ref="AQ82:AQ107" si="229">IF($F$6-$D$6 &lt;&gt; 0,(EXP(LN(1+(AQ45/100))/($F$6-$D$6))-1)*100,0)</f>
        <v>2.8261278251854982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1.3451091302182361</v>
      </c>
      <c r="AU82" s="18">
        <f t="shared" si="230"/>
        <v>9.1348595929192413</v>
      </c>
      <c r="AV82" s="18">
        <f t="shared" si="230"/>
        <v>-1.8627060573186971</v>
      </c>
      <c r="AW82" s="18">
        <f t="shared" si="230"/>
        <v>0.732468898091021</v>
      </c>
      <c r="AX82" s="18">
        <f t="shared" ref="AX82:AX107" si="231">IF(AND(AX$6-AU$6 &lt;&gt; 0,AU8&lt;&gt;0,AX8&lt;&gt;0),(EXP(LN(AX8/AU8)/(AX$6-AU$6))-1)*100,0)</f>
        <v>0.41573972837634088</v>
      </c>
      <c r="AZ82" s="18">
        <f t="shared" ref="AZ82:AZ107" si="232">IF($F$6-$D$6 &lt;&gt; 0,(EXP(LN(1+(AZ45/100))/($F$6-$D$6))-1)*100,0)</f>
        <v>-0.14012645435267368</v>
      </c>
      <c r="BA82" s="18">
        <f t="shared" ref="BA82:BA107" si="233">IF(AV8&gt;0,((1+(BA8/AV8))^(1/($F$6-$D$6))-1)*100,0)</f>
        <v>2.8283993215469039</v>
      </c>
      <c r="BB82" s="18">
        <f t="shared" ref="BB82:BB107" si="234">IF($F$6-$D$6 &lt;&gt; 0,(EXP(LN(1+(BB45/100))/($F$6-$D$6))-1)*100,0)</f>
        <v>2.7338901194366327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4.0917404191915141</v>
      </c>
      <c r="BF82" s="18">
        <f t="shared" si="235"/>
        <v>2.197099308984729</v>
      </c>
      <c r="BG82" s="18">
        <f t="shared" si="235"/>
        <v>-3.2082484817080426</v>
      </c>
      <c r="BH82" s="18">
        <f t="shared" si="235"/>
        <v>0.47677708800373253</v>
      </c>
      <c r="BI82" s="18">
        <f t="shared" ref="BI82:BI107" si="236">IF(AND(BI$6-BF$6 &lt;&gt; 0,BF8&lt;&gt;0,BI8&lt;&gt;0),(EXP(LN(BI8/BF8)/(BI$6-BF$6))-1)*100,0)</f>
        <v>-0.58419015407638053</v>
      </c>
      <c r="BK82" s="18">
        <f t="shared" ref="BK82:BK107" si="237">IF($F$6-$D$6 &lt;&gt; 0,(EXP(LN(1+(BK45/100))/($F$6-$D$6))-1)*100,0)</f>
        <v>-0.76689506529701301</v>
      </c>
      <c r="BL82" s="18">
        <f t="shared" ref="BL82:BL107" si="238">IF(BG8&gt;0,((1+(BL8/BG8))^(1/($F$6-$D$6))-1)*100,0)</f>
        <v>2.1009666356000878</v>
      </c>
      <c r="BM82" s="18">
        <f t="shared" ref="BM82:BM107" si="239">IF($F$6-$D$6 &lt;&gt; 0,(EXP(LN(1+(BM45/100))/($F$6-$D$6))-1)*100,0)</f>
        <v>1.5361686819120646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0.94095656423256457</v>
      </c>
      <c r="BQ82" s="18">
        <f t="shared" si="240"/>
        <v>6.3998180352140555</v>
      </c>
      <c r="BR82" s="18">
        <f t="shared" si="240"/>
        <v>-6.0501177276144897</v>
      </c>
      <c r="BS82" s="18">
        <f t="shared" si="240"/>
        <v>-2.8278379659944064</v>
      </c>
      <c r="BT82" s="18">
        <f t="shared" ref="BT82:BT107" si="241">IF(AND(BT$6-BQ$6 &lt;&gt; 0,BQ8&lt;&gt;0,BT8&lt;&gt;0),(EXP(LN(BT8/BQ8)/(BT$6-BQ$6))-1)*100,0)</f>
        <v>-3.2997612267990473</v>
      </c>
      <c r="BV82" s="18">
        <f t="shared" ref="BV82:BV107" si="242">IF($F$6-$D$6 &lt;&gt; 0,(EXP(LN(1+(BV45/100))/($F$6-$D$6))-1)*100,0)</f>
        <v>-3.9140273952855131</v>
      </c>
      <c r="BW82" s="18">
        <f t="shared" ref="BW82:BW107" si="243">IF(BR8&gt;0,((1+(BW8/BR8))^(1/($F$6-$D$6))-1)*100,0)</f>
        <v>1.9228514389034057</v>
      </c>
      <c r="BX82" s="18">
        <f t="shared" ref="BX82:BX107" si="244">IF($F$6-$D$6 &lt;&gt; 0,(EXP(LN(1+(BX45/100))/($F$6-$D$6))-1)*100,0)</f>
        <v>-0.84789751337706054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8.179104165309937</v>
      </c>
      <c r="CB82" s="18">
        <f t="shared" si="245"/>
        <v>-0.60777110638801091</v>
      </c>
      <c r="CC82" s="18">
        <f t="shared" si="245"/>
        <v>-4.0845897115817547</v>
      </c>
      <c r="CD82" s="18">
        <f t="shared" si="245"/>
        <v>-1.2879800616032777</v>
      </c>
      <c r="CE82" s="18">
        <f t="shared" ref="CE82:CE107" si="246">IF(AND(CE$6-CB$6 &lt;&gt; 0,CB8&lt;&gt;0,CE8&lt;&gt;0),(EXP(LN(CE8/CB8)/(CE$6-CB$6))-1)*100,0)</f>
        <v>-2.1285725048876269</v>
      </c>
      <c r="CG82" s="18">
        <f t="shared" ref="CG82:CG107" si="247">IF($F$6-$D$6 &lt;&gt; 0,(EXP(LN(1+(CG45/100))/($F$6-$D$6))-1)*100,0)</f>
        <v>-2.229127926326957</v>
      </c>
      <c r="CH82" s="18">
        <f t="shared" ref="CH82:CH107" si="248">IF(CC8&gt;0,((1+(CH8/CC8))^(1/($F$6-$D$6))-1)*100,0)</f>
        <v>1.8145861241365191</v>
      </c>
      <c r="CI82" s="18">
        <f t="shared" ref="CI82:CI107" si="249">IF($F$6-$D$6 &lt;&gt; 0,(EXP(LN(1+(CI45/100))/($F$6-$D$6))-1)*100,0)</f>
        <v>0.14988959765029897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6.314728031805128</v>
      </c>
      <c r="CM82" s="18">
        <f t="shared" si="250"/>
        <v>27.919145962923288</v>
      </c>
      <c r="CN82" s="18">
        <f t="shared" si="250"/>
        <v>-3.9359591299152341</v>
      </c>
      <c r="CO82" s="18">
        <f t="shared" si="250"/>
        <v>-1.7199733704414744</v>
      </c>
      <c r="CP82" s="18">
        <f t="shared" ref="CP82:CP107" si="251">IF(AND(CP$6-CM$6 &lt;&gt; 0,CM8&lt;&gt;0,CP8&lt;&gt;0),(EXP(LN(CP8/CM8)/(CP$6-CM$6))-1)*100,0)</f>
        <v>-0.79706328381895508</v>
      </c>
      <c r="CR82" s="18">
        <f t="shared" ref="CR82:CR107" si="252">IF($F$6-$D$6 &lt;&gt; 0,(EXP(LN(1+(CR45/100))/($F$6-$D$6))-1)*100,0)</f>
        <v>-2.4642575986443704</v>
      </c>
      <c r="CS82" s="18">
        <f t="shared" ref="CS82:CS107" si="253">IF(CN8&gt;0,((1+(CS8/CN8))^(1/($F$6-$D$6))-1)*100,0)</f>
        <v>1.6893484887055443</v>
      </c>
      <c r="CT82" s="18">
        <f t="shared" ref="CT82:CT107" si="254">IF($F$6-$D$6 &lt;&gt; 0,(EXP(LN(1+(CT45/100))/($F$6-$D$6))-1)*100,0)</f>
        <v>-0.17910169742477722</v>
      </c>
    </row>
    <row r="83" spans="1:98" x14ac:dyDescent="0.2">
      <c r="A83" t="str">
        <f t="shared" si="209"/>
        <v>12 Other managers and proprietors</v>
      </c>
      <c r="B83" s="18">
        <f t="shared" si="210"/>
        <v>6.644219825346398</v>
      </c>
      <c r="C83" s="18">
        <f t="shared" si="210"/>
        <v>-9.777026169417768</v>
      </c>
      <c r="D83" s="18">
        <f t="shared" si="210"/>
        <v>7.7349220379212325</v>
      </c>
      <c r="E83" s="18">
        <f t="shared" si="210"/>
        <v>5.1332488501299345</v>
      </c>
      <c r="F83" s="18">
        <f t="shared" si="211"/>
        <v>4.9315966535496969</v>
      </c>
      <c r="H83" s="18">
        <f t="shared" si="212"/>
        <v>5.9934164289537462</v>
      </c>
      <c r="I83" s="18">
        <f t="shared" si="213"/>
        <v>4.7483685847546475</v>
      </c>
      <c r="J83" s="18">
        <f t="shared" si="214"/>
        <v>8.500043672948788</v>
      </c>
      <c r="L83" t="str">
        <f t="shared" ref="L83:L106" si="255">A83</f>
        <v>12 Other managers and proprietors</v>
      </c>
      <c r="M83" s="18">
        <f t="shared" si="215"/>
        <v>6.8899339170828133</v>
      </c>
      <c r="N83" s="18">
        <f t="shared" si="215"/>
        <v>-0.17419877643307657</v>
      </c>
      <c r="O83" s="18">
        <f t="shared" si="215"/>
        <v>6.7827031357573286</v>
      </c>
      <c r="P83" s="18">
        <f t="shared" si="215"/>
        <v>5.218128713501069</v>
      </c>
      <c r="Q83" s="18">
        <f t="shared" si="216"/>
        <v>5.3575877136845973</v>
      </c>
      <c r="S83" s="18">
        <f t="shared" si="217"/>
        <v>5.7370896731752552</v>
      </c>
      <c r="T83" s="18">
        <f t="shared" si="218"/>
        <v>4.5841069550824454</v>
      </c>
      <c r="U83" s="18">
        <f t="shared" si="219"/>
        <v>8.2138545969275825</v>
      </c>
      <c r="W83" t="str">
        <f t="shared" ref="W83:W106" si="256">A83</f>
        <v>12 Other managers and proprietors</v>
      </c>
      <c r="X83" s="18">
        <f t="shared" si="220"/>
        <v>1.8090910468838484</v>
      </c>
      <c r="Y83" s="18">
        <f t="shared" si="220"/>
        <v>1.8862279152818795</v>
      </c>
      <c r="Z83" s="18">
        <f t="shared" si="220"/>
        <v>3.4995746657092042</v>
      </c>
      <c r="AA83" s="18">
        <f t="shared" si="220"/>
        <v>2.0568273655104052</v>
      </c>
      <c r="AB83" s="18">
        <f t="shared" si="221"/>
        <v>2.4947944686642298</v>
      </c>
      <c r="AD83" s="18">
        <f t="shared" si="222"/>
        <v>2.5354945760770686</v>
      </c>
      <c r="AE83" s="18">
        <f t="shared" si="223"/>
        <v>4.1746160166069135</v>
      </c>
      <c r="AF83" s="18">
        <f t="shared" si="224"/>
        <v>5.717981720583909</v>
      </c>
      <c r="AH83" t="str">
        <f t="shared" ref="AH83:AH106" si="257">L83</f>
        <v>12 Other managers and proprietors</v>
      </c>
      <c r="AI83" s="18">
        <f t="shared" si="225"/>
        <v>0.93230373118200482</v>
      </c>
      <c r="AJ83" s="18">
        <f t="shared" si="225"/>
        <v>9.3040183301859702</v>
      </c>
      <c r="AK83" s="18">
        <f t="shared" si="225"/>
        <v>1.4547819450958288</v>
      </c>
      <c r="AL83" s="18">
        <f t="shared" si="225"/>
        <v>2.0847026976497096</v>
      </c>
      <c r="AM83" s="18">
        <f t="shared" si="226"/>
        <v>2.32348866579557</v>
      </c>
      <c r="AO83" s="18">
        <f t="shared" si="227"/>
        <v>1.874295741271359</v>
      </c>
      <c r="AP83" s="18">
        <f t="shared" si="228"/>
        <v>3.7822364596943991</v>
      </c>
      <c r="AQ83" s="18">
        <f t="shared" si="229"/>
        <v>4.9577069008352126</v>
      </c>
      <c r="AS83" t="str">
        <f t="shared" ref="AS83:AS106" si="258">W83</f>
        <v>12 Other managers and proprietors</v>
      </c>
      <c r="AT83" s="18">
        <f t="shared" si="230"/>
        <v>0.90880470912817479</v>
      </c>
      <c r="AU83" s="18">
        <f t="shared" si="230"/>
        <v>4.4528885042871114</v>
      </c>
      <c r="AV83" s="18">
        <f t="shared" si="230"/>
        <v>2.6317194683749268</v>
      </c>
      <c r="AW83" s="18">
        <f t="shared" si="230"/>
        <v>0.63984010548745474</v>
      </c>
      <c r="AX83" s="18">
        <f t="shared" si="231"/>
        <v>1.4937364754992855</v>
      </c>
      <c r="AZ83" s="18">
        <f t="shared" si="232"/>
        <v>1.2994670335141789</v>
      </c>
      <c r="BA83" s="18">
        <f t="shared" si="233"/>
        <v>3.6895996014798316</v>
      </c>
      <c r="BB83" s="18">
        <f t="shared" si="234"/>
        <v>4.5013892921298426</v>
      </c>
      <c r="BD83" t="str">
        <f t="shared" ref="BD83:BD106" si="259">AH83</f>
        <v>12 Other managers and proprietors</v>
      </c>
      <c r="BE83" s="18">
        <f t="shared" si="235"/>
        <v>-0.76040146252882579</v>
      </c>
      <c r="BF83" s="18">
        <f t="shared" si="235"/>
        <v>3.1096624052888489</v>
      </c>
      <c r="BG83" s="18">
        <f t="shared" si="235"/>
        <v>-1.2245079473036102</v>
      </c>
      <c r="BH83" s="18">
        <f t="shared" si="235"/>
        <v>0.42372621003319288</v>
      </c>
      <c r="BI83" s="18">
        <f t="shared" si="236"/>
        <v>7.066671025779403E-2</v>
      </c>
      <c r="BK83" s="18">
        <f t="shared" si="237"/>
        <v>-0.12871867914551194</v>
      </c>
      <c r="BL83" s="18">
        <f t="shared" si="238"/>
        <v>2.3194127517803365</v>
      </c>
      <c r="BM83" s="18">
        <f t="shared" si="239"/>
        <v>2.2262837373330013</v>
      </c>
      <c r="BO83" t="str">
        <f t="shared" ref="BO83:BO106" si="260">AS83</f>
        <v>12 Other managers and proprietors</v>
      </c>
      <c r="BP83" s="18">
        <f t="shared" si="240"/>
        <v>9.4746397161338258E-2</v>
      </c>
      <c r="BQ83" s="18">
        <f t="shared" si="240"/>
        <v>1.5722176138023736</v>
      </c>
      <c r="BR83" s="18">
        <f t="shared" si="240"/>
        <v>-1.5647496534811012</v>
      </c>
      <c r="BS83" s="18">
        <f t="shared" si="240"/>
        <v>-2.1207978018858653</v>
      </c>
      <c r="BT83" s="18">
        <f t="shared" si="241"/>
        <v>-1.7201410344544366</v>
      </c>
      <c r="BV83" s="18">
        <f t="shared" si="242"/>
        <v>-1.9357983031892956</v>
      </c>
      <c r="BW83" s="18">
        <f t="shared" si="243"/>
        <v>2.6339207932098985</v>
      </c>
      <c r="BX83" s="18">
        <f t="shared" si="244"/>
        <v>1.3500056922990833</v>
      </c>
      <c r="BZ83" t="str">
        <f t="shared" ref="BZ83:BZ106" si="261">BD83</f>
        <v>12 Other managers and proprietors</v>
      </c>
      <c r="CA83" s="18">
        <f t="shared" si="245"/>
        <v>6.6162101809949858</v>
      </c>
      <c r="CB83" s="18">
        <f t="shared" si="245"/>
        <v>-4.8065049061831182</v>
      </c>
      <c r="CC83" s="18">
        <f t="shared" si="245"/>
        <v>-1.1881535436453095</v>
      </c>
      <c r="CD83" s="18">
        <f t="shared" si="245"/>
        <v>-1.9229058337691063</v>
      </c>
      <c r="CE83" s="18">
        <f t="shared" si="246"/>
        <v>-1.8770683089467499</v>
      </c>
      <c r="CG83" s="18">
        <f t="shared" si="247"/>
        <v>-1.6785974769586987</v>
      </c>
      <c r="CH83" s="18">
        <f t="shared" si="248"/>
        <v>2.1991026208000086</v>
      </c>
      <c r="CI83" s="18">
        <f t="shared" si="249"/>
        <v>1.0034657997481711</v>
      </c>
      <c r="CK83" t="str">
        <f t="shared" ref="CK83:CK106" si="262">BO83</f>
        <v>12 Other managers and proprietors</v>
      </c>
      <c r="CL83" s="18">
        <f t="shared" si="250"/>
        <v>-1.6908742692448686</v>
      </c>
      <c r="CM83" s="18">
        <f t="shared" si="250"/>
        <v>30.219603891826139</v>
      </c>
      <c r="CN83" s="18">
        <f t="shared" si="250"/>
        <v>-3.8550898816491874</v>
      </c>
      <c r="CO83" s="18">
        <f t="shared" si="250"/>
        <v>4.7594166161424312E-2</v>
      </c>
      <c r="CP83" s="18">
        <f t="shared" si="251"/>
        <v>0.4525341266772509</v>
      </c>
      <c r="CR83" s="18">
        <f t="shared" si="252"/>
        <v>-1.270592123906622</v>
      </c>
      <c r="CS83" s="18">
        <f t="shared" si="253"/>
        <v>1.8374549902292703</v>
      </c>
      <c r="CT83" s="18">
        <f t="shared" si="254"/>
        <v>0.87449965812631536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6.527576731216822</v>
      </c>
      <c r="C84" s="18">
        <f t="shared" si="210"/>
        <v>-1.6535471824885573</v>
      </c>
      <c r="D84" s="18">
        <f t="shared" si="210"/>
        <v>7.9736266765268349</v>
      </c>
      <c r="E84" s="18">
        <f t="shared" si="210"/>
        <v>4.1298090743752569</v>
      </c>
      <c r="F84" s="18">
        <f t="shared" si="211"/>
        <v>4.9406178001503376</v>
      </c>
      <c r="H84" s="18">
        <f t="shared" si="212"/>
        <v>5.3956316666413873</v>
      </c>
      <c r="I84" s="18">
        <f t="shared" si="213"/>
        <v>3.2245216898994622</v>
      </c>
      <c r="J84" s="18">
        <f t="shared" si="214"/>
        <v>7.1287991904406711</v>
      </c>
      <c r="L84" t="str">
        <f t="shared" si="255"/>
        <v>21 Science, research, engineering and technology professionals</v>
      </c>
      <c r="M84" s="18">
        <f t="shared" si="215"/>
        <v>6.9337426504901378</v>
      </c>
      <c r="N84" s="18">
        <f t="shared" si="215"/>
        <v>1.8807854778010169</v>
      </c>
      <c r="O84" s="18">
        <f t="shared" si="215"/>
        <v>9.5775720741771089</v>
      </c>
      <c r="P84" s="18">
        <f t="shared" si="215"/>
        <v>4.343936828421846</v>
      </c>
      <c r="Q84" s="18">
        <f t="shared" si="216"/>
        <v>5.7939426057123988</v>
      </c>
      <c r="S84" s="18">
        <f t="shared" si="217"/>
        <v>6.060101088995351</v>
      </c>
      <c r="T84" s="18">
        <f t="shared" si="218"/>
        <v>3.6019983293213542</v>
      </c>
      <c r="U84" s="18">
        <f t="shared" si="219"/>
        <v>7.8744625855751371</v>
      </c>
      <c r="W84" t="str">
        <f t="shared" si="256"/>
        <v>21 Science, research, engineering and technology professionals</v>
      </c>
      <c r="X84" s="18">
        <f t="shared" si="220"/>
        <v>0.43763170035682197</v>
      </c>
      <c r="Y84" s="18">
        <f t="shared" si="220"/>
        <v>2.8511566919082298</v>
      </c>
      <c r="Z84" s="18">
        <f t="shared" si="220"/>
        <v>4.2102318144110695</v>
      </c>
      <c r="AA84" s="18">
        <f t="shared" si="220"/>
        <v>0.6329462664385721</v>
      </c>
      <c r="AB84" s="18">
        <f t="shared" si="221"/>
        <v>1.8761863872102991</v>
      </c>
      <c r="AD84" s="18">
        <f t="shared" si="222"/>
        <v>1.8115179507042889</v>
      </c>
      <c r="AE84" s="18">
        <f t="shared" si="223"/>
        <v>2.766306605678337</v>
      </c>
      <c r="AF84" s="18">
        <f t="shared" si="224"/>
        <v>4.0532359809342333</v>
      </c>
      <c r="AH84" t="str">
        <f t="shared" si="257"/>
        <v>21 Science, research, engineering and technology professionals</v>
      </c>
      <c r="AI84" s="18">
        <f t="shared" si="225"/>
        <v>-1.4327491286062033</v>
      </c>
      <c r="AJ84" s="18">
        <f t="shared" si="225"/>
        <v>14.774019444851017</v>
      </c>
      <c r="AK84" s="18">
        <f t="shared" si="225"/>
        <v>3.9099820371565785</v>
      </c>
      <c r="AL84" s="18">
        <f t="shared" si="225"/>
        <v>1.0054281908880913</v>
      </c>
      <c r="AM84" s="18">
        <f t="shared" si="226"/>
        <v>2.7214325773947667</v>
      </c>
      <c r="AO84" s="18">
        <f t="shared" si="227"/>
        <v>1.9644777802821034</v>
      </c>
      <c r="AP84" s="18">
        <f t="shared" si="228"/>
        <v>2.7121076963555479</v>
      </c>
      <c r="AQ84" s="18">
        <f t="shared" si="229"/>
        <v>4.1215104146981485</v>
      </c>
      <c r="AS84" t="str">
        <f t="shared" si="258"/>
        <v>21 Science, research, engineering and technology professionals</v>
      </c>
      <c r="AT84" s="18">
        <f t="shared" si="230"/>
        <v>-0.20413235993259615</v>
      </c>
      <c r="AU84" s="18">
        <f t="shared" si="230"/>
        <v>0.78815686946438479</v>
      </c>
      <c r="AV84" s="18">
        <f t="shared" si="230"/>
        <v>1.9283923010493309</v>
      </c>
      <c r="AW84" s="18">
        <f t="shared" si="230"/>
        <v>-0.16322634592790264</v>
      </c>
      <c r="AX84" s="18">
        <f t="shared" si="231"/>
        <v>0.54533420869209426</v>
      </c>
      <c r="AZ84" s="18">
        <f t="shared" si="232"/>
        <v>0.52916684754178434</v>
      </c>
      <c r="BA84" s="18">
        <f t="shared" si="233"/>
        <v>2.3104937261897218</v>
      </c>
      <c r="BB84" s="18">
        <f t="shared" si="234"/>
        <v>2.6989033712528698</v>
      </c>
      <c r="BD84" t="str">
        <f t="shared" si="259"/>
        <v>21 Science, research, engineering and technology professionals</v>
      </c>
      <c r="BE84" s="18">
        <f t="shared" si="235"/>
        <v>2.5316353931786439</v>
      </c>
      <c r="BF84" s="18">
        <f t="shared" si="235"/>
        <v>6.4795646017842712</v>
      </c>
      <c r="BG84" s="18">
        <f t="shared" si="235"/>
        <v>2.2326040801072367</v>
      </c>
      <c r="BH84" s="18">
        <f t="shared" si="235"/>
        <v>0.22397085529095584</v>
      </c>
      <c r="BI84" s="18">
        <f t="shared" si="236"/>
        <v>1.2297326432836098</v>
      </c>
      <c r="BK84" s="18">
        <f t="shared" si="237"/>
        <v>0.88909153024023801</v>
      </c>
      <c r="BL84" s="18">
        <f t="shared" si="238"/>
        <v>1.8252683175149942</v>
      </c>
      <c r="BM84" s="18">
        <f t="shared" si="239"/>
        <v>2.5253910994457174</v>
      </c>
      <c r="BO84" t="str">
        <f t="shared" si="260"/>
        <v>21 Science, research, engineering and technology professionals</v>
      </c>
      <c r="BP84" s="18">
        <f t="shared" si="240"/>
        <v>-8.0133388247416448E-2</v>
      </c>
      <c r="BQ84" s="18">
        <f t="shared" si="240"/>
        <v>11.927394527756508</v>
      </c>
      <c r="BR84" s="18">
        <f t="shared" si="240"/>
        <v>0.16912479422515059</v>
      </c>
      <c r="BS84" s="18">
        <f t="shared" si="240"/>
        <v>-1.6150433863588609</v>
      </c>
      <c r="BT84" s="18">
        <f t="shared" si="241"/>
        <v>-0.26024469161672892</v>
      </c>
      <c r="BV84" s="18">
        <f t="shared" si="242"/>
        <v>-1.0238798849814712</v>
      </c>
      <c r="BW84" s="18">
        <f t="shared" si="243"/>
        <v>1.9419921505831494</v>
      </c>
      <c r="BX84" s="18">
        <f t="shared" si="244"/>
        <v>1.1742827278523826</v>
      </c>
      <c r="BZ84" t="str">
        <f t="shared" si="261"/>
        <v>21 Science, research, engineering and technology professionals</v>
      </c>
      <c r="CA84" s="18">
        <f t="shared" si="245"/>
        <v>7.5882935168792853</v>
      </c>
      <c r="CB84" s="18">
        <f t="shared" si="245"/>
        <v>1.4170887296549139</v>
      </c>
      <c r="CC84" s="18">
        <f t="shared" si="245"/>
        <v>1.0507544232477795</v>
      </c>
      <c r="CD84" s="18">
        <f t="shared" si="245"/>
        <v>-2.8628863731651188</v>
      </c>
      <c r="CE84" s="18">
        <f t="shared" si="246"/>
        <v>-1.3910565940596586</v>
      </c>
      <c r="CG84" s="18">
        <f t="shared" si="247"/>
        <v>-1.5754775225564122</v>
      </c>
      <c r="CH84" s="18">
        <f t="shared" si="248"/>
        <v>1.5873813469565068</v>
      </c>
      <c r="CI84" s="18">
        <f t="shared" si="249"/>
        <v>0.35451435779276785</v>
      </c>
      <c r="CK84" t="str">
        <f t="shared" si="262"/>
        <v>21 Science, research, engineering and technology professionals</v>
      </c>
      <c r="CL84" s="18">
        <f t="shared" si="250"/>
        <v>7.6194807792299812</v>
      </c>
      <c r="CM84" s="18">
        <f t="shared" si="250"/>
        <v>52.768115061144094</v>
      </c>
      <c r="CN84" s="18">
        <f t="shared" si="250"/>
        <v>1.8402977080290261</v>
      </c>
      <c r="CO84" s="18">
        <f t="shared" si="250"/>
        <v>-0.67541122143219834</v>
      </c>
      <c r="CP84" s="18">
        <f t="shared" si="251"/>
        <v>2.8341644360409868</v>
      </c>
      <c r="CR84" s="18">
        <f t="shared" si="252"/>
        <v>0.15617658332041096</v>
      </c>
      <c r="CS84" s="18">
        <f t="shared" si="253"/>
        <v>1.8296222794744299</v>
      </c>
      <c r="CT84" s="18">
        <f t="shared" si="254"/>
        <v>1.9511014457796572</v>
      </c>
    </row>
    <row r="85" spans="1:98" x14ac:dyDescent="0.2">
      <c r="A85" t="str">
        <f t="shared" si="209"/>
        <v>22 Health professionals</v>
      </c>
      <c r="B85" s="18">
        <f t="shared" si="210"/>
        <v>5.7217200663373768</v>
      </c>
      <c r="C85" s="18">
        <f t="shared" si="210"/>
        <v>0.97842265592822386</v>
      </c>
      <c r="D85" s="18">
        <f t="shared" si="210"/>
        <v>6.1499898190543245</v>
      </c>
      <c r="E85" s="18">
        <f t="shared" si="210"/>
        <v>4.3867973337093025</v>
      </c>
      <c r="F85" s="18">
        <f t="shared" si="211"/>
        <v>4.7171361030639902</v>
      </c>
      <c r="H85" s="18">
        <f t="shared" si="212"/>
        <v>4.9712497577482306</v>
      </c>
      <c r="I85" s="18">
        <f t="shared" si="213"/>
        <v>3.7687094870828108</v>
      </c>
      <c r="J85" s="18">
        <f t="shared" si="214"/>
        <v>7.1362375699011604</v>
      </c>
      <c r="L85" t="str">
        <f t="shared" si="255"/>
        <v>22 Health professionals</v>
      </c>
      <c r="M85" s="18">
        <f t="shared" si="215"/>
        <v>6.4306570843739586</v>
      </c>
      <c r="N85" s="18">
        <f t="shared" si="215"/>
        <v>-0.85972853435459795</v>
      </c>
      <c r="O85" s="18">
        <f t="shared" si="215"/>
        <v>3.7004741591587953</v>
      </c>
      <c r="P85" s="18">
        <f t="shared" si="215"/>
        <v>3.7873832082320424</v>
      </c>
      <c r="Q85" s="18">
        <f t="shared" si="216"/>
        <v>3.4635712336440028</v>
      </c>
      <c r="S85" s="18">
        <f t="shared" si="217"/>
        <v>3.7584054352727048</v>
      </c>
      <c r="T85" s="18">
        <f t="shared" si="218"/>
        <v>3.5862139872937515</v>
      </c>
      <c r="U85" s="18">
        <f t="shared" si="219"/>
        <v>6.1142660744030186</v>
      </c>
      <c r="W85" t="str">
        <f t="shared" si="256"/>
        <v>22 Health professionals</v>
      </c>
      <c r="X85" s="18">
        <f t="shared" si="220"/>
        <v>0.91818823558476037</v>
      </c>
      <c r="Y85" s="18">
        <f t="shared" si="220"/>
        <v>2.1801664744613758</v>
      </c>
      <c r="Z85" s="18">
        <f t="shared" si="220"/>
        <v>0.75826621747483447</v>
      </c>
      <c r="AA85" s="18">
        <f t="shared" si="220"/>
        <v>0.72596789719014954</v>
      </c>
      <c r="AB85" s="18">
        <f t="shared" si="221"/>
        <v>0.82634706728472729</v>
      </c>
      <c r="AD85" s="18">
        <f t="shared" si="222"/>
        <v>0.73673285342008565</v>
      </c>
      <c r="AE85" s="18">
        <f t="shared" si="223"/>
        <v>3.2702961747065995</v>
      </c>
      <c r="AF85" s="18">
        <f t="shared" si="224"/>
        <v>3.7489727418271279</v>
      </c>
      <c r="AH85" t="str">
        <f t="shared" si="257"/>
        <v>22 Health professionals</v>
      </c>
      <c r="AI85" s="18">
        <f t="shared" si="225"/>
        <v>-8.5974668600729327</v>
      </c>
      <c r="AJ85" s="18">
        <f t="shared" si="225"/>
        <v>-7.9072382808318409</v>
      </c>
      <c r="AK85" s="18">
        <f t="shared" si="225"/>
        <v>-11.678600941872464</v>
      </c>
      <c r="AL85" s="18">
        <f t="shared" si="225"/>
        <v>-8.7185622099475104</v>
      </c>
      <c r="AM85" s="18">
        <f t="shared" si="226"/>
        <v>-9.6040975427986286</v>
      </c>
      <c r="AO85" s="18">
        <f t="shared" si="227"/>
        <v>-9.7161033995331607</v>
      </c>
      <c r="AP85" s="18">
        <f t="shared" si="228"/>
        <v>1.134087595618305</v>
      </c>
      <c r="AQ85" s="18">
        <f t="shared" si="229"/>
        <v>-5.9233295808228998</v>
      </c>
      <c r="AS85" t="str">
        <f t="shared" si="258"/>
        <v>22 Health professionals</v>
      </c>
      <c r="AT85" s="18">
        <f t="shared" si="230"/>
        <v>0.90529107958454702</v>
      </c>
      <c r="AU85" s="18">
        <f t="shared" si="230"/>
        <v>12.851362857695193</v>
      </c>
      <c r="AV85" s="18">
        <f t="shared" si="230"/>
        <v>1.269414073261288</v>
      </c>
      <c r="AW85" s="18">
        <f t="shared" si="230"/>
        <v>1.0394733842407966</v>
      </c>
      <c r="AX85" s="18">
        <f t="shared" si="231"/>
        <v>1.8123741125145365</v>
      </c>
      <c r="AZ85" s="18">
        <f t="shared" si="232"/>
        <v>1.1160622108949747</v>
      </c>
      <c r="BA85" s="18">
        <f t="shared" si="233"/>
        <v>3.1219206205244099</v>
      </c>
      <c r="BB85" s="18">
        <f t="shared" si="234"/>
        <v>3.8681693831475572</v>
      </c>
      <c r="BD85" t="str">
        <f t="shared" si="259"/>
        <v>22 Health professionals</v>
      </c>
      <c r="BE85" s="18">
        <f t="shared" si="235"/>
        <v>7.1697200680031381</v>
      </c>
      <c r="BF85" s="18">
        <f t="shared" si="235"/>
        <v>-0.64753415053475649</v>
      </c>
      <c r="BG85" s="18">
        <f t="shared" si="235"/>
        <v>1.3254661937582846</v>
      </c>
      <c r="BH85" s="18">
        <f t="shared" si="235"/>
        <v>1.087834390092568</v>
      </c>
      <c r="BI85" s="18">
        <f t="shared" si="236"/>
        <v>1.0526110251996679</v>
      </c>
      <c r="BK85" s="18">
        <f t="shared" si="237"/>
        <v>1.1669830042501328</v>
      </c>
      <c r="BL85" s="18">
        <f t="shared" si="238"/>
        <v>3.1055508580047908</v>
      </c>
      <c r="BM85" s="18">
        <f t="shared" si="239"/>
        <v>3.8884477654368643</v>
      </c>
      <c r="BO85" t="str">
        <f t="shared" si="260"/>
        <v>22 Health professionals</v>
      </c>
      <c r="BP85" s="18">
        <f t="shared" si="240"/>
        <v>3.1952234780611821</v>
      </c>
      <c r="BQ85" s="18">
        <f t="shared" si="240"/>
        <v>-4.1757751238887693</v>
      </c>
      <c r="BR85" s="18">
        <f t="shared" si="240"/>
        <v>-2.3035876895601048</v>
      </c>
      <c r="BS85" s="18">
        <f t="shared" si="240"/>
        <v>-2.8489459269789852</v>
      </c>
      <c r="BT85" s="18">
        <f t="shared" si="241"/>
        <v>-2.7624578757158513</v>
      </c>
      <c r="BV85" s="18">
        <f t="shared" si="242"/>
        <v>-2.6674989435357621</v>
      </c>
      <c r="BW85" s="18">
        <f t="shared" si="243"/>
        <v>2.3518758435165488</v>
      </c>
      <c r="BX85" s="18">
        <f t="shared" si="244"/>
        <v>0.53807896598081495</v>
      </c>
      <c r="BZ85" t="str">
        <f t="shared" si="261"/>
        <v>22 Health professionals</v>
      </c>
      <c r="CA85" s="18">
        <f t="shared" si="245"/>
        <v>8.7095936748309519</v>
      </c>
      <c r="CB85" s="18">
        <f t="shared" si="245"/>
        <v>-7.7641618586933863</v>
      </c>
      <c r="CC85" s="18">
        <f t="shared" si="245"/>
        <v>-2.0988220809547875</v>
      </c>
      <c r="CD85" s="18">
        <f t="shared" si="245"/>
        <v>-2.795046844027449</v>
      </c>
      <c r="CE85" s="18">
        <f t="shared" si="246"/>
        <v>-2.8969877744751016</v>
      </c>
      <c r="CG85" s="18">
        <f t="shared" si="247"/>
        <v>-2.5635238030664365</v>
      </c>
      <c r="CH85" s="18">
        <f t="shared" si="248"/>
        <v>1.852017476197787</v>
      </c>
      <c r="CI85" s="18">
        <f t="shared" si="249"/>
        <v>-3.849568075967591E-2</v>
      </c>
      <c r="CK85" t="str">
        <f t="shared" si="262"/>
        <v>22 Health professionals</v>
      </c>
      <c r="CL85" s="18">
        <f t="shared" si="250"/>
        <v>3.4831920483858303</v>
      </c>
      <c r="CM85" s="18">
        <f t="shared" si="250"/>
        <v>35.657261221790137</v>
      </c>
      <c r="CN85" s="18">
        <f t="shared" si="250"/>
        <v>0.77458560909711149</v>
      </c>
      <c r="CO85" s="18">
        <f t="shared" si="250"/>
        <v>1.1012333702658417</v>
      </c>
      <c r="CP85" s="18">
        <f t="shared" si="251"/>
        <v>2.872114796527403</v>
      </c>
      <c r="CR85" s="18">
        <f t="shared" si="252"/>
        <v>0.99223330943489785</v>
      </c>
      <c r="CS85" s="18">
        <f t="shared" si="253"/>
        <v>2.7019341546939524</v>
      </c>
      <c r="CT85" s="18">
        <f t="shared" si="254"/>
        <v>3.4003807402079866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4.5270376460240902</v>
      </c>
      <c r="C86" s="18">
        <f t="shared" si="210"/>
        <v>-2.3063668719537023</v>
      </c>
      <c r="D86" s="18">
        <f t="shared" si="210"/>
        <v>2.5542029764813456</v>
      </c>
      <c r="E86" s="18">
        <f t="shared" si="210"/>
        <v>2.1195581086334014</v>
      </c>
      <c r="F86" s="18">
        <f t="shared" si="211"/>
        <v>1.9724087183525363</v>
      </c>
      <c r="H86" s="18">
        <f t="shared" si="212"/>
        <v>2.2642346658211077</v>
      </c>
      <c r="I86" s="18">
        <f t="shared" si="213"/>
        <v>3.1906898802737782</v>
      </c>
      <c r="J86" s="18">
        <f t="shared" si="214"/>
        <v>4.7326344529106112</v>
      </c>
      <c r="L86" t="str">
        <f t="shared" si="255"/>
        <v>23 Teaching and other educational professionals</v>
      </c>
      <c r="M86" s="18">
        <f t="shared" si="215"/>
        <v>5.358745606669113</v>
      </c>
      <c r="N86" s="18">
        <f t="shared" si="215"/>
        <v>1.8510439169979742</v>
      </c>
      <c r="O86" s="18">
        <f t="shared" si="215"/>
        <v>2.1248320763306294</v>
      </c>
      <c r="P86" s="18">
        <f t="shared" si="215"/>
        <v>2.0554760044132037</v>
      </c>
      <c r="Q86" s="18">
        <f t="shared" si="216"/>
        <v>2.0643529819214468</v>
      </c>
      <c r="S86" s="18">
        <f t="shared" si="217"/>
        <v>2.0785894599373078</v>
      </c>
      <c r="T86" s="18">
        <f t="shared" si="218"/>
        <v>3.2420430468449002</v>
      </c>
      <c r="U86" s="18">
        <f t="shared" si="219"/>
        <v>4.6426978531964869</v>
      </c>
      <c r="W86" t="str">
        <f t="shared" si="256"/>
        <v>23 Teaching and other educational professionals</v>
      </c>
      <c r="X86" s="18">
        <f t="shared" si="220"/>
        <v>-2.9856565263755575</v>
      </c>
      <c r="Y86" s="18">
        <f t="shared" si="220"/>
        <v>5.8684273511041107</v>
      </c>
      <c r="Z86" s="18">
        <f t="shared" si="220"/>
        <v>-3.9076286876224997</v>
      </c>
      <c r="AA86" s="18">
        <f t="shared" si="220"/>
        <v>-2.7945735058550136</v>
      </c>
      <c r="AB86" s="18">
        <f t="shared" si="221"/>
        <v>-2.6256083780410333</v>
      </c>
      <c r="AD86" s="18">
        <f t="shared" si="222"/>
        <v>-3.1670170986905166</v>
      </c>
      <c r="AE86" s="18">
        <f t="shared" si="223"/>
        <v>2.3371100963585967</v>
      </c>
      <c r="AF86" s="18">
        <f t="shared" si="224"/>
        <v>0.20533770980759591</v>
      </c>
      <c r="AH86" t="str">
        <f t="shared" si="257"/>
        <v>23 Teaching and other educational professionals</v>
      </c>
      <c r="AI86" s="18">
        <f t="shared" si="225"/>
        <v>-12.31724516389454</v>
      </c>
      <c r="AJ86" s="18">
        <f t="shared" si="225"/>
        <v>-13.295909082347023</v>
      </c>
      <c r="AK86" s="18">
        <f t="shared" si="225"/>
        <v>-9.3190795434820117</v>
      </c>
      <c r="AL86" s="18">
        <f t="shared" si="225"/>
        <v>0.29154057996911842</v>
      </c>
      <c r="AM86" s="18">
        <f t="shared" si="226"/>
        <v>-3.6966514111636317</v>
      </c>
      <c r="AO86" s="18">
        <f t="shared" si="227"/>
        <v>-3.0201499430609124</v>
      </c>
      <c r="AP86" s="18">
        <f t="shared" si="228"/>
        <v>1.3722268969383444</v>
      </c>
      <c r="AQ86" s="18">
        <f t="shared" si="229"/>
        <v>-1.0149515973738255</v>
      </c>
      <c r="AS86" t="str">
        <f t="shared" si="258"/>
        <v>23 Teaching and other educational professionals</v>
      </c>
      <c r="AT86" s="18">
        <f t="shared" si="230"/>
        <v>0.73651603036455349</v>
      </c>
      <c r="AU86" s="18">
        <f t="shared" si="230"/>
        <v>-8.7620996343524045</v>
      </c>
      <c r="AV86" s="18">
        <f t="shared" si="230"/>
        <v>-4.3371233642038209</v>
      </c>
      <c r="AW86" s="18">
        <f t="shared" si="230"/>
        <v>-2.5251285832291637</v>
      </c>
      <c r="AX86" s="18">
        <f t="shared" si="231"/>
        <v>-3.4946926255377875</v>
      </c>
      <c r="AZ86" s="18">
        <f t="shared" si="232"/>
        <v>-3.1329086266536743</v>
      </c>
      <c r="BA86" s="18">
        <f t="shared" si="233"/>
        <v>2.2662372604923542</v>
      </c>
      <c r="BB86" s="18">
        <f t="shared" si="234"/>
        <v>0.13142669821939457</v>
      </c>
      <c r="BD86" t="str">
        <f t="shared" si="259"/>
        <v>23 Teaching and other educational professionals</v>
      </c>
      <c r="BE86" s="18">
        <f t="shared" si="235"/>
        <v>3.6005362364431637</v>
      </c>
      <c r="BF86" s="18">
        <f t="shared" si="235"/>
        <v>-4.1522499834438449</v>
      </c>
      <c r="BG86" s="18">
        <f t="shared" si="235"/>
        <v>-2.5713777771251944</v>
      </c>
      <c r="BH86" s="18">
        <f t="shared" si="235"/>
        <v>0.60363908301492852</v>
      </c>
      <c r="BI86" s="18">
        <f t="shared" si="236"/>
        <v>-0.70051935584881653</v>
      </c>
      <c r="BK86" s="18">
        <f t="shared" si="237"/>
        <v>-0.46603288867561599</v>
      </c>
      <c r="BL86" s="18">
        <f t="shared" si="238"/>
        <v>2.149899274803424</v>
      </c>
      <c r="BM86" s="18">
        <f t="shared" si="239"/>
        <v>1.8070139582554212</v>
      </c>
      <c r="BO86" t="str">
        <f t="shared" si="260"/>
        <v>23 Teaching and other educational professionals</v>
      </c>
      <c r="BP86" s="18">
        <f t="shared" si="240"/>
        <v>1.4646762157237925</v>
      </c>
      <c r="BQ86" s="18">
        <f t="shared" si="240"/>
        <v>-8.3098420467838103</v>
      </c>
      <c r="BR86" s="18">
        <f t="shared" si="240"/>
        <v>-4.3895352328746418</v>
      </c>
      <c r="BS86" s="18">
        <f t="shared" si="240"/>
        <v>-2.9215289528835453</v>
      </c>
      <c r="BT86" s="18">
        <f t="shared" si="241"/>
        <v>-3.7269021733389418</v>
      </c>
      <c r="BV86" s="18">
        <f t="shared" si="242"/>
        <v>-3.4133518650182881</v>
      </c>
      <c r="BW86" s="18">
        <f t="shared" si="243"/>
        <v>2.080802484044697</v>
      </c>
      <c r="BX86" s="18">
        <f t="shared" si="244"/>
        <v>-0.30016676102622153</v>
      </c>
      <c r="BZ86" t="str">
        <f t="shared" si="261"/>
        <v>23 Teaching and other educational professionals</v>
      </c>
      <c r="CA86" s="18">
        <f t="shared" si="245"/>
        <v>6.793994404989645</v>
      </c>
      <c r="CB86" s="18">
        <f t="shared" si="245"/>
        <v>7.3570882977131324</v>
      </c>
      <c r="CC86" s="18">
        <f t="shared" si="245"/>
        <v>-3.0350714256046851</v>
      </c>
      <c r="CD86" s="18">
        <f t="shared" si="245"/>
        <v>-2.3558773811948597</v>
      </c>
      <c r="CE86" s="18">
        <f t="shared" si="246"/>
        <v>-1.9894501845817758</v>
      </c>
      <c r="CG86" s="18">
        <f t="shared" si="247"/>
        <v>-2.5828023612034845</v>
      </c>
      <c r="CH86" s="18">
        <f t="shared" si="248"/>
        <v>1.8742026454729555</v>
      </c>
      <c r="CI86" s="18">
        <f t="shared" si="249"/>
        <v>-2.3085414607015853E-2</v>
      </c>
      <c r="CK86" t="str">
        <f t="shared" si="262"/>
        <v>23 Teaching and other educational professionals</v>
      </c>
      <c r="CL86" s="18">
        <f t="shared" si="250"/>
        <v>5.2736912462860053</v>
      </c>
      <c r="CM86" s="18">
        <f t="shared" si="250"/>
        <v>41.606424528654927</v>
      </c>
      <c r="CN86" s="18">
        <f t="shared" si="250"/>
        <v>-1.4453117108838232</v>
      </c>
      <c r="CO86" s="18">
        <f t="shared" si="250"/>
        <v>-2.0611244242181637</v>
      </c>
      <c r="CP86" s="18">
        <f t="shared" si="251"/>
        <v>0.41851242635588815</v>
      </c>
      <c r="CR86" s="18">
        <f t="shared" si="252"/>
        <v>-1.8562822521737132</v>
      </c>
      <c r="CS86" s="18">
        <f t="shared" si="253"/>
        <v>2.1022387830528011</v>
      </c>
      <c r="CT86" s="18">
        <f t="shared" si="254"/>
        <v>0.76575860350487357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7.2124229108699867</v>
      </c>
      <c r="C87" s="18">
        <f t="shared" si="210"/>
        <v>1.2368852750575199</v>
      </c>
      <c r="D87" s="18">
        <f t="shared" si="210"/>
        <v>6.1702755154737332</v>
      </c>
      <c r="E87" s="18">
        <f t="shared" si="210"/>
        <v>4.3395092183246664</v>
      </c>
      <c r="F87" s="18">
        <f t="shared" si="211"/>
        <v>4.7104647173227487</v>
      </c>
      <c r="H87" s="18">
        <f t="shared" si="212"/>
        <v>4.9462298115598768</v>
      </c>
      <c r="I87" s="18">
        <f t="shared" si="213"/>
        <v>3.6946454830762754</v>
      </c>
      <c r="J87" s="18">
        <f t="shared" si="214"/>
        <v>7.0700574926922499</v>
      </c>
      <c r="L87" t="str">
        <f t="shared" si="255"/>
        <v>24 Business, media and public service professionals</v>
      </c>
      <c r="M87" s="18">
        <f t="shared" si="215"/>
        <v>6.9850156652096818</v>
      </c>
      <c r="N87" s="18">
        <f t="shared" si="215"/>
        <v>6.9656757109766376</v>
      </c>
      <c r="O87" s="18">
        <f t="shared" si="215"/>
        <v>5.0500496258352401</v>
      </c>
      <c r="P87" s="18">
        <f t="shared" si="215"/>
        <v>3.7288475077221994</v>
      </c>
      <c r="Q87" s="18">
        <f t="shared" si="216"/>
        <v>4.3401194759984829</v>
      </c>
      <c r="S87" s="18">
        <f t="shared" si="217"/>
        <v>4.1673915278609641</v>
      </c>
      <c r="T87" s="18">
        <f t="shared" si="218"/>
        <v>3.5970891434734309</v>
      </c>
      <c r="U87" s="18">
        <f t="shared" si="219"/>
        <v>6.4227350343661671</v>
      </c>
      <c r="W87" t="str">
        <f t="shared" si="256"/>
        <v>24 Business, media and public service professionals</v>
      </c>
      <c r="X87" s="18">
        <f t="shared" si="220"/>
        <v>0.84951275127249648</v>
      </c>
      <c r="Y87" s="18">
        <f t="shared" si="220"/>
        <v>10.086466584728736</v>
      </c>
      <c r="Z87" s="18">
        <f t="shared" si="220"/>
        <v>0.81226520422503778</v>
      </c>
      <c r="AA87" s="18">
        <f t="shared" si="220"/>
        <v>0.26397508874211884</v>
      </c>
      <c r="AB87" s="18">
        <f t="shared" si="221"/>
        <v>1.023375178773045</v>
      </c>
      <c r="AD87" s="18">
        <f t="shared" si="222"/>
        <v>0.44640632392083379</v>
      </c>
      <c r="AE87" s="18">
        <f t="shared" si="223"/>
        <v>2.9637135294495964</v>
      </c>
      <c r="AF87" s="18">
        <f t="shared" si="224"/>
        <v>3.2635595432575659</v>
      </c>
      <c r="AH87" t="str">
        <f t="shared" si="257"/>
        <v>24 Business, media and public service professionals</v>
      </c>
      <c r="AI87" s="18">
        <f t="shared" si="225"/>
        <v>-3.454613083773217</v>
      </c>
      <c r="AJ87" s="18">
        <f t="shared" si="225"/>
        <v>12.378048381031137</v>
      </c>
      <c r="AK87" s="18">
        <f t="shared" si="225"/>
        <v>-1.3841693844181102</v>
      </c>
      <c r="AL87" s="18">
        <f t="shared" si="225"/>
        <v>-3.0295428886883968E-2</v>
      </c>
      <c r="AM87" s="18">
        <f t="shared" si="226"/>
        <v>0.27523128417208387</v>
      </c>
      <c r="AO87" s="18">
        <f t="shared" si="227"/>
        <v>-0.48363947081973002</v>
      </c>
      <c r="AP87" s="18">
        <f t="shared" si="228"/>
        <v>2.0779651181138226</v>
      </c>
      <c r="AQ87" s="18">
        <f t="shared" si="229"/>
        <v>1.7186293321751034</v>
      </c>
      <c r="AS87" t="str">
        <f t="shared" si="258"/>
        <v>24 Business, media and public service professionals</v>
      </c>
      <c r="AT87" s="18">
        <f t="shared" si="230"/>
        <v>0.19381576972541392</v>
      </c>
      <c r="AU87" s="18">
        <f t="shared" si="230"/>
        <v>12.326855636880341</v>
      </c>
      <c r="AV87" s="18">
        <f t="shared" si="230"/>
        <v>0.8240059640170827</v>
      </c>
      <c r="AW87" s="18">
        <f t="shared" si="230"/>
        <v>0.49695987140341291</v>
      </c>
      <c r="AX87" s="18">
        <f t="shared" si="231"/>
        <v>1.3011875816292484</v>
      </c>
      <c r="AZ87" s="18">
        <f t="shared" si="232"/>
        <v>0.60585719313202002</v>
      </c>
      <c r="BA87" s="18">
        <f t="shared" si="233"/>
        <v>2.8615902181923003</v>
      </c>
      <c r="BB87" s="18">
        <f t="shared" si="234"/>
        <v>3.2756447572213077</v>
      </c>
      <c r="BD87" t="str">
        <f t="shared" si="259"/>
        <v>24 Business, media and public service professionals</v>
      </c>
      <c r="BE87" s="18">
        <f t="shared" si="235"/>
        <v>3.9056982249267902</v>
      </c>
      <c r="BF87" s="18">
        <f t="shared" si="235"/>
        <v>7.9594857356916515</v>
      </c>
      <c r="BG87" s="18">
        <f t="shared" si="235"/>
        <v>0.39514331700745142</v>
      </c>
      <c r="BH87" s="18">
        <f t="shared" si="235"/>
        <v>0.90127222746829716</v>
      </c>
      <c r="BI87" s="18">
        <f t="shared" si="236"/>
        <v>1.1694576397947687</v>
      </c>
      <c r="BK87" s="18">
        <f t="shared" si="237"/>
        <v>0.73227971487099808</v>
      </c>
      <c r="BL87" s="18">
        <f t="shared" si="238"/>
        <v>2.3515795087519109</v>
      </c>
      <c r="BM87" s="18">
        <f t="shared" si="239"/>
        <v>2.888288752584045</v>
      </c>
      <c r="BO87" t="str">
        <f t="shared" si="260"/>
        <v>24 Business, media and public service professionals</v>
      </c>
      <c r="BP87" s="18">
        <f t="shared" si="240"/>
        <v>0.26437835481087912</v>
      </c>
      <c r="BQ87" s="18">
        <f t="shared" si="240"/>
        <v>15.956906350276601</v>
      </c>
      <c r="BR87" s="18">
        <f t="shared" si="240"/>
        <v>-2.889684680528759</v>
      </c>
      <c r="BS87" s="18">
        <f t="shared" si="240"/>
        <v>-2.4853600203750381</v>
      </c>
      <c r="BT87" s="18">
        <f t="shared" si="241"/>
        <v>-1.5518399788039594</v>
      </c>
      <c r="BV87" s="18">
        <f t="shared" si="242"/>
        <v>-2.6203216095969983</v>
      </c>
      <c r="BW87" s="18">
        <f t="shared" si="243"/>
        <v>1.9770751413765941</v>
      </c>
      <c r="BX87" s="18">
        <f t="shared" si="244"/>
        <v>8.4865353917162878E-2</v>
      </c>
      <c r="BZ87" t="str">
        <f t="shared" si="261"/>
        <v>24 Business, media and public service professionals</v>
      </c>
      <c r="CA87" s="18">
        <f t="shared" si="245"/>
        <v>8.5082619895433744</v>
      </c>
      <c r="CB87" s="18">
        <f t="shared" si="245"/>
        <v>5.2263279404385798</v>
      </c>
      <c r="CC87" s="18">
        <f t="shared" si="245"/>
        <v>-2.1288178158836879</v>
      </c>
      <c r="CD87" s="18">
        <f t="shared" si="245"/>
        <v>-2.435386566223563</v>
      </c>
      <c r="CE87" s="18">
        <f t="shared" si="246"/>
        <v>-1.8771583988361984</v>
      </c>
      <c r="CG87" s="18">
        <f t="shared" si="247"/>
        <v>-2.3333038301177167</v>
      </c>
      <c r="CH87" s="18">
        <f t="shared" si="248"/>
        <v>1.7171828473189654</v>
      </c>
      <c r="CI87" s="18">
        <f t="shared" si="249"/>
        <v>-4.8561863981932962E-2</v>
      </c>
      <c r="CK87" t="str">
        <f t="shared" si="262"/>
        <v>24 Business, media and public service professionals</v>
      </c>
      <c r="CL87" s="18">
        <f t="shared" si="250"/>
        <v>6.0542224799622346</v>
      </c>
      <c r="CM87" s="18">
        <f t="shared" si="250"/>
        <v>41.012845872024251</v>
      </c>
      <c r="CN87" s="18">
        <f t="shared" si="250"/>
        <v>-1.5632760640910681</v>
      </c>
      <c r="CO87" s="18">
        <f t="shared" si="250"/>
        <v>-1.6305643197332409</v>
      </c>
      <c r="CP87" s="18">
        <f t="shared" si="251"/>
        <v>0.6300966200761593</v>
      </c>
      <c r="CR87" s="18">
        <f t="shared" si="252"/>
        <v>-1.6081400134213664</v>
      </c>
      <c r="CS87" s="18">
        <f t="shared" si="253"/>
        <v>1.866297598005251</v>
      </c>
      <c r="CT87" s="18">
        <f t="shared" si="254"/>
        <v>0.66041945754142795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9.3410202432500089</v>
      </c>
      <c r="C88" s="18">
        <f t="shared" si="210"/>
        <v>14.774375015456599</v>
      </c>
      <c r="D88" s="18">
        <f t="shared" si="210"/>
        <v>4.1275599188430379</v>
      </c>
      <c r="E88" s="18">
        <f t="shared" si="210"/>
        <v>5.017391122763315</v>
      </c>
      <c r="F88" s="18">
        <f t="shared" si="211"/>
        <v>5.3216981591253765</v>
      </c>
      <c r="H88" s="18">
        <f t="shared" si="212"/>
        <v>4.7199390111194672</v>
      </c>
      <c r="I88" s="18">
        <f t="shared" si="213"/>
        <v>3.4294872889927719</v>
      </c>
      <c r="J88" s="18">
        <f t="shared" si="214"/>
        <v>6.7277819246853277</v>
      </c>
      <c r="L88" t="str">
        <f t="shared" si="255"/>
        <v>31 Science, engineering and technology associate professionals</v>
      </c>
      <c r="M88" s="18">
        <f t="shared" si="215"/>
        <v>7.2255825834259158</v>
      </c>
      <c r="N88" s="18">
        <f t="shared" si="215"/>
        <v>7.4378462025445735</v>
      </c>
      <c r="O88" s="18">
        <f t="shared" si="215"/>
        <v>4.1149346469300241</v>
      </c>
      <c r="P88" s="18">
        <f t="shared" si="215"/>
        <v>4.3359869810973617</v>
      </c>
      <c r="Q88" s="18">
        <f t="shared" si="216"/>
        <v>4.4579463684802922</v>
      </c>
      <c r="S88" s="18">
        <f t="shared" si="217"/>
        <v>4.2622507712138713</v>
      </c>
      <c r="T88" s="18">
        <f t="shared" si="218"/>
        <v>3.2330436182497646</v>
      </c>
      <c r="U88" s="18">
        <f t="shared" si="219"/>
        <v>6.2477485631289742</v>
      </c>
      <c r="W88" t="str">
        <f t="shared" si="256"/>
        <v>31 Science, engineering and technology associate professionals</v>
      </c>
      <c r="X88" s="18">
        <f t="shared" si="220"/>
        <v>2.1854611652331046</v>
      </c>
      <c r="Y88" s="18">
        <f t="shared" si="220"/>
        <v>9.191610966725893</v>
      </c>
      <c r="Z88" s="18">
        <f t="shared" si="220"/>
        <v>-1.2562446661246174E-2</v>
      </c>
      <c r="AA88" s="18">
        <f t="shared" si="220"/>
        <v>0.90918132493753578</v>
      </c>
      <c r="AB88" s="18">
        <f t="shared" si="221"/>
        <v>1.1175307725849626</v>
      </c>
      <c r="AD88" s="18">
        <f t="shared" si="222"/>
        <v>0.6009931171752303</v>
      </c>
      <c r="AE88" s="18">
        <f t="shared" si="223"/>
        <v>2.6239832176083278</v>
      </c>
      <c r="AF88" s="18">
        <f t="shared" si="224"/>
        <v>3.0477722730560597</v>
      </c>
      <c r="AH88" t="str">
        <f t="shared" si="257"/>
        <v>31 Science, engineering and technology associate professionals</v>
      </c>
      <c r="AI88" s="18">
        <f t="shared" si="225"/>
        <v>3.5150790414668398</v>
      </c>
      <c r="AJ88" s="18">
        <f t="shared" si="225"/>
        <v>4.2215193416809127</v>
      </c>
      <c r="AK88" s="18">
        <f t="shared" si="225"/>
        <v>1.6999666701500216</v>
      </c>
      <c r="AL88" s="18">
        <f t="shared" si="225"/>
        <v>2.5593774693890126</v>
      </c>
      <c r="AM88" s="18">
        <f t="shared" si="226"/>
        <v>2.3928663919639881</v>
      </c>
      <c r="AO88" s="18">
        <f t="shared" si="227"/>
        <v>2.2721032842526467</v>
      </c>
      <c r="AP88" s="18">
        <f t="shared" si="228"/>
        <v>3.0578396241967454</v>
      </c>
      <c r="AQ88" s="18">
        <f t="shared" si="229"/>
        <v>4.6306071704508511</v>
      </c>
      <c r="AS88" t="str">
        <f t="shared" si="258"/>
        <v>31 Science, engineering and technology associate professionals</v>
      </c>
      <c r="AT88" s="18">
        <f t="shared" si="230"/>
        <v>0.42771846911846545</v>
      </c>
      <c r="AU88" s="18">
        <f t="shared" si="230"/>
        <v>3.0301647892837069</v>
      </c>
      <c r="AV88" s="18">
        <f t="shared" si="230"/>
        <v>-2.1000675412133685</v>
      </c>
      <c r="AW88" s="18">
        <f t="shared" si="230"/>
        <v>-8.0688622686042599E-2</v>
      </c>
      <c r="AX88" s="18">
        <f t="shared" si="231"/>
        <v>-0.52575137478496625</v>
      </c>
      <c r="AZ88" s="18">
        <f t="shared" si="232"/>
        <v>-0.75840118864236583</v>
      </c>
      <c r="BA88" s="18">
        <f t="shared" si="233"/>
        <v>2.0892122954158765</v>
      </c>
      <c r="BB88" s="18">
        <f t="shared" si="234"/>
        <v>1.529636483749286</v>
      </c>
      <c r="BD88" t="str">
        <f t="shared" si="259"/>
        <v>31 Science, engineering and technology associate professionals</v>
      </c>
      <c r="BE88" s="18">
        <f t="shared" si="235"/>
        <v>2.1407934270061713</v>
      </c>
      <c r="BF88" s="18">
        <f t="shared" si="235"/>
        <v>12.246589197720038</v>
      </c>
      <c r="BG88" s="18">
        <f t="shared" si="235"/>
        <v>-4.1504160424576835</v>
      </c>
      <c r="BH88" s="18">
        <f t="shared" si="235"/>
        <v>-2.0082476080466094</v>
      </c>
      <c r="BI88" s="18">
        <f t="shared" si="236"/>
        <v>-1.8531823879959664</v>
      </c>
      <c r="BK88" s="18">
        <f t="shared" si="237"/>
        <v>-2.7275711375531864</v>
      </c>
      <c r="BL88" s="18">
        <f t="shared" si="238"/>
        <v>1.5356465677238473</v>
      </c>
      <c r="BM88" s="18">
        <f t="shared" si="239"/>
        <v>-0.57386001359815975</v>
      </c>
      <c r="BO88" t="str">
        <f t="shared" si="260"/>
        <v>31 Science, engineering and technology associate professionals</v>
      </c>
      <c r="BP88" s="18">
        <f t="shared" si="240"/>
        <v>1.6586090457874514</v>
      </c>
      <c r="BQ88" s="18">
        <f t="shared" si="240"/>
        <v>16.382177047197153</v>
      </c>
      <c r="BR88" s="18">
        <f t="shared" si="240"/>
        <v>-3.8030560755029197</v>
      </c>
      <c r="BS88" s="18">
        <f t="shared" si="240"/>
        <v>-0.83408432764492391</v>
      </c>
      <c r="BT88" s="18">
        <f t="shared" si="241"/>
        <v>-0.78386160459464893</v>
      </c>
      <c r="BV88" s="18">
        <f t="shared" si="242"/>
        <v>-1.8337858009823349</v>
      </c>
      <c r="BW88" s="18">
        <f t="shared" si="243"/>
        <v>1.8886782393299661</v>
      </c>
      <c r="BX88" s="18">
        <f t="shared" si="244"/>
        <v>0.52422953200010891</v>
      </c>
      <c r="BZ88" t="str">
        <f t="shared" si="261"/>
        <v>31 Science, engineering and technology associate professionals</v>
      </c>
      <c r="CA88" s="18">
        <f t="shared" si="245"/>
        <v>8.9181143183269853</v>
      </c>
      <c r="CB88" s="18">
        <f t="shared" si="245"/>
        <v>9.3435787666096726</v>
      </c>
      <c r="CC88" s="18">
        <f t="shared" si="245"/>
        <v>-2.7068636567707416</v>
      </c>
      <c r="CD88" s="18">
        <f t="shared" si="245"/>
        <v>-0.8208395075098962</v>
      </c>
      <c r="CE88" s="18">
        <f t="shared" si="246"/>
        <v>-0.81110861275629498</v>
      </c>
      <c r="CG88" s="18">
        <f t="shared" si="247"/>
        <v>-1.4535418952701273</v>
      </c>
      <c r="CH88" s="18">
        <f t="shared" si="248"/>
        <v>1.6657506234376562</v>
      </c>
      <c r="CI88" s="18">
        <f t="shared" si="249"/>
        <v>0.53931564812228494</v>
      </c>
      <c r="CK88" t="str">
        <f t="shared" si="262"/>
        <v>31 Science, engineering and technology associate professionals</v>
      </c>
      <c r="CL88" s="18">
        <f t="shared" si="250"/>
        <v>8.1009144468192638</v>
      </c>
      <c r="CM88" s="18">
        <f t="shared" si="250"/>
        <v>44.537928152891325</v>
      </c>
      <c r="CN88" s="18">
        <f t="shared" si="250"/>
        <v>-0.33212124619275141</v>
      </c>
      <c r="CO88" s="18">
        <f t="shared" si="250"/>
        <v>1.3437359804196136</v>
      </c>
      <c r="CP88" s="18">
        <f t="shared" si="251"/>
        <v>3.0790572161300878</v>
      </c>
      <c r="CR88" s="18">
        <f t="shared" si="252"/>
        <v>0.78200912448900262</v>
      </c>
      <c r="CS88" s="18">
        <f t="shared" si="253"/>
        <v>2.2778950651399343</v>
      </c>
      <c r="CT88" s="18">
        <f t="shared" si="254"/>
        <v>2.8571832665329921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6.1692664335011971</v>
      </c>
      <c r="C89" s="18">
        <f t="shared" si="210"/>
        <v>-14.812359121244556</v>
      </c>
      <c r="D89" s="18">
        <f t="shared" si="210"/>
        <v>14.460584393798248</v>
      </c>
      <c r="E89" s="18">
        <f t="shared" si="210"/>
        <v>6.4474857178220324</v>
      </c>
      <c r="F89" s="18">
        <f t="shared" si="211"/>
        <v>7.3836481183737535</v>
      </c>
      <c r="H89" s="18">
        <f t="shared" si="212"/>
        <v>9.0541653555729731</v>
      </c>
      <c r="I89" s="18">
        <f t="shared" si="213"/>
        <v>6.0702524454960605</v>
      </c>
      <c r="J89" s="18">
        <f t="shared" si="214"/>
        <v>11.459164260882403</v>
      </c>
      <c r="L89" t="str">
        <f t="shared" si="255"/>
        <v>32 Health and social care associate professionals</v>
      </c>
      <c r="M89" s="18">
        <f t="shared" si="215"/>
        <v>5.6016182657216085</v>
      </c>
      <c r="N89" s="18">
        <f t="shared" si="215"/>
        <v>0.26515623206282424</v>
      </c>
      <c r="O89" s="18">
        <f t="shared" si="215"/>
        <v>14.881376079553043</v>
      </c>
      <c r="P89" s="18">
        <f t="shared" si="215"/>
        <v>6.1363302340688097</v>
      </c>
      <c r="Q89" s="18">
        <f t="shared" si="216"/>
        <v>8.408897657936576</v>
      </c>
      <c r="S89" s="18">
        <f t="shared" si="217"/>
        <v>8.9747600129829195</v>
      </c>
      <c r="T89" s="18">
        <f t="shared" si="218"/>
        <v>6.0477746083585915</v>
      </c>
      <c r="U89" s="18">
        <f t="shared" si="219"/>
        <v>11.389433278365303</v>
      </c>
      <c r="W89" t="str">
        <f t="shared" si="256"/>
        <v>32 Health and social care associate professionals</v>
      </c>
      <c r="X89" s="18">
        <f t="shared" si="220"/>
        <v>-0.25616675459984029</v>
      </c>
      <c r="Y89" s="18">
        <f t="shared" si="220"/>
        <v>5.62434101359508</v>
      </c>
      <c r="Z89" s="18">
        <f t="shared" si="220"/>
        <v>11.892692990036835</v>
      </c>
      <c r="AA89" s="18">
        <f t="shared" si="220"/>
        <v>2.7335439899375924</v>
      </c>
      <c r="AB89" s="18">
        <f t="shared" si="221"/>
        <v>5.6953689660732776</v>
      </c>
      <c r="AD89" s="18">
        <f t="shared" si="222"/>
        <v>5.7001058608016297</v>
      </c>
      <c r="AE89" s="18">
        <f t="shared" si="223"/>
        <v>5.4531475492810344</v>
      </c>
      <c r="AF89" s="18">
        <f t="shared" si="224"/>
        <v>8.7403821646014244</v>
      </c>
      <c r="AH89" t="str">
        <f t="shared" si="257"/>
        <v>32 Health and social care associate professionals</v>
      </c>
      <c r="AI89" s="18">
        <f t="shared" si="225"/>
        <v>-7.1808611893453662</v>
      </c>
      <c r="AJ89" s="18">
        <f t="shared" si="225"/>
        <v>9.0332788698743727E-3</v>
      </c>
      <c r="AK89" s="18">
        <f t="shared" si="225"/>
        <v>3.1343101448391586</v>
      </c>
      <c r="AL89" s="18">
        <f t="shared" si="225"/>
        <v>-4.2076334882140021</v>
      </c>
      <c r="AM89" s="18">
        <f t="shared" si="226"/>
        <v>-1.7069625446927694</v>
      </c>
      <c r="AO89" s="18">
        <f t="shared" si="227"/>
        <v>-1.8203097418363345</v>
      </c>
      <c r="AP89" s="18">
        <f t="shared" si="228"/>
        <v>2.5690866949929392</v>
      </c>
      <c r="AQ89" s="18">
        <f t="shared" si="229"/>
        <v>1.3464235069931885</v>
      </c>
      <c r="AS89" t="str">
        <f t="shared" si="258"/>
        <v>32 Health and social care associate professionals</v>
      </c>
      <c r="AT89" s="18">
        <f t="shared" si="230"/>
        <v>-0.35265273963052124</v>
      </c>
      <c r="AU89" s="18">
        <f t="shared" si="230"/>
        <v>13.578888615468321</v>
      </c>
      <c r="AV89" s="18">
        <f t="shared" si="230"/>
        <v>8.9370277151586297</v>
      </c>
      <c r="AW89" s="18">
        <f t="shared" si="230"/>
        <v>1.9369515857156294</v>
      </c>
      <c r="AX89" s="18">
        <f t="shared" si="231"/>
        <v>4.7805629959894791</v>
      </c>
      <c r="AZ89" s="18">
        <f t="shared" si="232"/>
        <v>4.2188480409084628</v>
      </c>
      <c r="BA89" s="18">
        <f t="shared" si="233"/>
        <v>4.5697853063833893</v>
      </c>
      <c r="BB89" s="18">
        <f t="shared" si="234"/>
        <v>7.1392745054526863</v>
      </c>
      <c r="BD89" t="str">
        <f t="shared" si="259"/>
        <v>32 Health and social care associate professionals</v>
      </c>
      <c r="BE89" s="18">
        <f t="shared" si="235"/>
        <v>5.9340564847553567</v>
      </c>
      <c r="BF89" s="18">
        <f t="shared" si="235"/>
        <v>-0.47534688044716944</v>
      </c>
      <c r="BG89" s="18">
        <f t="shared" si="235"/>
        <v>11.132614705002219</v>
      </c>
      <c r="BH89" s="18">
        <f t="shared" si="235"/>
        <v>2.4120269091854496</v>
      </c>
      <c r="BI89" s="18">
        <f t="shared" si="236"/>
        <v>4.8734359530348437</v>
      </c>
      <c r="BK89" s="18">
        <f t="shared" si="237"/>
        <v>5.2400757285228527</v>
      </c>
      <c r="BL89" s="18">
        <f t="shared" si="238"/>
        <v>4.600283761769508</v>
      </c>
      <c r="BM89" s="18">
        <f t="shared" si="239"/>
        <v>7.8684652347383199</v>
      </c>
      <c r="BO89" t="str">
        <f t="shared" si="260"/>
        <v>32 Health and social care associate professionals</v>
      </c>
      <c r="BP89" s="18">
        <f t="shared" si="240"/>
        <v>2.0529610751753413</v>
      </c>
      <c r="BQ89" s="18">
        <f t="shared" si="240"/>
        <v>-8.9062452243172103</v>
      </c>
      <c r="BR89" s="18">
        <f t="shared" si="240"/>
        <v>6.9700685134535867</v>
      </c>
      <c r="BS89" s="18">
        <f t="shared" si="240"/>
        <v>-2.0047299250481432</v>
      </c>
      <c r="BT89" s="18">
        <f t="shared" si="241"/>
        <v>0.25722846177411718</v>
      </c>
      <c r="BV89" s="18">
        <f t="shared" si="242"/>
        <v>0.89992283373960813</v>
      </c>
      <c r="BW89" s="18">
        <f t="shared" si="243"/>
        <v>3.5580133705166439</v>
      </c>
      <c r="BX89" s="18">
        <f t="shared" si="244"/>
        <v>4.1236210974251897</v>
      </c>
      <c r="BZ89" t="str">
        <f t="shared" si="261"/>
        <v>32 Health and social care associate professionals</v>
      </c>
      <c r="CA89" s="18">
        <f t="shared" si="245"/>
        <v>1.8098263505366363</v>
      </c>
      <c r="CB89" s="18">
        <f t="shared" si="245"/>
        <v>-5.7897412170790918</v>
      </c>
      <c r="CC89" s="18">
        <f t="shared" si="245"/>
        <v>5.3172215443276993</v>
      </c>
      <c r="CD89" s="18">
        <f t="shared" si="245"/>
        <v>-1.9562625456387317</v>
      </c>
      <c r="CE89" s="18">
        <f t="shared" si="246"/>
        <v>1.1423569525570443E-2</v>
      </c>
      <c r="CG89" s="18">
        <f t="shared" si="247"/>
        <v>0.41063261339551183</v>
      </c>
      <c r="CH89" s="18">
        <f t="shared" si="248"/>
        <v>2.6129848997292981</v>
      </c>
      <c r="CI89" s="18">
        <f t="shared" si="249"/>
        <v>2.9017676983912999</v>
      </c>
      <c r="CK89" t="str">
        <f t="shared" si="262"/>
        <v>32 Health and social care associate professionals</v>
      </c>
      <c r="CL89" s="18">
        <f t="shared" si="250"/>
        <v>-0.89701128825634413</v>
      </c>
      <c r="CM89" s="18">
        <f t="shared" si="250"/>
        <v>44.921277828852268</v>
      </c>
      <c r="CN89" s="18">
        <f t="shared" si="250"/>
        <v>7.4560799394045585</v>
      </c>
      <c r="CO89" s="18">
        <f t="shared" si="250"/>
        <v>1.7963468773082969</v>
      </c>
      <c r="CP89" s="18">
        <f t="shared" si="251"/>
        <v>5.843225359589832</v>
      </c>
      <c r="CR89" s="18">
        <f t="shared" si="252"/>
        <v>3.6490023769375712</v>
      </c>
      <c r="CS89" s="18">
        <f t="shared" si="253"/>
        <v>3.4682297962951525</v>
      </c>
      <c r="CT89" s="18">
        <f t="shared" si="254"/>
        <v>5.9496683184504962</v>
      </c>
    </row>
    <row r="90" spans="1:98" x14ac:dyDescent="0.2">
      <c r="A90" t="str">
        <f t="shared" si="209"/>
        <v>33 Protective service occupations</v>
      </c>
      <c r="B90" s="18">
        <f t="shared" si="210"/>
        <v>3.0287250133803623</v>
      </c>
      <c r="C90" s="18">
        <f t="shared" si="210"/>
        <v>4.7219206118411128</v>
      </c>
      <c r="D90" s="18">
        <f t="shared" si="210"/>
        <v>5.7654064337757216</v>
      </c>
      <c r="E90" s="18">
        <f t="shared" si="210"/>
        <v>4.66033361949314</v>
      </c>
      <c r="F90" s="18">
        <f t="shared" si="211"/>
        <v>5.008283635096844</v>
      </c>
      <c r="H90" s="18">
        <f t="shared" si="212"/>
        <v>5.0274023218715325</v>
      </c>
      <c r="I90" s="18">
        <f t="shared" si="213"/>
        <v>2.6691229382534321</v>
      </c>
      <c r="J90" s="18">
        <f t="shared" si="214"/>
        <v>6.4994488213045543</v>
      </c>
      <c r="L90" t="str">
        <f t="shared" si="255"/>
        <v>33 Protective service occupations</v>
      </c>
      <c r="M90" s="18">
        <f t="shared" si="215"/>
        <v>4.8030998556303217</v>
      </c>
      <c r="N90" s="18">
        <f t="shared" si="215"/>
        <v>4.3884314697860916</v>
      </c>
      <c r="O90" s="18">
        <f t="shared" si="215"/>
        <v>2.7650203619584257</v>
      </c>
      <c r="P90" s="18">
        <f t="shared" si="215"/>
        <v>5.0783521083680228</v>
      </c>
      <c r="Q90" s="18">
        <f t="shared" si="216"/>
        <v>4.3069428511309571</v>
      </c>
      <c r="S90" s="18">
        <f t="shared" si="217"/>
        <v>4.3015125388764286</v>
      </c>
      <c r="T90" s="18">
        <f t="shared" si="218"/>
        <v>2.3400492547166474</v>
      </c>
      <c r="U90" s="18">
        <f t="shared" si="219"/>
        <v>5.6964028334006045</v>
      </c>
      <c r="W90" t="str">
        <f t="shared" si="256"/>
        <v>33 Protective service occupations</v>
      </c>
      <c r="X90" s="18">
        <f t="shared" si="220"/>
        <v>1.2928402313566956</v>
      </c>
      <c r="Y90" s="18">
        <f t="shared" si="220"/>
        <v>11.827584362156095</v>
      </c>
      <c r="Z90" s="18">
        <f t="shared" si="220"/>
        <v>-1.2225603527638129</v>
      </c>
      <c r="AA90" s="18">
        <f t="shared" si="220"/>
        <v>2.307120659209505</v>
      </c>
      <c r="AB90" s="18">
        <f t="shared" si="221"/>
        <v>1.7550622378491809</v>
      </c>
      <c r="AD90" s="18">
        <f t="shared" si="222"/>
        <v>1.1167640845857196</v>
      </c>
      <c r="AE90" s="18">
        <f t="shared" si="223"/>
        <v>2.4450992480858247</v>
      </c>
      <c r="AF90" s="18">
        <f t="shared" si="224"/>
        <v>3.2598243599802457</v>
      </c>
      <c r="AH90" t="str">
        <f t="shared" si="257"/>
        <v>33 Protective service occupations</v>
      </c>
      <c r="AI90" s="18">
        <f t="shared" si="225"/>
        <v>0.69738356366275678</v>
      </c>
      <c r="AJ90" s="18">
        <f t="shared" si="225"/>
        <v>12.880286543886733</v>
      </c>
      <c r="AK90" s="18">
        <f t="shared" si="225"/>
        <v>-0.74508501638563818</v>
      </c>
      <c r="AL90" s="18">
        <f t="shared" si="225"/>
        <v>2.4547985157167496</v>
      </c>
      <c r="AM90" s="18">
        <f t="shared" si="226"/>
        <v>2.0601795365536191</v>
      </c>
      <c r="AO90" s="18">
        <f t="shared" si="227"/>
        <v>1.3768695319464896</v>
      </c>
      <c r="AP90" s="18">
        <f t="shared" si="228"/>
        <v>2.2549840386782982</v>
      </c>
      <c r="AQ90" s="18">
        <f t="shared" si="229"/>
        <v>3.2892559919196929</v>
      </c>
      <c r="AS90" t="str">
        <f t="shared" si="258"/>
        <v>33 Protective service occupations</v>
      </c>
      <c r="AT90" s="18">
        <f t="shared" si="230"/>
        <v>-2.8889614579703404</v>
      </c>
      <c r="AU90" s="18">
        <f t="shared" si="230"/>
        <v>11.482421488742034</v>
      </c>
      <c r="AV90" s="18">
        <f t="shared" si="230"/>
        <v>-4.5611712849685127</v>
      </c>
      <c r="AW90" s="18">
        <f t="shared" si="230"/>
        <v>0.37693227231982984</v>
      </c>
      <c r="AX90" s="18">
        <f t="shared" si="231"/>
        <v>-0.54292269216694722</v>
      </c>
      <c r="AZ90" s="18">
        <f t="shared" si="232"/>
        <v>-1.296857633071391</v>
      </c>
      <c r="BA90" s="18">
        <f t="shared" si="233"/>
        <v>1.7581718391765699</v>
      </c>
      <c r="BB90" s="18">
        <f t="shared" si="234"/>
        <v>0.76418495599639424</v>
      </c>
      <c r="BD90" t="str">
        <f t="shared" si="259"/>
        <v>33 Protective service occupations</v>
      </c>
      <c r="BE90" s="18">
        <f t="shared" si="235"/>
        <v>-1.7991332646925873</v>
      </c>
      <c r="BF90" s="18">
        <f t="shared" si="235"/>
        <v>3.3938679257506488</v>
      </c>
      <c r="BG90" s="18">
        <f t="shared" si="235"/>
        <v>-4.5941378719894015</v>
      </c>
      <c r="BH90" s="18">
        <f t="shared" si="235"/>
        <v>-1.3805456976382025</v>
      </c>
      <c r="BI90" s="18">
        <f t="shared" si="236"/>
        <v>-2.1074250661233473</v>
      </c>
      <c r="BK90" s="18">
        <f t="shared" si="237"/>
        <v>-2.4635936815644022</v>
      </c>
      <c r="BL90" s="18">
        <f t="shared" si="238"/>
        <v>1.1162619268231699</v>
      </c>
      <c r="BM90" s="18">
        <f t="shared" si="239"/>
        <v>-0.93141551024910063</v>
      </c>
      <c r="BO90" t="str">
        <f t="shared" si="260"/>
        <v>33 Protective service occupations</v>
      </c>
      <c r="BP90" s="18">
        <f t="shared" si="240"/>
        <v>-2.3534003654324009</v>
      </c>
      <c r="BQ90" s="18">
        <f t="shared" si="240"/>
        <v>7.6780236112955036</v>
      </c>
      <c r="BR90" s="18">
        <f t="shared" si="240"/>
        <v>-7.3809020449611795</v>
      </c>
      <c r="BS90" s="18">
        <f t="shared" si="240"/>
        <v>-4.7322212281351472</v>
      </c>
      <c r="BT90" s="18">
        <f t="shared" si="241"/>
        <v>-4.8424749775593856</v>
      </c>
      <c r="BV90" s="18">
        <f t="shared" si="242"/>
        <v>-5.6234258175691494</v>
      </c>
      <c r="BW90" s="18">
        <f t="shared" si="243"/>
        <v>1.1641274911662558</v>
      </c>
      <c r="BX90" s="18">
        <f t="shared" si="244"/>
        <v>-3.2488468070528631</v>
      </c>
      <c r="BZ90" t="str">
        <f t="shared" si="261"/>
        <v>33 Protective service occupations</v>
      </c>
      <c r="CA90" s="18">
        <f t="shared" si="245"/>
        <v>5.4232307980292216</v>
      </c>
      <c r="CB90" s="18">
        <f t="shared" si="245"/>
        <v>0.9442289682942695</v>
      </c>
      <c r="CC90" s="18">
        <f t="shared" si="245"/>
        <v>-3.8371516252575844</v>
      </c>
      <c r="CD90" s="18">
        <f t="shared" si="245"/>
        <v>0.92768703900296678</v>
      </c>
      <c r="CE90" s="18">
        <f t="shared" si="246"/>
        <v>-0.58513411509505397</v>
      </c>
      <c r="CG90" s="18">
        <f t="shared" si="247"/>
        <v>-0.68626389391219789</v>
      </c>
      <c r="CH90" s="18">
        <f t="shared" si="248"/>
        <v>1.6056238592338623</v>
      </c>
      <c r="CI90" s="18">
        <f t="shared" si="249"/>
        <v>1.062267751898105</v>
      </c>
      <c r="CK90" t="str">
        <f t="shared" si="262"/>
        <v>33 Protective service occupations</v>
      </c>
      <c r="CL90" s="18">
        <f t="shared" si="250"/>
        <v>-2.9958543277708638</v>
      </c>
      <c r="CM90" s="18">
        <f t="shared" si="250"/>
        <v>47.470870444529666</v>
      </c>
      <c r="CN90" s="18">
        <f t="shared" si="250"/>
        <v>-7.7865469982260844</v>
      </c>
      <c r="CO90" s="18">
        <f t="shared" si="250"/>
        <v>1.9771444226193369</v>
      </c>
      <c r="CP90" s="18">
        <f t="shared" si="251"/>
        <v>1.1245572983972441</v>
      </c>
      <c r="CR90" s="18">
        <f t="shared" si="252"/>
        <v>-1.3871918843433972</v>
      </c>
      <c r="CS90" s="18">
        <f t="shared" si="253"/>
        <v>0.97860147597275127</v>
      </c>
      <c r="CT90" s="18">
        <f t="shared" si="254"/>
        <v>-0.21489798591003417</v>
      </c>
    </row>
    <row r="91" spans="1:98" x14ac:dyDescent="0.2">
      <c r="A91" t="str">
        <f t="shared" si="209"/>
        <v>34 Culture, media and sports occupations</v>
      </c>
      <c r="B91" s="18">
        <f t="shared" si="210"/>
        <v>12.732724559967124</v>
      </c>
      <c r="C91" s="18">
        <f t="shared" si="210"/>
        <v>-5.0285170046463712</v>
      </c>
      <c r="D91" s="18">
        <f t="shared" si="210"/>
        <v>4.0401689531401663</v>
      </c>
      <c r="E91" s="18">
        <f t="shared" si="210"/>
        <v>4.2998127283303766</v>
      </c>
      <c r="F91" s="18">
        <f t="shared" si="211"/>
        <v>3.6101039389893064</v>
      </c>
      <c r="H91" s="18">
        <f t="shared" si="212"/>
        <v>4.2131928863595958</v>
      </c>
      <c r="I91" s="18">
        <f t="shared" si="213"/>
        <v>3.7934885572997734</v>
      </c>
      <c r="J91" s="18">
        <f t="shared" si="214"/>
        <v>6.5914407124892493</v>
      </c>
      <c r="L91" t="str">
        <f t="shared" si="255"/>
        <v>34 Culture, media and sports occupations</v>
      </c>
      <c r="M91" s="18">
        <f t="shared" si="215"/>
        <v>6.7463256259614912</v>
      </c>
      <c r="N91" s="18">
        <f t="shared" si="215"/>
        <v>3.4143064030333292</v>
      </c>
      <c r="O91" s="18">
        <f t="shared" si="215"/>
        <v>3.5464648196563031</v>
      </c>
      <c r="P91" s="18">
        <f t="shared" si="215"/>
        <v>4.0943915844486201</v>
      </c>
      <c r="Q91" s="18">
        <f t="shared" si="216"/>
        <v>3.8802879407460189</v>
      </c>
      <c r="S91" s="18">
        <f t="shared" si="217"/>
        <v>3.911427928086364</v>
      </c>
      <c r="T91" s="18">
        <f t="shared" si="218"/>
        <v>3.6365957685290384</v>
      </c>
      <c r="U91" s="18">
        <f t="shared" si="219"/>
        <v>6.2618028913256518</v>
      </c>
      <c r="W91" t="str">
        <f t="shared" si="256"/>
        <v>34 Culture, media and sports occupations</v>
      </c>
      <c r="X91" s="18">
        <f t="shared" si="220"/>
        <v>-0.85595305880274974</v>
      </c>
      <c r="Y91" s="18">
        <f t="shared" si="220"/>
        <v>1.52458115168983</v>
      </c>
      <c r="Z91" s="18">
        <f t="shared" si="220"/>
        <v>-0.17611707695245338</v>
      </c>
      <c r="AA91" s="18">
        <f t="shared" si="220"/>
        <v>0.71557964690622811</v>
      </c>
      <c r="AB91" s="18">
        <f t="shared" si="221"/>
        <v>0.48630550291806074</v>
      </c>
      <c r="AD91" s="18">
        <f t="shared" si="222"/>
        <v>0.41746587232276422</v>
      </c>
      <c r="AE91" s="18">
        <f t="shared" si="223"/>
        <v>2.8364053034799053</v>
      </c>
      <c r="AF91" s="18">
        <f t="shared" si="224"/>
        <v>3.1214119004914886</v>
      </c>
      <c r="AH91" t="str">
        <f t="shared" si="257"/>
        <v>34 Culture, media and sports occupations</v>
      </c>
      <c r="AI91" s="18">
        <f t="shared" si="225"/>
        <v>-3.0751776048901558</v>
      </c>
      <c r="AJ91" s="18">
        <f t="shared" si="225"/>
        <v>24.147263876257274</v>
      </c>
      <c r="AK91" s="18">
        <f t="shared" si="225"/>
        <v>-0.79422071124064519</v>
      </c>
      <c r="AL91" s="18">
        <f t="shared" si="225"/>
        <v>2.1088648011859723</v>
      </c>
      <c r="AM91" s="18">
        <f t="shared" si="226"/>
        <v>2.436216898361887</v>
      </c>
      <c r="AO91" s="18">
        <f t="shared" si="227"/>
        <v>1.1318510330608822</v>
      </c>
      <c r="AP91" s="18">
        <f t="shared" si="228"/>
        <v>2.8703179331778905</v>
      </c>
      <c r="AQ91" s="18">
        <f t="shared" si="229"/>
        <v>3.6523100800088804</v>
      </c>
      <c r="AS91" t="str">
        <f t="shared" si="258"/>
        <v>34 Culture, media and sports occupations</v>
      </c>
      <c r="AT91" s="18">
        <f t="shared" si="230"/>
        <v>-2.1838367314344631</v>
      </c>
      <c r="AU91" s="18">
        <f t="shared" si="230"/>
        <v>1.9540011117545664</v>
      </c>
      <c r="AV91" s="18">
        <f t="shared" si="230"/>
        <v>-1.1167156732160177</v>
      </c>
      <c r="AW91" s="18">
        <f t="shared" si="230"/>
        <v>0.27400075691996761</v>
      </c>
      <c r="AX91" s="18">
        <f t="shared" si="231"/>
        <v>-5.8955900154145091E-2</v>
      </c>
      <c r="AZ91" s="18">
        <f t="shared" si="232"/>
        <v>-0.19173117279409624</v>
      </c>
      <c r="BA91" s="18">
        <f t="shared" si="233"/>
        <v>2.6067002609310608</v>
      </c>
      <c r="BB91" s="18">
        <f t="shared" si="234"/>
        <v>2.4735463058784601</v>
      </c>
      <c r="BD91" t="str">
        <f t="shared" si="259"/>
        <v>34 Culture, media and sports occupations</v>
      </c>
      <c r="BE91" s="18">
        <f t="shared" si="235"/>
        <v>2.1387033498787567E-2</v>
      </c>
      <c r="BF91" s="18">
        <f t="shared" si="235"/>
        <v>-5.5147974893181351</v>
      </c>
      <c r="BG91" s="18">
        <f t="shared" si="235"/>
        <v>-2.709195829169353</v>
      </c>
      <c r="BH91" s="18">
        <f t="shared" si="235"/>
        <v>0.61124796052509645</v>
      </c>
      <c r="BI91" s="18">
        <f t="shared" si="236"/>
        <v>-0.82852841242490038</v>
      </c>
      <c r="BK91" s="18">
        <f t="shared" si="237"/>
        <v>-0.50797087429537147</v>
      </c>
      <c r="BL91" s="18">
        <f t="shared" si="238"/>
        <v>2.0090776316643799</v>
      </c>
      <c r="BM91" s="18">
        <f t="shared" si="239"/>
        <v>1.6281564330089537</v>
      </c>
      <c r="BO91" t="str">
        <f t="shared" si="260"/>
        <v>34 Culture, media and sports occupations</v>
      </c>
      <c r="BP91" s="18">
        <f t="shared" si="240"/>
        <v>-3.2594030032147336</v>
      </c>
      <c r="BQ91" s="18">
        <f t="shared" si="240"/>
        <v>-12.220858851085126</v>
      </c>
      <c r="BR91" s="18">
        <f t="shared" si="240"/>
        <v>-6.7895444987842168</v>
      </c>
      <c r="BS91" s="18">
        <f t="shared" si="240"/>
        <v>-6.2039167587159438</v>
      </c>
      <c r="BT91" s="18">
        <f t="shared" si="241"/>
        <v>-6.7744198823542767</v>
      </c>
      <c r="BV91" s="18">
        <f t="shared" si="242"/>
        <v>-6.3995336917524348</v>
      </c>
      <c r="BW91" s="18">
        <f t="shared" si="243"/>
        <v>1.4583725279241344</v>
      </c>
      <c r="BX91" s="18">
        <f t="shared" si="244"/>
        <v>-3.2058612182363166</v>
      </c>
      <c r="BZ91" t="str">
        <f t="shared" si="261"/>
        <v>34 Culture, media and sports occupations</v>
      </c>
      <c r="CA91" s="18">
        <f t="shared" si="245"/>
        <v>4.2855563151861453</v>
      </c>
      <c r="CB91" s="18">
        <f t="shared" si="245"/>
        <v>-8.0744399772405</v>
      </c>
      <c r="CC91" s="18">
        <f t="shared" si="245"/>
        <v>-6.2386362710881276</v>
      </c>
      <c r="CD91" s="18">
        <f t="shared" si="245"/>
        <v>-3.8775454474526572</v>
      </c>
      <c r="CE91" s="18">
        <f t="shared" si="246"/>
        <v>-4.8874612586621957</v>
      </c>
      <c r="CG91" s="18">
        <f t="shared" si="247"/>
        <v>-4.6711091628084294</v>
      </c>
      <c r="CH91" s="18">
        <f t="shared" si="248"/>
        <v>1.414802181850372</v>
      </c>
      <c r="CI91" s="18">
        <f t="shared" si="249"/>
        <v>-2.1433872531952614</v>
      </c>
      <c r="CK91" t="str">
        <f t="shared" si="262"/>
        <v>34 Culture, media and sports occupations</v>
      </c>
      <c r="CL91" s="18">
        <f t="shared" si="250"/>
        <v>5.7432555214131265</v>
      </c>
      <c r="CM91" s="18">
        <f t="shared" si="250"/>
        <v>20.074876527624387</v>
      </c>
      <c r="CN91" s="18">
        <f t="shared" si="250"/>
        <v>-3.2986991756931983</v>
      </c>
      <c r="CO91" s="18">
        <f t="shared" si="250"/>
        <v>-2.006626826930813</v>
      </c>
      <c r="CP91" s="18">
        <f t="shared" si="251"/>
        <v>-1.1648785539924211</v>
      </c>
      <c r="CR91" s="18">
        <f t="shared" si="252"/>
        <v>-2.4392245284922121</v>
      </c>
      <c r="CS91" s="18">
        <f t="shared" si="253"/>
        <v>1.6590060642727611</v>
      </c>
      <c r="CT91" s="18">
        <f t="shared" si="254"/>
        <v>-0.2002547098902685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5.1867268606951233</v>
      </c>
      <c r="C92" s="18">
        <f t="shared" si="210"/>
        <v>-2.121902226511363</v>
      </c>
      <c r="D92" s="18">
        <f t="shared" si="210"/>
        <v>6.3287831437348618</v>
      </c>
      <c r="E92" s="18">
        <f t="shared" si="210"/>
        <v>4.6443708425719654</v>
      </c>
      <c r="F92" s="18">
        <f t="shared" si="211"/>
        <v>4.7294091019861817</v>
      </c>
      <c r="H92" s="18">
        <f t="shared" si="212"/>
        <v>5.2028556850686858</v>
      </c>
      <c r="I92" s="18">
        <f t="shared" si="213"/>
        <v>3.741305428144992</v>
      </c>
      <c r="J92" s="18">
        <f t="shared" si="214"/>
        <v>7.2938564284829921</v>
      </c>
      <c r="L92" t="str">
        <f t="shared" si="255"/>
        <v>35 Business and public service associate professionals</v>
      </c>
      <c r="M92" s="18">
        <f t="shared" si="215"/>
        <v>5.5946523076442212</v>
      </c>
      <c r="N92" s="18">
        <f t="shared" si="215"/>
        <v>4.6570232049429006</v>
      </c>
      <c r="O92" s="18">
        <f t="shared" si="215"/>
        <v>5.451021549823909</v>
      </c>
      <c r="P92" s="18">
        <f t="shared" si="215"/>
        <v>3.810476117360051</v>
      </c>
      <c r="Q92" s="18">
        <f t="shared" si="216"/>
        <v>4.3733529465050935</v>
      </c>
      <c r="S92" s="18">
        <f t="shared" si="217"/>
        <v>4.3544689570233386</v>
      </c>
      <c r="T92" s="18">
        <f t="shared" si="218"/>
        <v>3.6644100793250978</v>
      </c>
      <c r="U92" s="18">
        <f t="shared" si="219"/>
        <v>6.6072411401449704</v>
      </c>
      <c r="W92" t="str">
        <f t="shared" si="256"/>
        <v>35 Business and public service associate professionals</v>
      </c>
      <c r="X92" s="18">
        <f t="shared" si="220"/>
        <v>-0.24323593039384805</v>
      </c>
      <c r="Y92" s="18">
        <f t="shared" si="220"/>
        <v>5.2091842055234761</v>
      </c>
      <c r="Z92" s="18">
        <f t="shared" si="220"/>
        <v>1.4157535589274461</v>
      </c>
      <c r="AA92" s="18">
        <f t="shared" si="220"/>
        <v>0.50088063489572843</v>
      </c>
      <c r="AB92" s="18">
        <f t="shared" si="221"/>
        <v>1.074700872299994</v>
      </c>
      <c r="AD92" s="18">
        <f t="shared" si="222"/>
        <v>0.80491757113270168</v>
      </c>
      <c r="AE92" s="18">
        <f t="shared" si="223"/>
        <v>3.0553767180154123</v>
      </c>
      <c r="AF92" s="18">
        <f t="shared" si="224"/>
        <v>3.5941816644913249</v>
      </c>
      <c r="AH92" t="str">
        <f t="shared" si="257"/>
        <v>35 Business and public service associate professionals</v>
      </c>
      <c r="AI92" s="18">
        <f t="shared" si="225"/>
        <v>-0.48499357713879254</v>
      </c>
      <c r="AJ92" s="18">
        <f t="shared" si="225"/>
        <v>11.055248841833599</v>
      </c>
      <c r="AK92" s="18">
        <f t="shared" si="225"/>
        <v>1.3992699369074213</v>
      </c>
      <c r="AL92" s="18">
        <f t="shared" si="225"/>
        <v>0.93858692665331755</v>
      </c>
      <c r="AM92" s="18">
        <f t="shared" si="226"/>
        <v>1.6875630992954527</v>
      </c>
      <c r="AO92" s="18">
        <f t="shared" si="227"/>
        <v>1.0919149035053533</v>
      </c>
      <c r="AP92" s="18">
        <f t="shared" si="228"/>
        <v>2.9304681593556259</v>
      </c>
      <c r="AQ92" s="18">
        <f t="shared" si="229"/>
        <v>3.6783698396956055</v>
      </c>
      <c r="AS92" t="str">
        <f t="shared" si="258"/>
        <v>35 Business and public service associate professionals</v>
      </c>
      <c r="AT92" s="18">
        <f t="shared" si="230"/>
        <v>-1.4128276568491471</v>
      </c>
      <c r="AU92" s="18">
        <f t="shared" si="230"/>
        <v>7.5387550100380674</v>
      </c>
      <c r="AV92" s="18">
        <f t="shared" si="230"/>
        <v>1.0480130161720558</v>
      </c>
      <c r="AW92" s="18">
        <f t="shared" si="230"/>
        <v>0.79513766711185596</v>
      </c>
      <c r="AX92" s="18">
        <f t="shared" si="231"/>
        <v>1.2832158926480375</v>
      </c>
      <c r="AZ92" s="18">
        <f t="shared" si="232"/>
        <v>0.87935905766634015</v>
      </c>
      <c r="BA92" s="18">
        <f t="shared" si="233"/>
        <v>2.8463108783342905</v>
      </c>
      <c r="BB92" s="18">
        <f t="shared" si="234"/>
        <v>3.4522816500963671</v>
      </c>
      <c r="BD92" t="str">
        <f t="shared" si="259"/>
        <v>35 Business and public service associate professionals</v>
      </c>
      <c r="BE92" s="18">
        <f t="shared" si="235"/>
        <v>1.5158378109725756</v>
      </c>
      <c r="BF92" s="18">
        <f t="shared" si="235"/>
        <v>4.0742338047297766</v>
      </c>
      <c r="BG92" s="18">
        <f t="shared" si="235"/>
        <v>-0.6739437214927424</v>
      </c>
      <c r="BH92" s="18">
        <f t="shared" si="235"/>
        <v>5.3150648247068943E-2</v>
      </c>
      <c r="BI92" s="18">
        <f t="shared" si="236"/>
        <v>7.1504609016836973E-2</v>
      </c>
      <c r="BK92" s="18">
        <f t="shared" si="237"/>
        <v>-0.18980361833909054</v>
      </c>
      <c r="BL92" s="18">
        <f t="shared" si="238"/>
        <v>2.1769600237623532</v>
      </c>
      <c r="BM92" s="18">
        <f t="shared" si="239"/>
        <v>2.0370789629996056</v>
      </c>
      <c r="BO92" t="str">
        <f t="shared" si="260"/>
        <v>35 Business and public service associate professionals</v>
      </c>
      <c r="BP92" s="18">
        <f t="shared" si="240"/>
        <v>-1.4438081059941932</v>
      </c>
      <c r="BQ92" s="18">
        <f t="shared" si="240"/>
        <v>7.2168853894706064</v>
      </c>
      <c r="BR92" s="18">
        <f t="shared" si="240"/>
        <v>-3.3890449473388595</v>
      </c>
      <c r="BS92" s="18">
        <f t="shared" si="240"/>
        <v>-2.5274323969983303</v>
      </c>
      <c r="BT92" s="18">
        <f t="shared" si="241"/>
        <v>-2.2169238819596759</v>
      </c>
      <c r="BV92" s="18">
        <f t="shared" si="242"/>
        <v>-2.8154870117584885</v>
      </c>
      <c r="BW92" s="18">
        <f t="shared" si="243"/>
        <v>1.8731024047973222</v>
      </c>
      <c r="BX92" s="18">
        <f t="shared" si="244"/>
        <v>-0.18550714829737025</v>
      </c>
      <c r="BZ92" t="str">
        <f t="shared" si="261"/>
        <v>35 Business and public service associate professionals</v>
      </c>
      <c r="CA92" s="18">
        <f t="shared" si="245"/>
        <v>5.2895144969818952</v>
      </c>
      <c r="CB92" s="18">
        <f t="shared" si="245"/>
        <v>-4.0841328671275985</v>
      </c>
      <c r="CC92" s="18">
        <f t="shared" si="245"/>
        <v>-3.3660277412216777</v>
      </c>
      <c r="CD92" s="18">
        <f t="shared" si="245"/>
        <v>-3.2311354566828099</v>
      </c>
      <c r="CE92" s="18">
        <f t="shared" si="246"/>
        <v>-3.3268200626695443</v>
      </c>
      <c r="CG92" s="18">
        <f t="shared" si="247"/>
        <v>-3.2761204604960348</v>
      </c>
      <c r="CH92" s="18">
        <f t="shared" si="248"/>
        <v>1.4901753343266266</v>
      </c>
      <c r="CI92" s="18">
        <f t="shared" si="249"/>
        <v>-1.0376725550141908</v>
      </c>
      <c r="CK92" t="str">
        <f t="shared" si="262"/>
        <v>35 Business and public service associate professionals</v>
      </c>
      <c r="CL92" s="18">
        <f t="shared" si="250"/>
        <v>1.1113894717433626</v>
      </c>
      <c r="CM92" s="18">
        <f t="shared" si="250"/>
        <v>27.831751002326889</v>
      </c>
      <c r="CN92" s="18">
        <f t="shared" si="250"/>
        <v>-6.9754504165953968</v>
      </c>
      <c r="CO92" s="18">
        <f t="shared" si="250"/>
        <v>-3.0754676153911364</v>
      </c>
      <c r="CP92" s="18">
        <f t="shared" si="251"/>
        <v>-2.6417553414007311</v>
      </c>
      <c r="CR92" s="18">
        <f t="shared" si="252"/>
        <v>-4.3932985162422833</v>
      </c>
      <c r="CS92" s="18">
        <f t="shared" si="253"/>
        <v>1.3367955424899325</v>
      </c>
      <c r="CT92" s="18">
        <f t="shared" si="254"/>
        <v>-2.0750786603976001</v>
      </c>
    </row>
    <row r="93" spans="1:98" x14ac:dyDescent="0.2">
      <c r="A93" t="str">
        <f t="shared" si="209"/>
        <v>41 Administrative occupations</v>
      </c>
      <c r="B93" s="18">
        <f t="shared" si="210"/>
        <v>4.6204587427461918</v>
      </c>
      <c r="C93" s="18">
        <f t="shared" si="210"/>
        <v>0.40995006958433056</v>
      </c>
      <c r="D93" s="18">
        <f t="shared" si="210"/>
        <v>7.867226285262352</v>
      </c>
      <c r="E93" s="18">
        <f t="shared" si="210"/>
        <v>5.5592209307542273</v>
      </c>
      <c r="F93" s="18">
        <f t="shared" si="211"/>
        <v>5.9434543902335601</v>
      </c>
      <c r="H93" s="18">
        <f t="shared" si="212"/>
        <v>6.3230161239944849</v>
      </c>
      <c r="I93" s="18">
        <f t="shared" si="213"/>
        <v>4.5788962308815018</v>
      </c>
      <c r="J93" s="18">
        <f t="shared" si="214"/>
        <v>8.6392596472000029</v>
      </c>
      <c r="L93" t="str">
        <f t="shared" si="255"/>
        <v>41 Administrative occupations</v>
      </c>
      <c r="M93" s="18">
        <f t="shared" si="215"/>
        <v>4.6329668561013504</v>
      </c>
      <c r="N93" s="18">
        <f t="shared" si="215"/>
        <v>7.5808270749672113</v>
      </c>
      <c r="O93" s="18">
        <f t="shared" si="215"/>
        <v>7.1642796257779473</v>
      </c>
      <c r="P93" s="18">
        <f t="shared" si="215"/>
        <v>4.9612769438294402</v>
      </c>
      <c r="Q93" s="18">
        <f t="shared" si="216"/>
        <v>5.8076968901100701</v>
      </c>
      <c r="S93" s="18">
        <f t="shared" si="217"/>
        <v>5.6905326737185069</v>
      </c>
      <c r="T93" s="18">
        <f t="shared" si="218"/>
        <v>4.4189335980170386</v>
      </c>
      <c r="U93" s="18">
        <f t="shared" si="219"/>
        <v>8.0777774058658594</v>
      </c>
      <c r="W93" t="str">
        <f t="shared" si="256"/>
        <v>41 Administrative occupations</v>
      </c>
      <c r="X93" s="18">
        <f t="shared" si="220"/>
        <v>-1.7203453584538675</v>
      </c>
      <c r="Y93" s="18">
        <f t="shared" si="220"/>
        <v>13.740063649593083</v>
      </c>
      <c r="Z93" s="18">
        <f t="shared" si="220"/>
        <v>4.0749548478633102</v>
      </c>
      <c r="AA93" s="18">
        <f t="shared" si="220"/>
        <v>1.8070690770568998</v>
      </c>
      <c r="AB93" s="18">
        <f t="shared" si="221"/>
        <v>3.2230050331467641</v>
      </c>
      <c r="AD93" s="18">
        <f t="shared" si="222"/>
        <v>2.5574861075648325</v>
      </c>
      <c r="AE93" s="18">
        <f t="shared" si="223"/>
        <v>3.7857922070934968</v>
      </c>
      <c r="AF93" s="18">
        <f t="shared" si="224"/>
        <v>5.4181216255281717</v>
      </c>
      <c r="AH93" t="str">
        <f t="shared" si="257"/>
        <v>41 Administrative occupations</v>
      </c>
      <c r="AI93" s="18">
        <f t="shared" si="225"/>
        <v>-1.7277376630295271</v>
      </c>
      <c r="AJ93" s="18">
        <f t="shared" si="225"/>
        <v>11.272949554008505</v>
      </c>
      <c r="AK93" s="18">
        <f t="shared" si="225"/>
        <v>3.2324081367540503</v>
      </c>
      <c r="AL93" s="18">
        <f t="shared" si="225"/>
        <v>1.6753652537673025</v>
      </c>
      <c r="AM93" s="18">
        <f t="shared" si="226"/>
        <v>2.7369590001349309</v>
      </c>
      <c r="AO93" s="18">
        <f t="shared" si="227"/>
        <v>2.1917524888772855</v>
      </c>
      <c r="AP93" s="18">
        <f t="shared" si="228"/>
        <v>3.7879803177248483</v>
      </c>
      <c r="AQ93" s="18">
        <f t="shared" si="229"/>
        <v>5.1732294188213679</v>
      </c>
      <c r="AS93" t="str">
        <f t="shared" si="258"/>
        <v>41 Administrative occupations</v>
      </c>
      <c r="AT93" s="18">
        <f t="shared" si="230"/>
        <v>-1.5578336739143328</v>
      </c>
      <c r="AU93" s="18">
        <f t="shared" si="230"/>
        <v>12.593994927366392</v>
      </c>
      <c r="AV93" s="18">
        <f t="shared" si="230"/>
        <v>2.2215742714781328</v>
      </c>
      <c r="AW93" s="18">
        <f t="shared" si="230"/>
        <v>1.2750269590036112</v>
      </c>
      <c r="AX93" s="18">
        <f t="shared" si="231"/>
        <v>2.2446830585994615</v>
      </c>
      <c r="AZ93" s="18">
        <f t="shared" si="232"/>
        <v>1.5895648333044132</v>
      </c>
      <c r="BA93" s="18">
        <f t="shared" si="233"/>
        <v>3.4368296856240654</v>
      </c>
      <c r="BB93" s="18">
        <f t="shared" si="234"/>
        <v>4.4699773347611327</v>
      </c>
      <c r="BD93" t="str">
        <f t="shared" si="259"/>
        <v>41 Administrative occupations</v>
      </c>
      <c r="BE93" s="18">
        <f t="shared" si="235"/>
        <v>0.36131225337647788</v>
      </c>
      <c r="BF93" s="18">
        <f t="shared" si="235"/>
        <v>3.2396261356202549</v>
      </c>
      <c r="BG93" s="18">
        <f t="shared" si="235"/>
        <v>0.48890134931245388</v>
      </c>
      <c r="BH93" s="18">
        <f t="shared" si="235"/>
        <v>-0.81255814651456371</v>
      </c>
      <c r="BI93" s="18">
        <f t="shared" si="236"/>
        <v>-0.15812276881428389</v>
      </c>
      <c r="BK93" s="18">
        <f t="shared" si="237"/>
        <v>-0.38062201714896826</v>
      </c>
      <c r="BL93" s="18">
        <f t="shared" si="238"/>
        <v>2.4990987102754936</v>
      </c>
      <c r="BM93" s="18">
        <f t="shared" si="239"/>
        <v>2.2319298854183156</v>
      </c>
      <c r="BO93" t="str">
        <f t="shared" si="260"/>
        <v>41 Administrative occupations</v>
      </c>
      <c r="BP93" s="18">
        <f t="shared" si="240"/>
        <v>-2.5925323904935182</v>
      </c>
      <c r="BQ93" s="18">
        <f t="shared" si="240"/>
        <v>-2.1904548688012393</v>
      </c>
      <c r="BR93" s="18">
        <f t="shared" si="240"/>
        <v>-3.0425251943783649</v>
      </c>
      <c r="BS93" s="18">
        <f t="shared" si="240"/>
        <v>-4.6512369276501158</v>
      </c>
      <c r="BT93" s="18">
        <f t="shared" si="241"/>
        <v>-3.9986374295087779</v>
      </c>
      <c r="BV93" s="18">
        <f t="shared" si="242"/>
        <v>-4.1179875043025671</v>
      </c>
      <c r="BW93" s="18">
        <f t="shared" si="243"/>
        <v>1.9481389592415299</v>
      </c>
      <c r="BX93" s="18">
        <f t="shared" si="244"/>
        <v>-0.9406979651534142</v>
      </c>
      <c r="BZ93" t="str">
        <f t="shared" si="261"/>
        <v>41 Administrative occupations</v>
      </c>
      <c r="CA93" s="18">
        <f t="shared" si="245"/>
        <v>0.48218018255890005</v>
      </c>
      <c r="CB93" s="18">
        <f t="shared" si="245"/>
        <v>2.4907398399841574</v>
      </c>
      <c r="CC93" s="18">
        <f t="shared" si="245"/>
        <v>-6.0223185350878889</v>
      </c>
      <c r="CD93" s="18">
        <f t="shared" si="245"/>
        <v>-9.2543921077263285</v>
      </c>
      <c r="CE93" s="18">
        <f t="shared" si="246"/>
        <v>-7.5559369406245409</v>
      </c>
      <c r="CG93" s="18">
        <f t="shared" si="247"/>
        <v>-8.1895777167148243</v>
      </c>
      <c r="CH93" s="18">
        <f t="shared" si="248"/>
        <v>1.2267304415788161</v>
      </c>
      <c r="CI93" s="18">
        <f t="shared" si="249"/>
        <v>-4.7984342806690394</v>
      </c>
      <c r="CK93" t="str">
        <f t="shared" si="262"/>
        <v>41 Administrative occupations</v>
      </c>
      <c r="CL93" s="18">
        <f t="shared" si="250"/>
        <v>-5.6236852577638992</v>
      </c>
      <c r="CM93" s="18">
        <f t="shared" si="250"/>
        <v>13.715923045819434</v>
      </c>
      <c r="CN93" s="18">
        <f t="shared" si="250"/>
        <v>-9.0556861202950927</v>
      </c>
      <c r="CO93" s="18">
        <f t="shared" si="250"/>
        <v>-7.9385512006333929</v>
      </c>
      <c r="CP93" s="18">
        <f t="shared" si="251"/>
        <v>-7.0702394830279847</v>
      </c>
      <c r="CR93" s="18">
        <f t="shared" si="252"/>
        <v>-8.3124459730576579</v>
      </c>
      <c r="CS93" s="18">
        <f t="shared" si="253"/>
        <v>1.0599747227625356</v>
      </c>
      <c r="CT93" s="18">
        <f t="shared" si="254"/>
        <v>-5.2774178196777761</v>
      </c>
    </row>
    <row r="94" spans="1:98" x14ac:dyDescent="0.2">
      <c r="A94" t="str">
        <f t="shared" si="209"/>
        <v>42 Secretarial and related occupations</v>
      </c>
      <c r="B94" s="18">
        <f t="shared" si="210"/>
        <v>6.0062300000741198</v>
      </c>
      <c r="C94" s="18">
        <f t="shared" si="210"/>
        <v>-8.9002216511134371</v>
      </c>
      <c r="D94" s="18">
        <f t="shared" si="210"/>
        <v>10.183945869570321</v>
      </c>
      <c r="E94" s="18">
        <f t="shared" si="210"/>
        <v>7.8617448230371201</v>
      </c>
      <c r="F94" s="18">
        <f t="shared" si="211"/>
        <v>7.4419690081316325</v>
      </c>
      <c r="H94" s="18">
        <f t="shared" si="212"/>
        <v>8.6303222708821625</v>
      </c>
      <c r="I94" s="18">
        <f t="shared" si="213"/>
        <v>6.0301465364439144</v>
      </c>
      <c r="J94" s="18">
        <f t="shared" si="214"/>
        <v>11.128448025709957</v>
      </c>
      <c r="L94" t="str">
        <f t="shared" si="255"/>
        <v>42 Secretarial and related occupations</v>
      </c>
      <c r="M94" s="18">
        <f t="shared" si="215"/>
        <v>0.7833061274846953</v>
      </c>
      <c r="N94" s="18">
        <f t="shared" si="215"/>
        <v>7.1783376670785604</v>
      </c>
      <c r="O94" s="18">
        <f t="shared" si="215"/>
        <v>8.6633757444623427</v>
      </c>
      <c r="P94" s="18">
        <f t="shared" si="215"/>
        <v>3.5950000188662123</v>
      </c>
      <c r="Q94" s="18">
        <f t="shared" si="216"/>
        <v>5.3766609497016615</v>
      </c>
      <c r="S94" s="18">
        <f t="shared" si="217"/>
        <v>5.2576316939085155</v>
      </c>
      <c r="T94" s="18">
        <f t="shared" si="218"/>
        <v>4.7456448105577476</v>
      </c>
      <c r="U94" s="18">
        <f t="shared" si="219"/>
        <v>7.9755756669059208</v>
      </c>
      <c r="W94" t="str">
        <f t="shared" si="256"/>
        <v>42 Secretarial and related occupations</v>
      </c>
      <c r="X94" s="18">
        <f t="shared" si="220"/>
        <v>-3.4415646920756937</v>
      </c>
      <c r="Y94" s="18">
        <f t="shared" si="220"/>
        <v>7.8428898807857417</v>
      </c>
      <c r="Z94" s="18">
        <f t="shared" si="220"/>
        <v>6.2929948124853086</v>
      </c>
      <c r="AA94" s="18">
        <f t="shared" si="220"/>
        <v>5.0809753971723381</v>
      </c>
      <c r="AB94" s="18">
        <f t="shared" si="221"/>
        <v>5.6293799692078483</v>
      </c>
      <c r="AD94" s="18">
        <f t="shared" si="222"/>
        <v>5.483438456304901</v>
      </c>
      <c r="AE94" s="18">
        <f t="shared" si="223"/>
        <v>4.6783035407385487</v>
      </c>
      <c r="AF94" s="18">
        <f t="shared" si="224"/>
        <v>8.091304922806275</v>
      </c>
      <c r="AH94" t="str">
        <f t="shared" si="257"/>
        <v>42 Secretarial and related occupations</v>
      </c>
      <c r="AI94" s="18">
        <f t="shared" si="225"/>
        <v>-5.4764515285688482</v>
      </c>
      <c r="AJ94" s="18">
        <f t="shared" si="225"/>
        <v>16.949421423969689</v>
      </c>
      <c r="AK94" s="18">
        <f t="shared" si="225"/>
        <v>3.1744191826948098</v>
      </c>
      <c r="AL94" s="18">
        <f t="shared" si="225"/>
        <v>0.48032847372594389</v>
      </c>
      <c r="AM94" s="18">
        <f t="shared" si="226"/>
        <v>2.2802530638392104</v>
      </c>
      <c r="AO94" s="18">
        <f t="shared" si="227"/>
        <v>1.3704501352366227</v>
      </c>
      <c r="AP94" s="18">
        <f t="shared" si="228"/>
        <v>3.8346352701504216</v>
      </c>
      <c r="AQ94" s="18">
        <f t="shared" si="229"/>
        <v>4.6767694040035668</v>
      </c>
      <c r="AS94" t="str">
        <f t="shared" si="258"/>
        <v>42 Secretarial and related occupations</v>
      </c>
      <c r="AT94" s="18">
        <f t="shared" si="230"/>
        <v>-5.1808260359622498</v>
      </c>
      <c r="AU94" s="18">
        <f t="shared" si="230"/>
        <v>23.760400314642904</v>
      </c>
      <c r="AV94" s="18">
        <f t="shared" si="230"/>
        <v>2.2624545465192769</v>
      </c>
      <c r="AW94" s="18">
        <f t="shared" si="230"/>
        <v>4.484913422345449</v>
      </c>
      <c r="AX94" s="18">
        <f t="shared" si="231"/>
        <v>4.8892946779494073</v>
      </c>
      <c r="AZ94" s="18">
        <f t="shared" si="232"/>
        <v>3.7387782691131299</v>
      </c>
      <c r="BA94" s="18">
        <f t="shared" si="233"/>
        <v>3.5394632267300885</v>
      </c>
      <c r="BB94" s="18">
        <f t="shared" si="234"/>
        <v>6.0665501463761817</v>
      </c>
      <c r="BD94" t="str">
        <f t="shared" si="259"/>
        <v>42 Secretarial and related occupations</v>
      </c>
      <c r="BE94" s="18">
        <f t="shared" si="235"/>
        <v>-1.7775382230561299</v>
      </c>
      <c r="BF94" s="18">
        <f t="shared" si="235"/>
        <v>-6.7202825840238294</v>
      </c>
      <c r="BG94" s="18">
        <f t="shared" si="235"/>
        <v>-0.33511019450530588</v>
      </c>
      <c r="BH94" s="18">
        <f t="shared" si="235"/>
        <v>-10.652406855944552</v>
      </c>
      <c r="BI94" s="18">
        <f t="shared" si="236"/>
        <v>-7.299319503216573</v>
      </c>
      <c r="BK94" s="18">
        <f t="shared" si="237"/>
        <v>-7.337793916380142</v>
      </c>
      <c r="BL94" s="18">
        <f t="shared" si="238"/>
        <v>1.8881141570666449</v>
      </c>
      <c r="BM94" s="18">
        <f t="shared" si="239"/>
        <v>-2.9040900497516953</v>
      </c>
      <c r="BO94" t="str">
        <f t="shared" si="260"/>
        <v>42 Secretarial and related occupations</v>
      </c>
      <c r="BP94" s="18">
        <f t="shared" si="240"/>
        <v>-5.2089678799454813</v>
      </c>
      <c r="BQ94" s="18">
        <f t="shared" si="240"/>
        <v>-14.880266780694928</v>
      </c>
      <c r="BR94" s="18">
        <f t="shared" si="240"/>
        <v>-7.7760431935407599</v>
      </c>
      <c r="BS94" s="18">
        <f t="shared" si="240"/>
        <v>-14.106870616487488</v>
      </c>
      <c r="BT94" s="18">
        <f t="shared" si="241"/>
        <v>-12.226264951353915</v>
      </c>
      <c r="BV94" s="18">
        <f t="shared" si="242"/>
        <v>-12.046417363922835</v>
      </c>
      <c r="BW94" s="18">
        <f t="shared" si="243"/>
        <v>1.4822152688741763</v>
      </c>
      <c r="BX94" s="18">
        <f t="shared" si="244"/>
        <v>-6.0401716201266549</v>
      </c>
      <c r="BZ94" t="str">
        <f t="shared" si="261"/>
        <v>42 Secretarial and related occupations</v>
      </c>
      <c r="CA94" s="18">
        <f t="shared" si="245"/>
        <v>0.51027662711891075</v>
      </c>
      <c r="CB94" s="18">
        <f t="shared" si="245"/>
        <v>-3.5255644175097411</v>
      </c>
      <c r="CC94" s="18">
        <f t="shared" si="245"/>
        <v>-11.433093002641947</v>
      </c>
      <c r="CD94" s="18">
        <f t="shared" si="245"/>
        <v>-11.374470463160879</v>
      </c>
      <c r="CE94" s="18">
        <f t="shared" si="246"/>
        <v>-10.921605843740901</v>
      </c>
      <c r="CG94" s="18">
        <f t="shared" si="247"/>
        <v>-11.39401561975647</v>
      </c>
      <c r="CH94" s="18">
        <f t="shared" si="248"/>
        <v>1.1012515463964867</v>
      </c>
      <c r="CI94" s="18">
        <f t="shared" si="249"/>
        <v>-6.9129530366006664</v>
      </c>
      <c r="CK94" t="str">
        <f t="shared" si="262"/>
        <v>42 Secretarial and related occupations</v>
      </c>
      <c r="CL94" s="18">
        <f t="shared" si="250"/>
        <v>-4.5292410462056676</v>
      </c>
      <c r="CM94" s="18">
        <f t="shared" si="250"/>
        <v>6.8912485462031547</v>
      </c>
      <c r="CN94" s="18">
        <f t="shared" si="250"/>
        <v>-3.0411604206431742</v>
      </c>
      <c r="CO94" s="18">
        <f t="shared" si="250"/>
        <v>-11.669983343701674</v>
      </c>
      <c r="CP94" s="18">
        <f t="shared" si="251"/>
        <v>-7.9687872689668708</v>
      </c>
      <c r="CR94" s="18">
        <f t="shared" si="252"/>
        <v>-8.8825945913935342</v>
      </c>
      <c r="CS94" s="18">
        <f t="shared" si="253"/>
        <v>1.5828567115335312</v>
      </c>
      <c r="CT94" s="18">
        <f t="shared" si="254"/>
        <v>-4.3475566883817702</v>
      </c>
    </row>
    <row r="95" spans="1:98" x14ac:dyDescent="0.2">
      <c r="A95" t="str">
        <f t="shared" si="209"/>
        <v>51 Skilled agricultural and related trades</v>
      </c>
      <c r="B95" s="18">
        <f t="shared" si="210"/>
        <v>15.646017602212581</v>
      </c>
      <c r="C95" s="18">
        <f t="shared" si="210"/>
        <v>-15.347149239377277</v>
      </c>
      <c r="D95" s="18">
        <f t="shared" si="210"/>
        <v>5.2872611575881079</v>
      </c>
      <c r="E95" s="18">
        <f t="shared" si="210"/>
        <v>5.4403631016654908</v>
      </c>
      <c r="F95" s="18">
        <f t="shared" si="211"/>
        <v>3.9559505039378662</v>
      </c>
      <c r="H95" s="18">
        <f t="shared" si="212"/>
        <v>5.3893043995051126</v>
      </c>
      <c r="I95" s="18">
        <f t="shared" si="213"/>
        <v>5.3359533190726394</v>
      </c>
      <c r="J95" s="18">
        <f t="shared" si="214"/>
        <v>8.4548120646273475</v>
      </c>
      <c r="L95" t="str">
        <f t="shared" si="255"/>
        <v>51 Skilled agricultural and related trades</v>
      </c>
      <c r="M95" s="18">
        <f t="shared" si="215"/>
        <v>0.72144991033087358</v>
      </c>
      <c r="N95" s="18">
        <f t="shared" si="215"/>
        <v>10.444864901645289</v>
      </c>
      <c r="O95" s="18">
        <f t="shared" si="215"/>
        <v>5.1547626880691366</v>
      </c>
      <c r="P95" s="18">
        <f t="shared" si="215"/>
        <v>4.7508650349364689</v>
      </c>
      <c r="Q95" s="18">
        <f t="shared" si="216"/>
        <v>5.2244472223043958</v>
      </c>
      <c r="S95" s="18">
        <f t="shared" si="217"/>
        <v>4.8853249172810198</v>
      </c>
      <c r="T95" s="18">
        <f t="shared" si="218"/>
        <v>3.8579872940428306</v>
      </c>
      <c r="U95" s="18">
        <f t="shared" si="219"/>
        <v>7.129474242254652</v>
      </c>
      <c r="W95" t="str">
        <f t="shared" si="256"/>
        <v>51 Skilled agricultural and related trades</v>
      </c>
      <c r="X95" s="18">
        <f t="shared" si="220"/>
        <v>-2.3401035785579727</v>
      </c>
      <c r="Y95" s="18">
        <f t="shared" si="220"/>
        <v>20.766375567740436</v>
      </c>
      <c r="Z95" s="18">
        <f t="shared" si="220"/>
        <v>3.5193825413811108</v>
      </c>
      <c r="AA95" s="18">
        <f t="shared" si="220"/>
        <v>3.3886478807636955</v>
      </c>
      <c r="AB95" s="18">
        <f t="shared" si="221"/>
        <v>4.4386945383702692</v>
      </c>
      <c r="AD95" s="18">
        <f t="shared" si="222"/>
        <v>3.4322077456824251</v>
      </c>
      <c r="AE95" s="18">
        <f t="shared" si="223"/>
        <v>4.3303966878371014</v>
      </c>
      <c r="AF95" s="18">
        <f t="shared" si="224"/>
        <v>6.4329590623914967</v>
      </c>
      <c r="AH95" t="str">
        <f t="shared" si="257"/>
        <v>51 Skilled agricultural and related trades</v>
      </c>
      <c r="AI95" s="18">
        <f t="shared" si="225"/>
        <v>0.11255675344079563</v>
      </c>
      <c r="AJ95" s="18">
        <f t="shared" si="225"/>
        <v>2.9832530423272718</v>
      </c>
      <c r="AK95" s="18">
        <f t="shared" si="225"/>
        <v>3.1353444204502701</v>
      </c>
      <c r="AL95" s="18">
        <f t="shared" si="225"/>
        <v>2.8532588738261699</v>
      </c>
      <c r="AM95" s="18">
        <f t="shared" si="226"/>
        <v>2.9494544070822526</v>
      </c>
      <c r="AO95" s="18">
        <f t="shared" si="227"/>
        <v>2.947201559174939</v>
      </c>
      <c r="AP95" s="18">
        <f t="shared" si="228"/>
        <v>4.3646163550943973</v>
      </c>
      <c r="AQ95" s="18">
        <f t="shared" si="229"/>
        <v>6.1387419633345486</v>
      </c>
      <c r="AS95" t="str">
        <f t="shared" si="258"/>
        <v>51 Skilled agricultural and related trades</v>
      </c>
      <c r="AT95" s="18">
        <f t="shared" si="230"/>
        <v>-1.5284899599057766</v>
      </c>
      <c r="AU95" s="18">
        <f t="shared" si="230"/>
        <v>4.8859565862086285</v>
      </c>
      <c r="AV95" s="18">
        <f t="shared" si="230"/>
        <v>2.6250095969738707</v>
      </c>
      <c r="AW95" s="18">
        <f t="shared" si="230"/>
        <v>2.6672317011371183</v>
      </c>
      <c r="AX95" s="18">
        <f t="shared" si="231"/>
        <v>2.7913026460836265</v>
      </c>
      <c r="AZ95" s="18">
        <f t="shared" si="232"/>
        <v>2.6531557366501479</v>
      </c>
      <c r="BA95" s="18">
        <f t="shared" si="233"/>
        <v>3.9239348843703281</v>
      </c>
      <c r="BB95" s="18">
        <f t="shared" si="234"/>
        <v>5.5936477007334284</v>
      </c>
      <c r="BD95" t="str">
        <f t="shared" si="259"/>
        <v>51 Skilled agricultural and related trades</v>
      </c>
      <c r="BE95" s="18">
        <f t="shared" si="235"/>
        <v>-2.5532608866808637</v>
      </c>
      <c r="BF95" s="18">
        <f t="shared" si="235"/>
        <v>1.4393183511989704</v>
      </c>
      <c r="BG95" s="18">
        <f t="shared" si="235"/>
        <v>-1.2259862008049294</v>
      </c>
      <c r="BH95" s="18">
        <f t="shared" si="235"/>
        <v>0.54085691195173702</v>
      </c>
      <c r="BI95" s="18">
        <f t="shared" si="236"/>
        <v>4.0960686727231632E-2</v>
      </c>
      <c r="BK95" s="18">
        <f t="shared" si="237"/>
        <v>-5.1574808512833137E-2</v>
      </c>
      <c r="BL95" s="18">
        <f t="shared" si="238"/>
        <v>2.4896567020980198</v>
      </c>
      <c r="BM95" s="18">
        <f t="shared" si="239"/>
        <v>2.4531449605133426</v>
      </c>
      <c r="BO95" t="str">
        <f t="shared" si="260"/>
        <v>51 Skilled agricultural and related trades</v>
      </c>
      <c r="BP95" s="18">
        <f t="shared" si="240"/>
        <v>-4.8828354712431521</v>
      </c>
      <c r="BQ95" s="18">
        <f t="shared" si="240"/>
        <v>5.005265899517064</v>
      </c>
      <c r="BR95" s="18">
        <f t="shared" si="240"/>
        <v>-2.1677973259713101</v>
      </c>
      <c r="BS95" s="18">
        <f t="shared" si="240"/>
        <v>-0.35036134829661281</v>
      </c>
      <c r="BT95" s="18">
        <f t="shared" si="241"/>
        <v>-0.59720524153552557</v>
      </c>
      <c r="BV95" s="18">
        <f t="shared" si="242"/>
        <v>-0.95989410356566163</v>
      </c>
      <c r="BW95" s="18">
        <f t="shared" si="243"/>
        <v>2.6458374803734586</v>
      </c>
      <c r="BX95" s="18">
        <f t="shared" si="244"/>
        <v>1.9946865733219354</v>
      </c>
      <c r="BZ95" t="str">
        <f t="shared" si="261"/>
        <v>51 Skilled agricultural and related trades</v>
      </c>
      <c r="CA95" s="18">
        <f t="shared" si="245"/>
        <v>0.913456738194518</v>
      </c>
      <c r="CB95" s="18">
        <f t="shared" si="245"/>
        <v>-6.5862131299045279</v>
      </c>
      <c r="CC95" s="18">
        <f t="shared" si="245"/>
        <v>-1.9218760355115161</v>
      </c>
      <c r="CD95" s="18">
        <f t="shared" si="245"/>
        <v>0.38406869254736797</v>
      </c>
      <c r="CE95" s="18">
        <f t="shared" si="246"/>
        <v>-0.78953631718068351</v>
      </c>
      <c r="CG95" s="18">
        <f t="shared" si="247"/>
        <v>-0.39054142734818997</v>
      </c>
      <c r="CH95" s="18">
        <f t="shared" si="248"/>
        <v>2.1432222339033746</v>
      </c>
      <c r="CI95" s="18">
        <f t="shared" si="249"/>
        <v>1.8551826980077513</v>
      </c>
      <c r="CK95" t="str">
        <f t="shared" si="262"/>
        <v>51 Skilled agricultural and related trades</v>
      </c>
      <c r="CL95" s="18">
        <f t="shared" si="250"/>
        <v>-0.27265962257376763</v>
      </c>
      <c r="CM95" s="18">
        <f t="shared" si="250"/>
        <v>59.951858650569754</v>
      </c>
      <c r="CN95" s="18">
        <f t="shared" si="250"/>
        <v>-5.8394542199473936</v>
      </c>
      <c r="CO95" s="18">
        <f t="shared" si="250"/>
        <v>-9.2969124375167347</v>
      </c>
      <c r="CP95" s="18">
        <f t="shared" si="251"/>
        <v>-4.9182476410455482</v>
      </c>
      <c r="CR95" s="18">
        <f t="shared" si="252"/>
        <v>-8.1587675731678466</v>
      </c>
      <c r="CS95" s="18">
        <f t="shared" si="253"/>
        <v>1.321194875401499</v>
      </c>
      <c r="CT95" s="18">
        <f t="shared" si="254"/>
        <v>-4.5595854492022632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6.9465567742980294</v>
      </c>
      <c r="C96" s="18">
        <f t="shared" si="210"/>
        <v>1.7502781296492964</v>
      </c>
      <c r="D96" s="18">
        <f t="shared" si="210"/>
        <v>7.7793497797529421</v>
      </c>
      <c r="E96" s="18">
        <f t="shared" si="210"/>
        <v>4.4003583264784707</v>
      </c>
      <c r="F96" s="18">
        <f t="shared" si="211"/>
        <v>5.2754437883494321</v>
      </c>
      <c r="H96" s="18">
        <f t="shared" si="212"/>
        <v>5.5147512066355375</v>
      </c>
      <c r="I96" s="18">
        <f t="shared" si="213"/>
        <v>3.4604524816401305</v>
      </c>
      <c r="J96" s="18">
        <f t="shared" si="214"/>
        <v>7.3632935096358043</v>
      </c>
      <c r="L96" t="str">
        <f t="shared" si="255"/>
        <v>52 Skilled metal, electrical and electronic trades</v>
      </c>
      <c r="M96" s="18">
        <f t="shared" si="215"/>
        <v>5.9114828533875396</v>
      </c>
      <c r="N96" s="18">
        <f t="shared" si="215"/>
        <v>-20.544938102890853</v>
      </c>
      <c r="O96" s="18">
        <f t="shared" si="215"/>
        <v>11.358572993747917</v>
      </c>
      <c r="P96" s="18">
        <f t="shared" si="215"/>
        <v>6.5782564877986616</v>
      </c>
      <c r="Q96" s="18">
        <f t="shared" si="216"/>
        <v>6.0844240963870533</v>
      </c>
      <c r="S96" s="18">
        <f t="shared" si="217"/>
        <v>8.1484484547343463</v>
      </c>
      <c r="T96" s="18">
        <f t="shared" si="218"/>
        <v>4.8922815350985305</v>
      </c>
      <c r="U96" s="18">
        <f t="shared" si="219"/>
        <v>10.187558998968305</v>
      </c>
      <c r="W96" t="str">
        <f t="shared" si="256"/>
        <v>52 Skilled metal, electrical and electronic trades</v>
      </c>
      <c r="X96" s="18">
        <f t="shared" si="220"/>
        <v>0.21338397640797702</v>
      </c>
      <c r="Y96" s="18">
        <f t="shared" si="220"/>
        <v>-15.396681507884713</v>
      </c>
      <c r="Z96" s="18">
        <f t="shared" si="220"/>
        <v>5.2573770947295095</v>
      </c>
      <c r="AA96" s="18">
        <f t="shared" si="220"/>
        <v>2.7010267417825418</v>
      </c>
      <c r="AB96" s="18">
        <f t="shared" si="221"/>
        <v>2.2468349180778224</v>
      </c>
      <c r="AD96" s="18">
        <f t="shared" si="222"/>
        <v>3.5461696349593064</v>
      </c>
      <c r="AE96" s="18">
        <f t="shared" si="223"/>
        <v>3.6807419286354559</v>
      </c>
      <c r="AF96" s="18">
        <f t="shared" si="224"/>
        <v>6.0288718139437814</v>
      </c>
      <c r="AH96" t="str">
        <f t="shared" si="257"/>
        <v>52 Skilled metal, electrical and electronic trades</v>
      </c>
      <c r="AI96" s="18">
        <f t="shared" si="225"/>
        <v>-0.83387866240817177</v>
      </c>
      <c r="AJ96" s="18">
        <f t="shared" si="225"/>
        <v>-10.838315741096061</v>
      </c>
      <c r="AK96" s="18">
        <f t="shared" si="225"/>
        <v>4.6654820045275436</v>
      </c>
      <c r="AL96" s="18">
        <f t="shared" si="225"/>
        <v>2.258553372118044</v>
      </c>
      <c r="AM96" s="18">
        <f t="shared" si="226"/>
        <v>2.1261608573085233</v>
      </c>
      <c r="AO96" s="18">
        <f t="shared" si="227"/>
        <v>3.054649126936182</v>
      </c>
      <c r="AP96" s="18">
        <f t="shared" si="228"/>
        <v>3.3104810512271987</v>
      </c>
      <c r="AQ96" s="18">
        <f t="shared" si="229"/>
        <v>5.3980394090196837</v>
      </c>
      <c r="AS96" t="str">
        <f t="shared" si="258"/>
        <v>52 Skilled metal, electrical and electronic trades</v>
      </c>
      <c r="AT96" s="18">
        <f t="shared" si="230"/>
        <v>-1.5546263540223482</v>
      </c>
      <c r="AU96" s="18">
        <f t="shared" si="230"/>
        <v>-11.211993010323029</v>
      </c>
      <c r="AV96" s="18">
        <f t="shared" si="230"/>
        <v>2.8610233375994332</v>
      </c>
      <c r="AW96" s="18">
        <f t="shared" si="230"/>
        <v>1.9418898508918536</v>
      </c>
      <c r="AX96" s="18">
        <f t="shared" si="231"/>
        <v>1.3493475597057047</v>
      </c>
      <c r="AZ96" s="18">
        <f t="shared" si="232"/>
        <v>2.2473514715743992</v>
      </c>
      <c r="BA96" s="18">
        <f t="shared" si="233"/>
        <v>3.0572493737618833</v>
      </c>
      <c r="BB96" s="18">
        <f t="shared" si="234"/>
        <v>4.6121492876962433</v>
      </c>
      <c r="BD96" t="str">
        <f t="shared" si="259"/>
        <v>52 Skilled metal, electrical and electronic trades</v>
      </c>
      <c r="BE96" s="18">
        <f t="shared" si="235"/>
        <v>-1.1412589149923047</v>
      </c>
      <c r="BF96" s="18">
        <f t="shared" si="235"/>
        <v>-11.463265819092051</v>
      </c>
      <c r="BG96" s="18">
        <f t="shared" si="235"/>
        <v>-3.084973161189275E-2</v>
      </c>
      <c r="BH96" s="18">
        <f t="shared" si="235"/>
        <v>0.12898299869648078</v>
      </c>
      <c r="BI96" s="18">
        <f t="shared" si="236"/>
        <v>-0.68765836229940369</v>
      </c>
      <c r="BK96" s="18">
        <f t="shared" si="237"/>
        <v>7.5677048323208318E-2</v>
      </c>
      <c r="BL96" s="18">
        <f t="shared" si="238"/>
        <v>1.964635203813403</v>
      </c>
      <c r="BM96" s="18">
        <f t="shared" si="239"/>
        <v>2.0223451753180521</v>
      </c>
      <c r="BO96" t="str">
        <f t="shared" si="260"/>
        <v>52 Skilled metal, electrical and electronic trades</v>
      </c>
      <c r="BP96" s="18">
        <f t="shared" si="240"/>
        <v>-4.3291550480201835</v>
      </c>
      <c r="BQ96" s="18">
        <f t="shared" si="240"/>
        <v>-2.9740228409814384</v>
      </c>
      <c r="BR96" s="18">
        <f t="shared" si="240"/>
        <v>-2.8018910318220347</v>
      </c>
      <c r="BS96" s="18">
        <f t="shared" si="240"/>
        <v>-2.6466350379600989</v>
      </c>
      <c r="BT96" s="18">
        <f t="shared" si="241"/>
        <v>-2.71566300094781</v>
      </c>
      <c r="BV96" s="18">
        <f t="shared" si="242"/>
        <v>-2.6984145711175911</v>
      </c>
      <c r="BW96" s="18">
        <f t="shared" si="243"/>
        <v>1.8743068485408187</v>
      </c>
      <c r="BX96" s="18">
        <f t="shared" si="244"/>
        <v>-0.10314175867215392</v>
      </c>
      <c r="BZ96" t="str">
        <f t="shared" si="261"/>
        <v>52 Skilled metal, electrical and electronic trades</v>
      </c>
      <c r="CA96" s="18">
        <f t="shared" si="245"/>
        <v>2.6079750121142053</v>
      </c>
      <c r="CB96" s="18">
        <f t="shared" si="245"/>
        <v>-20.862799969166566</v>
      </c>
      <c r="CC96" s="18">
        <f t="shared" si="245"/>
        <v>-2.3468424759927942</v>
      </c>
      <c r="CD96" s="18">
        <f t="shared" si="245"/>
        <v>-5.6452036804420676</v>
      </c>
      <c r="CE96" s="18">
        <f t="shared" si="246"/>
        <v>-5.6692588489360212</v>
      </c>
      <c r="CG96" s="18">
        <f t="shared" si="247"/>
        <v>-4.5583180020918102</v>
      </c>
      <c r="CH96" s="18">
        <f t="shared" si="248"/>
        <v>1.5483133280655537</v>
      </c>
      <c r="CI96" s="18">
        <f t="shared" si="249"/>
        <v>-1.8486729210069108</v>
      </c>
      <c r="CK96" t="str">
        <f t="shared" si="262"/>
        <v>52 Skilled metal, electrical and electronic trades</v>
      </c>
      <c r="CL96" s="18">
        <f t="shared" si="250"/>
        <v>1.3318341129239464</v>
      </c>
      <c r="CM96" s="18">
        <f t="shared" si="250"/>
        <v>22.82788657404058</v>
      </c>
      <c r="CN96" s="18">
        <f t="shared" si="250"/>
        <v>-6.9363524895899591</v>
      </c>
      <c r="CO96" s="18">
        <f t="shared" si="250"/>
        <v>-6.805967145062974</v>
      </c>
      <c r="CP96" s="18">
        <f t="shared" si="251"/>
        <v>-5.2253041906724089</v>
      </c>
      <c r="CR96" s="18">
        <f t="shared" si="252"/>
        <v>-6.849449211089742</v>
      </c>
      <c r="CS96" s="18">
        <f t="shared" si="253"/>
        <v>1.1769263887670522</v>
      </c>
      <c r="CT96" s="18">
        <f t="shared" si="254"/>
        <v>-4.0624384589447509</v>
      </c>
    </row>
    <row r="97" spans="1:98" x14ac:dyDescent="0.2">
      <c r="A97" t="str">
        <f t="shared" si="209"/>
        <v>53 Skilled construction and building trades</v>
      </c>
      <c r="B97" s="18">
        <f t="shared" si="210"/>
        <v>-7.8210758300122691</v>
      </c>
      <c r="C97" s="18">
        <f t="shared" si="210"/>
        <v>-31.894377257586815</v>
      </c>
      <c r="D97" s="18">
        <f t="shared" si="210"/>
        <v>14.974838074990116</v>
      </c>
      <c r="E97" s="18">
        <f t="shared" si="210"/>
        <v>2.3585756664839863</v>
      </c>
      <c r="F97" s="18">
        <f t="shared" si="211"/>
        <v>3.4760778365059863</v>
      </c>
      <c r="H97" s="18">
        <f t="shared" si="212"/>
        <v>6.4021552196945608</v>
      </c>
      <c r="I97" s="18">
        <f t="shared" si="213"/>
        <v>4.303787848143803</v>
      </c>
      <c r="J97" s="18">
        <f t="shared" si="214"/>
        <v>8.5389852981474057</v>
      </c>
      <c r="L97" t="str">
        <f t="shared" si="255"/>
        <v>53 Skilled construction and building trades</v>
      </c>
      <c r="M97" s="18">
        <f t="shared" si="215"/>
        <v>3.2581932229464261</v>
      </c>
      <c r="N97" s="18">
        <f t="shared" si="215"/>
        <v>-25.95003241954106</v>
      </c>
      <c r="O97" s="18">
        <f t="shared" si="215"/>
        <v>10.545030045625726</v>
      </c>
      <c r="P97" s="18">
        <f t="shared" si="215"/>
        <v>3.9409427990913848</v>
      </c>
      <c r="Q97" s="18">
        <f t="shared" si="216"/>
        <v>3.7392177383772429</v>
      </c>
      <c r="S97" s="18">
        <f t="shared" si="217"/>
        <v>6.0972617042887034</v>
      </c>
      <c r="T97" s="18">
        <f t="shared" si="218"/>
        <v>4.2313300302743162</v>
      </c>
      <c r="U97" s="18">
        <f t="shared" si="219"/>
        <v>8.266716867465318</v>
      </c>
      <c r="W97" t="str">
        <f t="shared" si="256"/>
        <v>53 Skilled construction and building trades</v>
      </c>
      <c r="X97" s="18">
        <f t="shared" si="220"/>
        <v>-3.4499843699769217</v>
      </c>
      <c r="Y97" s="18">
        <f t="shared" si="220"/>
        <v>-16.0731387105692</v>
      </c>
      <c r="Z97" s="18">
        <f t="shared" si="220"/>
        <v>5.6557198744315862</v>
      </c>
      <c r="AA97" s="18">
        <f t="shared" si="220"/>
        <v>1.7445203527333808</v>
      </c>
      <c r="AB97" s="18">
        <f t="shared" si="221"/>
        <v>1.7196298188259629</v>
      </c>
      <c r="AD97" s="18">
        <f t="shared" si="222"/>
        <v>3.0318956409764342</v>
      </c>
      <c r="AE97" s="18">
        <f t="shared" si="223"/>
        <v>3.6666118018337412</v>
      </c>
      <c r="AF97" s="18">
        <f t="shared" si="224"/>
        <v>5.6528298551028699</v>
      </c>
      <c r="AH97" t="str">
        <f t="shared" si="257"/>
        <v>53 Skilled construction and building trades</v>
      </c>
      <c r="AI97" s="18">
        <f t="shared" si="225"/>
        <v>1.6126499097722347</v>
      </c>
      <c r="AJ97" s="18">
        <f t="shared" si="225"/>
        <v>-21.288410705154636</v>
      </c>
      <c r="AK97" s="18">
        <f t="shared" si="225"/>
        <v>6.5700147890132676</v>
      </c>
      <c r="AL97" s="18">
        <f t="shared" si="225"/>
        <v>2.2654223407545748</v>
      </c>
      <c r="AM97" s="18">
        <f t="shared" si="226"/>
        <v>1.9104861639850146</v>
      </c>
      <c r="AO97" s="18">
        <f t="shared" si="227"/>
        <v>3.6806121896669541</v>
      </c>
      <c r="AP97" s="18">
        <f t="shared" si="228"/>
        <v>4.113564050646823</v>
      </c>
      <c r="AQ97" s="18">
        <f t="shared" si="229"/>
        <v>6.4406060733177339</v>
      </c>
      <c r="AS97" t="str">
        <f t="shared" si="258"/>
        <v>53 Skilled construction and building trades</v>
      </c>
      <c r="AT97" s="18">
        <f t="shared" si="230"/>
        <v>-1.5935341977681206</v>
      </c>
      <c r="AU97" s="18">
        <f t="shared" si="230"/>
        <v>-17.887709115640725</v>
      </c>
      <c r="AV97" s="18">
        <f t="shared" si="230"/>
        <v>5.5681379813631526</v>
      </c>
      <c r="AW97" s="18">
        <f t="shared" si="230"/>
        <v>1.4906926718295299</v>
      </c>
      <c r="AX97" s="18">
        <f t="shared" si="231"/>
        <v>1.3960215733104908</v>
      </c>
      <c r="AZ97" s="18">
        <f t="shared" si="232"/>
        <v>2.8320352755639044</v>
      </c>
      <c r="BA97" s="18">
        <f t="shared" si="233"/>
        <v>3.8462823766521437</v>
      </c>
      <c r="BB97" s="18">
        <f t="shared" si="234"/>
        <v>5.6535520189246791</v>
      </c>
      <c r="BD97" t="str">
        <f t="shared" si="259"/>
        <v>53 Skilled construction and building trades</v>
      </c>
      <c r="BE97" s="18">
        <f t="shared" si="235"/>
        <v>-2.0825966495811921</v>
      </c>
      <c r="BF97" s="18">
        <f t="shared" si="235"/>
        <v>-22.821158469404466</v>
      </c>
      <c r="BG97" s="18">
        <f t="shared" si="235"/>
        <v>1.3353180998828984</v>
      </c>
      <c r="BH97" s="18">
        <f t="shared" si="235"/>
        <v>-0.13243752877971637</v>
      </c>
      <c r="BI97" s="18">
        <f t="shared" si="236"/>
        <v>-1.2790824660877997</v>
      </c>
      <c r="BK97" s="18">
        <f t="shared" si="237"/>
        <v>0.35443687971787874</v>
      </c>
      <c r="BL97" s="18">
        <f t="shared" si="238"/>
        <v>2.2211431541285132</v>
      </c>
      <c r="BM97" s="18">
        <f t="shared" si="239"/>
        <v>2.4835379105073718</v>
      </c>
      <c r="BO97" t="str">
        <f t="shared" si="260"/>
        <v>53 Skilled construction and building trades</v>
      </c>
      <c r="BP97" s="18">
        <f t="shared" si="240"/>
        <v>-2.2111496116591911</v>
      </c>
      <c r="BQ97" s="18">
        <f t="shared" si="240"/>
        <v>-12.821707151313532</v>
      </c>
      <c r="BR97" s="18">
        <f t="shared" si="240"/>
        <v>0.57904982627627888</v>
      </c>
      <c r="BS97" s="18">
        <f t="shared" si="240"/>
        <v>-0.26630890847773037</v>
      </c>
      <c r="BT97" s="18">
        <f t="shared" si="241"/>
        <v>-0.84027631802042757</v>
      </c>
      <c r="BV97" s="18">
        <f t="shared" si="242"/>
        <v>1.4684909352458142E-2</v>
      </c>
      <c r="BW97" s="18">
        <f t="shared" si="243"/>
        <v>2.6896742282686681</v>
      </c>
      <c r="BX97" s="18">
        <f t="shared" si="244"/>
        <v>2.6998050097895465</v>
      </c>
      <c r="BZ97" t="str">
        <f t="shared" si="261"/>
        <v>53 Skilled construction and building trades</v>
      </c>
      <c r="CA97" s="18">
        <f t="shared" si="245"/>
        <v>3.6984371241603808</v>
      </c>
      <c r="CB97" s="18">
        <f t="shared" si="245"/>
        <v>-28.973249429801882</v>
      </c>
      <c r="CC97" s="18">
        <f t="shared" si="245"/>
        <v>1.1312923858798118</v>
      </c>
      <c r="CD97" s="18">
        <f t="shared" si="245"/>
        <v>0.61618987185825258</v>
      </c>
      <c r="CE97" s="18">
        <f t="shared" si="246"/>
        <v>-1.3929365746647937</v>
      </c>
      <c r="CG97" s="18">
        <f t="shared" si="247"/>
        <v>0.78759853408467695</v>
      </c>
      <c r="CH97" s="18">
        <f t="shared" si="248"/>
        <v>2.2364423834589919</v>
      </c>
      <c r="CI97" s="18">
        <f t="shared" si="249"/>
        <v>2.8231151365958329</v>
      </c>
      <c r="CK97" t="str">
        <f t="shared" si="262"/>
        <v>53 Skilled construction and building trades</v>
      </c>
      <c r="CL97" s="18">
        <f t="shared" si="250"/>
        <v>0.55602628561306489</v>
      </c>
      <c r="CM97" s="18">
        <f t="shared" si="250"/>
        <v>14.538522783278228</v>
      </c>
      <c r="CN97" s="18">
        <f t="shared" si="250"/>
        <v>-9.3713257450502851</v>
      </c>
      <c r="CO97" s="18">
        <f t="shared" si="250"/>
        <v>-10.968695932354777</v>
      </c>
      <c r="CP97" s="18">
        <f t="shared" si="251"/>
        <v>-9.0517826045248491</v>
      </c>
      <c r="CR97" s="18">
        <f t="shared" si="252"/>
        <v>-10.439392224761313</v>
      </c>
      <c r="CS97" s="18">
        <f t="shared" si="253"/>
        <v>0.95449681598704927</v>
      </c>
      <c r="CT97" s="18">
        <f t="shared" si="254"/>
        <v>-6.8585332460890269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2.9102354424783705</v>
      </c>
      <c r="C98" s="18">
        <f t="shared" si="210"/>
        <v>-10.463066720565649</v>
      </c>
      <c r="D98" s="18">
        <f t="shared" si="210"/>
        <v>9.9282285678300664</v>
      </c>
      <c r="E98" s="18">
        <f t="shared" si="210"/>
        <v>5.5305138506039908</v>
      </c>
      <c r="F98" s="18">
        <f t="shared" si="211"/>
        <v>5.7932735634602217</v>
      </c>
      <c r="H98" s="18">
        <f t="shared" si="212"/>
        <v>6.9765148546651501</v>
      </c>
      <c r="I98" s="18">
        <f t="shared" si="213"/>
        <v>4.5515475559613661</v>
      </c>
      <c r="J98" s="18">
        <f t="shared" si="214"/>
        <v>9.1131489286521816</v>
      </c>
      <c r="L98" t="str">
        <f t="shared" si="255"/>
        <v>54 Textiles, printing and other skilled trades</v>
      </c>
      <c r="M98" s="18">
        <f t="shared" si="215"/>
        <v>8.562222949312325</v>
      </c>
      <c r="N98" s="18">
        <f t="shared" si="215"/>
        <v>1.3460695477329088</v>
      </c>
      <c r="O98" s="18">
        <f t="shared" si="215"/>
        <v>7.8572225531554629</v>
      </c>
      <c r="P98" s="18">
        <f t="shared" si="215"/>
        <v>5.3721255692971148</v>
      </c>
      <c r="Q98" s="18">
        <f t="shared" si="216"/>
        <v>5.8843817182120839</v>
      </c>
      <c r="S98" s="18">
        <f t="shared" si="217"/>
        <v>6.1940631737464891</v>
      </c>
      <c r="T98" s="18">
        <f t="shared" si="218"/>
        <v>4.5795364493697255</v>
      </c>
      <c r="U98" s="18">
        <f t="shared" si="219"/>
        <v>8.5444972505293482</v>
      </c>
      <c r="W98" t="str">
        <f t="shared" si="256"/>
        <v>54 Textiles, printing and other skilled trades</v>
      </c>
      <c r="X98" s="18">
        <f t="shared" si="220"/>
        <v>-1.2553703811595707</v>
      </c>
      <c r="Y98" s="18">
        <f t="shared" si="220"/>
        <v>1.6938536246731584</v>
      </c>
      <c r="Z98" s="18">
        <f t="shared" si="220"/>
        <v>6.0898475133724705</v>
      </c>
      <c r="AA98" s="18">
        <f t="shared" si="220"/>
        <v>2.1244181658647054</v>
      </c>
      <c r="AB98" s="18">
        <f t="shared" si="221"/>
        <v>3.3201401138591269</v>
      </c>
      <c r="AD98" s="18">
        <f t="shared" si="222"/>
        <v>3.4294793604659368</v>
      </c>
      <c r="AE98" s="18">
        <f t="shared" si="223"/>
        <v>4.0182928637225501</v>
      </c>
      <c r="AF98" s="18">
        <f t="shared" si="224"/>
        <v>6.1963231150583109</v>
      </c>
      <c r="AH98" t="str">
        <f t="shared" si="257"/>
        <v>54 Textiles, printing and other skilled trades</v>
      </c>
      <c r="AI98" s="18">
        <f t="shared" si="225"/>
        <v>-3.5226926650712254</v>
      </c>
      <c r="AJ98" s="18">
        <f t="shared" si="225"/>
        <v>18.677377446407583</v>
      </c>
      <c r="AK98" s="18">
        <f t="shared" si="225"/>
        <v>3.7954746247980786</v>
      </c>
      <c r="AL98" s="18">
        <f t="shared" si="225"/>
        <v>2.7975180579352887</v>
      </c>
      <c r="AM98" s="18">
        <f t="shared" si="226"/>
        <v>4.0382157620431958</v>
      </c>
      <c r="AO98" s="18">
        <f t="shared" si="227"/>
        <v>3.1290995546731315</v>
      </c>
      <c r="AP98" s="18">
        <f t="shared" si="228"/>
        <v>4.0317278389676581</v>
      </c>
      <c r="AQ98" s="18">
        <f t="shared" si="229"/>
        <v>6.000475601801325</v>
      </c>
      <c r="AS98" t="str">
        <f t="shared" si="258"/>
        <v>54 Textiles, printing and other skilled trades</v>
      </c>
      <c r="AT98" s="18">
        <f t="shared" si="230"/>
        <v>-2.4472888006591309</v>
      </c>
      <c r="AU98" s="18">
        <f t="shared" si="230"/>
        <v>8.7675052426168918</v>
      </c>
      <c r="AV98" s="18">
        <f t="shared" si="230"/>
        <v>4.2127762531648294</v>
      </c>
      <c r="AW98" s="18">
        <f t="shared" si="230"/>
        <v>-9.3958767483948158E-2</v>
      </c>
      <c r="AX98" s="18">
        <f t="shared" si="231"/>
        <v>1.7715394147379993</v>
      </c>
      <c r="AZ98" s="18">
        <f t="shared" si="232"/>
        <v>1.3214715973931757</v>
      </c>
      <c r="BA98" s="18">
        <f t="shared" si="233"/>
        <v>3.6821980097405227</v>
      </c>
      <c r="BB98" s="18">
        <f t="shared" si="234"/>
        <v>4.5090075921407236</v>
      </c>
      <c r="BD98" t="str">
        <f t="shared" si="259"/>
        <v>54 Textiles, printing and other skilled trades</v>
      </c>
      <c r="BE98" s="18">
        <f t="shared" si="235"/>
        <v>-1.4253059896324083</v>
      </c>
      <c r="BF98" s="18">
        <f t="shared" si="235"/>
        <v>-12.896368448180951</v>
      </c>
      <c r="BG98" s="18">
        <f t="shared" si="235"/>
        <v>3.0159583913424548</v>
      </c>
      <c r="BH98" s="18">
        <f t="shared" si="235"/>
        <v>0.3678941111397549</v>
      </c>
      <c r="BI98" s="18">
        <f t="shared" si="236"/>
        <v>0.29555418420468271</v>
      </c>
      <c r="BK98" s="18">
        <f t="shared" si="237"/>
        <v>1.2429312013324756</v>
      </c>
      <c r="BL98" s="18">
        <f t="shared" si="238"/>
        <v>2.547629707651744</v>
      </c>
      <c r="BM98" s="18">
        <f t="shared" si="239"/>
        <v>3.4447921311671958</v>
      </c>
      <c r="BO98" t="str">
        <f t="shared" si="260"/>
        <v>54 Textiles, printing and other skilled trades</v>
      </c>
      <c r="BP98" s="18">
        <f t="shared" si="240"/>
        <v>-4.8412984117890083</v>
      </c>
      <c r="BQ98" s="18">
        <f t="shared" si="240"/>
        <v>0.52748852120343415</v>
      </c>
      <c r="BR98" s="18">
        <f t="shared" si="240"/>
        <v>-1.133489102353169</v>
      </c>
      <c r="BS98" s="18">
        <f t="shared" si="240"/>
        <v>-1.5409482911784123</v>
      </c>
      <c r="BT98" s="18">
        <f t="shared" si="241"/>
        <v>-1.285611436013212</v>
      </c>
      <c r="BV98" s="18">
        <f t="shared" si="242"/>
        <v>-1.4053154890690589</v>
      </c>
      <c r="BW98" s="18">
        <f t="shared" si="243"/>
        <v>2.100227496128948</v>
      </c>
      <c r="BX98" s="18">
        <f t="shared" si="244"/>
        <v>1.0784584580307177</v>
      </c>
      <c r="BZ98" t="str">
        <f t="shared" si="261"/>
        <v>54 Textiles, printing and other skilled trades</v>
      </c>
      <c r="CA98" s="18">
        <f t="shared" si="245"/>
        <v>1.9877855811073042</v>
      </c>
      <c r="CB98" s="18">
        <f t="shared" si="245"/>
        <v>-7.4730309928080825</v>
      </c>
      <c r="CC98" s="18">
        <f t="shared" si="245"/>
        <v>0.91377880075547147</v>
      </c>
      <c r="CD98" s="18">
        <f t="shared" si="245"/>
        <v>-2.9458217209558768</v>
      </c>
      <c r="CE98" s="18">
        <f t="shared" si="246"/>
        <v>-2.048703077996461</v>
      </c>
      <c r="CG98" s="18">
        <f t="shared" si="247"/>
        <v>-1.675975210866576</v>
      </c>
      <c r="CH98" s="18">
        <f t="shared" si="248"/>
        <v>1.9478930299679842</v>
      </c>
      <c r="CI98" s="18">
        <f t="shared" si="249"/>
        <v>0.70813741075166359</v>
      </c>
      <c r="CK98" t="str">
        <f t="shared" si="262"/>
        <v>54 Textiles, printing and other skilled trades</v>
      </c>
      <c r="CL98" s="18">
        <f t="shared" si="250"/>
        <v>-3.4104556648122508</v>
      </c>
      <c r="CM98" s="18">
        <f t="shared" si="250"/>
        <v>23.819592629563324</v>
      </c>
      <c r="CN98" s="18">
        <f t="shared" si="250"/>
        <v>-10.601219972465392</v>
      </c>
      <c r="CO98" s="18">
        <f t="shared" si="250"/>
        <v>-6.3587065220806256</v>
      </c>
      <c r="CP98" s="18">
        <f t="shared" si="251"/>
        <v>-6.0801077236857122</v>
      </c>
      <c r="CR98" s="18">
        <f t="shared" si="252"/>
        <v>-7.7947888365967994</v>
      </c>
      <c r="CS98" s="18">
        <f t="shared" si="253"/>
        <v>1.0613976571563155</v>
      </c>
      <c r="CT98" s="18">
        <f t="shared" si="254"/>
        <v>-4.9409746576957847</v>
      </c>
    </row>
    <row r="99" spans="1:98" x14ac:dyDescent="0.2">
      <c r="A99" t="str">
        <f t="shared" si="209"/>
        <v>61 Caring personal service occupations</v>
      </c>
      <c r="B99" s="18">
        <f t="shared" si="210"/>
        <v>3.4281938901768338</v>
      </c>
      <c r="C99" s="18">
        <f t="shared" si="210"/>
        <v>-4.9706246233342855</v>
      </c>
      <c r="D99" s="18">
        <f t="shared" si="210"/>
        <v>6.7748087931134959</v>
      </c>
      <c r="E99" s="18">
        <f t="shared" si="210"/>
        <v>5.2834013359652987</v>
      </c>
      <c r="F99" s="18">
        <f t="shared" si="211"/>
        <v>5.0721356926517025</v>
      </c>
      <c r="H99" s="18">
        <f t="shared" si="212"/>
        <v>5.7782080392786206</v>
      </c>
      <c r="I99" s="18">
        <f t="shared" si="213"/>
        <v>4.4901534645025443</v>
      </c>
      <c r="J99" s="18">
        <f t="shared" si="214"/>
        <v>8.1857102022147252</v>
      </c>
      <c r="L99" t="str">
        <f t="shared" si="255"/>
        <v>61 Caring personal service occupations</v>
      </c>
      <c r="M99" s="18">
        <f t="shared" si="215"/>
        <v>3.6509692805119842</v>
      </c>
      <c r="N99" s="18">
        <f t="shared" si="215"/>
        <v>1.7120185925864506</v>
      </c>
      <c r="O99" s="18">
        <f t="shared" si="215"/>
        <v>7.2599486300098048</v>
      </c>
      <c r="P99" s="18">
        <f t="shared" si="215"/>
        <v>5.2130860436702564</v>
      </c>
      <c r="Q99" s="18">
        <f t="shared" si="216"/>
        <v>5.6248516065835696</v>
      </c>
      <c r="S99" s="18">
        <f t="shared" si="217"/>
        <v>5.8909962719263076</v>
      </c>
      <c r="T99" s="18">
        <f t="shared" si="218"/>
        <v>4.791012260049432</v>
      </c>
      <c r="U99" s="18">
        <f t="shared" si="219"/>
        <v>8.452689891731314</v>
      </c>
      <c r="W99" t="str">
        <f t="shared" si="256"/>
        <v>61 Caring personal service occupations</v>
      </c>
      <c r="X99" s="18">
        <f t="shared" si="220"/>
        <v>-1.7643866098411509</v>
      </c>
      <c r="Y99" s="18">
        <f t="shared" si="220"/>
        <v>7.5530135156842926</v>
      </c>
      <c r="Z99" s="18">
        <f t="shared" si="220"/>
        <v>3.3620558727266214</v>
      </c>
      <c r="AA99" s="18">
        <f t="shared" si="220"/>
        <v>1.8695783231934104</v>
      </c>
      <c r="AB99" s="18">
        <f t="shared" si="221"/>
        <v>2.6814718159769768</v>
      </c>
      <c r="AD99" s="18">
        <f t="shared" si="222"/>
        <v>2.3646608583281159</v>
      </c>
      <c r="AE99" s="18">
        <f t="shared" si="223"/>
        <v>4.1748516905415034</v>
      </c>
      <c r="AF99" s="18">
        <f t="shared" si="224"/>
        <v>5.6072955448991157</v>
      </c>
      <c r="AH99" t="str">
        <f t="shared" si="257"/>
        <v>61 Caring personal service occupations</v>
      </c>
      <c r="AI99" s="18">
        <f t="shared" si="225"/>
        <v>-5.1947512427708116</v>
      </c>
      <c r="AJ99" s="18">
        <f t="shared" si="225"/>
        <v>7.8079343769220877</v>
      </c>
      <c r="AK99" s="18">
        <f t="shared" si="225"/>
        <v>0.27138905567454241</v>
      </c>
      <c r="AL99" s="18">
        <f t="shared" si="225"/>
        <v>0.39086934945602447</v>
      </c>
      <c r="AM99" s="18">
        <f t="shared" si="226"/>
        <v>0.80158871606466064</v>
      </c>
      <c r="AO99" s="18">
        <f t="shared" si="227"/>
        <v>0.35102677445244534</v>
      </c>
      <c r="AP99" s="18">
        <f t="shared" si="228"/>
        <v>3.3017269553381245</v>
      </c>
      <c r="AQ99" s="18">
        <f t="shared" si="229"/>
        <v>3.5265844247406308</v>
      </c>
      <c r="AS99" t="str">
        <f t="shared" si="258"/>
        <v>61 Caring personal service occupations</v>
      </c>
      <c r="AT99" s="18">
        <f t="shared" si="230"/>
        <v>-2.7642206908564448</v>
      </c>
      <c r="AU99" s="18">
        <f t="shared" si="230"/>
        <v>12.147198807352911</v>
      </c>
      <c r="AV99" s="18">
        <f t="shared" si="230"/>
        <v>0.96783111442619862</v>
      </c>
      <c r="AW99" s="18">
        <f t="shared" si="230"/>
        <v>1.0489524156869878</v>
      </c>
      <c r="AX99" s="18">
        <f t="shared" si="231"/>
        <v>1.683703970366901</v>
      </c>
      <c r="AZ99" s="18">
        <f t="shared" si="232"/>
        <v>1.0219047427555417</v>
      </c>
      <c r="BA99" s="18">
        <f t="shared" si="233"/>
        <v>3.5434090525534145</v>
      </c>
      <c r="BB99" s="18">
        <f t="shared" si="234"/>
        <v>4.1890197704089527</v>
      </c>
      <c r="BD99" t="str">
        <f t="shared" si="259"/>
        <v>61 Caring personal service occupations</v>
      </c>
      <c r="BE99" s="18">
        <f t="shared" si="235"/>
        <v>2.4349852883265521</v>
      </c>
      <c r="BF99" s="18">
        <f t="shared" si="235"/>
        <v>-5.572819728504486</v>
      </c>
      <c r="BG99" s="18">
        <f t="shared" si="235"/>
        <v>1.7662607395279473</v>
      </c>
      <c r="BH99" s="18">
        <f t="shared" si="235"/>
        <v>1.6035610303612113</v>
      </c>
      <c r="BI99" s="18">
        <f t="shared" si="236"/>
        <v>1.1900563259980235</v>
      </c>
      <c r="BK99" s="18">
        <f t="shared" si="237"/>
        <v>1.6577653442389817</v>
      </c>
      <c r="BL99" s="18">
        <f t="shared" si="238"/>
        <v>3.2475956713321485</v>
      </c>
      <c r="BM99" s="18">
        <f t="shared" si="239"/>
        <v>4.3528278668601539</v>
      </c>
      <c r="BO99" t="str">
        <f t="shared" si="260"/>
        <v>61 Caring personal service occupations</v>
      </c>
      <c r="BP99" s="18">
        <f t="shared" si="240"/>
        <v>-2.4420130460292677</v>
      </c>
      <c r="BQ99" s="18">
        <f t="shared" si="240"/>
        <v>-15.507320387594925</v>
      </c>
      <c r="BR99" s="18">
        <f t="shared" si="240"/>
        <v>-1.9504346244951898</v>
      </c>
      <c r="BS99" s="18">
        <f t="shared" si="240"/>
        <v>-2.9604821640658141</v>
      </c>
      <c r="BT99" s="18">
        <f t="shared" si="241"/>
        <v>-3.4847679368419371</v>
      </c>
      <c r="BV99" s="18">
        <f t="shared" si="242"/>
        <v>-2.6249610761141073</v>
      </c>
      <c r="BW99" s="18">
        <f t="shared" si="243"/>
        <v>2.3978001415873473</v>
      </c>
      <c r="BX99" s="18">
        <f t="shared" si="244"/>
        <v>0.62384480724868574</v>
      </c>
      <c r="BZ99" t="str">
        <f t="shared" si="261"/>
        <v>61 Caring personal service occupations</v>
      </c>
      <c r="CA99" s="18">
        <f t="shared" si="245"/>
        <v>-11.333055407595694</v>
      </c>
      <c r="CB99" s="18">
        <f t="shared" si="245"/>
        <v>-10.651429827135006</v>
      </c>
      <c r="CC99" s="18">
        <f t="shared" si="245"/>
        <v>-5.8476492460655667</v>
      </c>
      <c r="CD99" s="18">
        <f t="shared" si="245"/>
        <v>-0.33039418285897293</v>
      </c>
      <c r="CE99" s="18">
        <f t="shared" si="246"/>
        <v>-2.7550789022590227</v>
      </c>
      <c r="CG99" s="18">
        <f t="shared" si="247"/>
        <v>-2.2044973915918975</v>
      </c>
      <c r="CH99" s="18">
        <f t="shared" si="248"/>
        <v>1.3894842997300483</v>
      </c>
      <c r="CI99" s="18">
        <f t="shared" si="249"/>
        <v>-0.37112966637545819</v>
      </c>
      <c r="CK99" t="str">
        <f t="shared" si="262"/>
        <v>61 Caring personal service occupations</v>
      </c>
      <c r="CL99" s="18">
        <f t="shared" si="250"/>
        <v>-6.8981685559817318</v>
      </c>
      <c r="CM99" s="18">
        <f t="shared" si="250"/>
        <v>21.788241991923062</v>
      </c>
      <c r="CN99" s="18">
        <f t="shared" si="250"/>
        <v>0.93430804206964257</v>
      </c>
      <c r="CO99" s="18">
        <f t="shared" si="250"/>
        <v>1.1106967963454339</v>
      </c>
      <c r="CP99" s="18">
        <f t="shared" si="251"/>
        <v>2.2376016034686641</v>
      </c>
      <c r="CR99" s="18">
        <f t="shared" si="252"/>
        <v>1.0518663215034252</v>
      </c>
      <c r="CS99" s="18">
        <f t="shared" si="253"/>
        <v>2.115356955287262</v>
      </c>
      <c r="CT99" s="18">
        <f t="shared" si="254"/>
        <v>2.9151460306939159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20.877880979211728</v>
      </c>
      <c r="C100" s="18">
        <f t="shared" si="210"/>
        <v>5.5029322672433878</v>
      </c>
      <c r="D100" s="18">
        <f t="shared" si="210"/>
        <v>7.4895919272678801</v>
      </c>
      <c r="E100" s="18">
        <f t="shared" si="210"/>
        <v>4.7022118807874325</v>
      </c>
      <c r="F100" s="18">
        <f t="shared" si="211"/>
        <v>5.6156917392216954</v>
      </c>
      <c r="H100" s="18">
        <f t="shared" si="212"/>
        <v>5.6232133209115576</v>
      </c>
      <c r="I100" s="18">
        <f t="shared" si="213"/>
        <v>4.7362472907732656</v>
      </c>
      <c r="J100" s="18">
        <f t="shared" si="214"/>
        <v>8.2274424123167655</v>
      </c>
      <c r="L100" t="str">
        <f t="shared" si="255"/>
        <v>62 Leisure, travel and related personal service occupations</v>
      </c>
      <c r="M100" s="18">
        <f t="shared" si="215"/>
        <v>4.8267814446656621</v>
      </c>
      <c r="N100" s="18">
        <f t="shared" si="215"/>
        <v>-9.9433341320814268</v>
      </c>
      <c r="O100" s="18">
        <f t="shared" si="215"/>
        <v>6.0567113723311472</v>
      </c>
      <c r="P100" s="18">
        <f t="shared" si="215"/>
        <v>5.6997735004095773</v>
      </c>
      <c r="Q100" s="18">
        <f t="shared" si="216"/>
        <v>4.7572769228214407</v>
      </c>
      <c r="S100" s="18">
        <f t="shared" si="217"/>
        <v>5.8186191145702448</v>
      </c>
      <c r="T100" s="18">
        <f t="shared" si="218"/>
        <v>4.404304006860893</v>
      </c>
      <c r="U100" s="18">
        <f t="shared" si="219"/>
        <v>8.1627739269934061</v>
      </c>
      <c r="W100" t="str">
        <f t="shared" si="256"/>
        <v>62 Leisure, travel and related personal service occupations</v>
      </c>
      <c r="X100" s="18">
        <f t="shared" si="220"/>
        <v>3.1513099611058193</v>
      </c>
      <c r="Y100" s="18">
        <f t="shared" si="220"/>
        <v>-3.942460252481339</v>
      </c>
      <c r="Z100" s="18">
        <f t="shared" si="220"/>
        <v>4.6140441391487208</v>
      </c>
      <c r="AA100" s="18">
        <f t="shared" si="220"/>
        <v>3.2167013186950921</v>
      </c>
      <c r="AB100" s="18">
        <f t="shared" si="221"/>
        <v>3.1867236512903574</v>
      </c>
      <c r="AD100" s="18">
        <f t="shared" si="222"/>
        <v>3.6803960194106589</v>
      </c>
      <c r="AE100" s="18">
        <f t="shared" si="223"/>
        <v>4.3357800212724174</v>
      </c>
      <c r="AF100" s="18">
        <f t="shared" si="224"/>
        <v>6.6042136611504043</v>
      </c>
      <c r="AH100" t="str">
        <f t="shared" si="257"/>
        <v>62 Leisure, travel and related personal service occupations</v>
      </c>
      <c r="AI100" s="18">
        <f t="shared" si="225"/>
        <v>2.2586826487874134</v>
      </c>
      <c r="AJ100" s="18">
        <f t="shared" si="225"/>
        <v>-0.93450558184339227</v>
      </c>
      <c r="AK100" s="18">
        <f t="shared" si="225"/>
        <v>3.4192864459455796</v>
      </c>
      <c r="AL100" s="18">
        <f t="shared" si="225"/>
        <v>3.2878787429829526</v>
      </c>
      <c r="AM100" s="18">
        <f t="shared" si="226"/>
        <v>3.0597251563604155</v>
      </c>
      <c r="AO100" s="18">
        <f t="shared" si="227"/>
        <v>3.3316627478591654</v>
      </c>
      <c r="AP100" s="18">
        <f t="shared" si="228"/>
        <v>4.2128179982021896</v>
      </c>
      <c r="AQ100" s="18">
        <f t="shared" si="229"/>
        <v>6.2762134935375968</v>
      </c>
      <c r="AS100" t="str">
        <f t="shared" si="258"/>
        <v>62 Leisure, travel and related personal service occupations</v>
      </c>
      <c r="AT100" s="18">
        <f t="shared" si="230"/>
        <v>5.0732085555113215</v>
      </c>
      <c r="AU100" s="18">
        <f t="shared" si="230"/>
        <v>-1.1564361713271021</v>
      </c>
      <c r="AV100" s="18">
        <f t="shared" si="230"/>
        <v>3.4967616647271882</v>
      </c>
      <c r="AW100" s="18">
        <f t="shared" si="230"/>
        <v>3.5330513245269701</v>
      </c>
      <c r="AX100" s="18">
        <f t="shared" si="231"/>
        <v>3.2222380610651413</v>
      </c>
      <c r="AZ100" s="18">
        <f t="shared" si="232"/>
        <v>3.520953357652834</v>
      </c>
      <c r="BA100" s="18">
        <f t="shared" si="233"/>
        <v>4.2846945823493909</v>
      </c>
      <c r="BB100" s="18">
        <f t="shared" si="234"/>
        <v>6.4582823360552988</v>
      </c>
      <c r="BD100" t="str">
        <f t="shared" si="259"/>
        <v>62 Leisure, travel and related personal service occupations</v>
      </c>
      <c r="BE100" s="18">
        <f t="shared" si="235"/>
        <v>2.0327742150682226</v>
      </c>
      <c r="BF100" s="18">
        <f t="shared" si="235"/>
        <v>-17.128051804521682</v>
      </c>
      <c r="BG100" s="18">
        <f t="shared" si="235"/>
        <v>-0.48476660029362906</v>
      </c>
      <c r="BH100" s="18">
        <f t="shared" si="235"/>
        <v>-0.20394233658966865</v>
      </c>
      <c r="BI100" s="18">
        <f t="shared" si="236"/>
        <v>-1.4431471649276939</v>
      </c>
      <c r="BK100" s="18">
        <f t="shared" si="237"/>
        <v>-0.29763836582509251</v>
      </c>
      <c r="BL100" s="18">
        <f t="shared" si="238"/>
        <v>2.3676138382526579</v>
      </c>
      <c r="BM100" s="18">
        <f t="shared" si="239"/>
        <v>2.1544535806580445</v>
      </c>
      <c r="BO100" t="str">
        <f t="shared" si="260"/>
        <v>62 Leisure, travel and related personal service occupations</v>
      </c>
      <c r="BP100" s="18">
        <f t="shared" si="240"/>
        <v>5.8318307413718351E-2</v>
      </c>
      <c r="BQ100" s="18">
        <f t="shared" si="240"/>
        <v>-17.384767369847442</v>
      </c>
      <c r="BR100" s="18">
        <f t="shared" si="240"/>
        <v>-2.506937322923386</v>
      </c>
      <c r="BS100" s="18">
        <f t="shared" si="240"/>
        <v>-2.2769865475162243</v>
      </c>
      <c r="BT100" s="18">
        <f t="shared" si="241"/>
        <v>-3.3685324307993647</v>
      </c>
      <c r="BV100" s="18">
        <f t="shared" si="242"/>
        <v>-2.3536970062855267</v>
      </c>
      <c r="BW100" s="18">
        <f t="shared" si="243"/>
        <v>2.3291112712649831</v>
      </c>
      <c r="BX100" s="18">
        <f t="shared" si="244"/>
        <v>0.71071670535927112</v>
      </c>
      <c r="BZ100" t="str">
        <f t="shared" si="261"/>
        <v>62 Leisure, travel and related personal service occupations</v>
      </c>
      <c r="CA100" s="18">
        <f t="shared" si="245"/>
        <v>6.8175064209711644</v>
      </c>
      <c r="CB100" s="18">
        <f t="shared" si="245"/>
        <v>-8.6927718782196965</v>
      </c>
      <c r="CC100" s="18">
        <f t="shared" si="245"/>
        <v>-0.25891848838203169</v>
      </c>
      <c r="CD100" s="18">
        <f t="shared" si="245"/>
        <v>-0.16194322222495838</v>
      </c>
      <c r="CE100" s="18">
        <f t="shared" si="246"/>
        <v>-0.74787932849675887</v>
      </c>
      <c r="CG100" s="18">
        <f t="shared" si="247"/>
        <v>-0.19427878265807497</v>
      </c>
      <c r="CH100" s="18">
        <f t="shared" si="248"/>
        <v>2.2058133285842052</v>
      </c>
      <c r="CI100" s="18">
        <f t="shared" si="249"/>
        <v>2.063217478395174</v>
      </c>
      <c r="CK100" t="str">
        <f t="shared" si="262"/>
        <v>62 Leisure, travel and related personal service occupations</v>
      </c>
      <c r="CL100" s="18">
        <f t="shared" si="250"/>
        <v>-4.4163053401092389</v>
      </c>
      <c r="CM100" s="18">
        <f t="shared" si="250"/>
        <v>12.639065326810339</v>
      </c>
      <c r="CN100" s="18">
        <f t="shared" si="250"/>
        <v>-9.4240002815182855</v>
      </c>
      <c r="CO100" s="18">
        <f t="shared" si="250"/>
        <v>-4.0170569876480826</v>
      </c>
      <c r="CP100" s="18">
        <f t="shared" si="251"/>
        <v>-4.7930924899905918</v>
      </c>
      <c r="CR100" s="18">
        <f t="shared" si="252"/>
        <v>-5.8543149107901034</v>
      </c>
      <c r="CS100" s="18">
        <f t="shared" si="253"/>
        <v>1.2464012977935202</v>
      </c>
      <c r="CT100" s="18">
        <f t="shared" si="254"/>
        <v>-3.2546372786998679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-2.2316041172263157</v>
      </c>
      <c r="C101" s="18">
        <f t="shared" si="210"/>
        <v>9.469337682424106</v>
      </c>
      <c r="D101" s="18">
        <f t="shared" si="210"/>
        <v>2.8210752479391976</v>
      </c>
      <c r="E101" s="18">
        <f t="shared" si="210"/>
        <v>4.9823346604456864</v>
      </c>
      <c r="F101" s="18">
        <f t="shared" si="211"/>
        <v>4.5752933274756602</v>
      </c>
      <c r="H101" s="18">
        <f t="shared" si="212"/>
        <v>4.2569137924927114</v>
      </c>
      <c r="I101" s="18">
        <f t="shared" si="213"/>
        <v>3.5962118396886567</v>
      </c>
      <c r="J101" s="18">
        <f t="shared" si="214"/>
        <v>6.4885753648510347</v>
      </c>
      <c r="L101" t="str">
        <f t="shared" si="255"/>
        <v>63 Community and civil enforcement occupations</v>
      </c>
      <c r="M101" s="18">
        <f t="shared" si="215"/>
        <v>-1.5743214046330389</v>
      </c>
      <c r="N101" s="18">
        <f t="shared" si="215"/>
        <v>32.867030088552653</v>
      </c>
      <c r="O101" s="18">
        <f t="shared" si="215"/>
        <v>-2.7535885469416432</v>
      </c>
      <c r="P101" s="18">
        <f t="shared" si="215"/>
        <v>5.3980774999145664</v>
      </c>
      <c r="Q101" s="18">
        <f t="shared" si="216"/>
        <v>4.2784344840161692</v>
      </c>
      <c r="S101" s="18">
        <f t="shared" si="217"/>
        <v>2.6076294550282153</v>
      </c>
      <c r="T101" s="18">
        <f t="shared" si="218"/>
        <v>2.9346026004030801</v>
      </c>
      <c r="U101" s="18">
        <f t="shared" si="219"/>
        <v>4.7797691834970069</v>
      </c>
      <c r="W101" t="str">
        <f t="shared" si="256"/>
        <v>63 Community and civil enforcement occupations</v>
      </c>
      <c r="X101" s="18">
        <f t="shared" si="220"/>
        <v>-1.2820553294216608</v>
      </c>
      <c r="Y101" s="18">
        <f t="shared" si="220"/>
        <v>11.761806104775685</v>
      </c>
      <c r="Z101" s="18">
        <f t="shared" si="220"/>
        <v>0.44955480987933782</v>
      </c>
      <c r="AA101" s="18">
        <f t="shared" si="220"/>
        <v>1.4043683083360348</v>
      </c>
      <c r="AB101" s="18">
        <f t="shared" si="221"/>
        <v>1.7214420496483918</v>
      </c>
      <c r="AD101" s="18">
        <f t="shared" si="222"/>
        <v>1.0850929470574089</v>
      </c>
      <c r="AE101" s="18">
        <f t="shared" si="223"/>
        <v>3.6244296683804134</v>
      </c>
      <c r="AF101" s="18">
        <f t="shared" si="224"/>
        <v>4.3039990525230998</v>
      </c>
      <c r="AH101" t="str">
        <f t="shared" si="257"/>
        <v>63 Community and civil enforcement occupations</v>
      </c>
      <c r="AI101" s="18">
        <f t="shared" si="225"/>
        <v>-3.4919716068697038</v>
      </c>
      <c r="AJ101" s="18">
        <f t="shared" si="225"/>
        <v>32.037684823904897</v>
      </c>
      <c r="AK101" s="18">
        <f t="shared" si="225"/>
        <v>-5.1915373784459877</v>
      </c>
      <c r="AL101" s="18">
        <f t="shared" si="225"/>
        <v>1.2577469350732562</v>
      </c>
      <c r="AM101" s="18">
        <f t="shared" si="226"/>
        <v>0.85582847710972132</v>
      </c>
      <c r="AO101" s="18">
        <f t="shared" si="227"/>
        <v>-0.93934210886272851</v>
      </c>
      <c r="AP101" s="18">
        <f t="shared" si="228"/>
        <v>2.7380916582779857</v>
      </c>
      <c r="AQ101" s="18">
        <f t="shared" si="229"/>
        <v>2.1089125894697469</v>
      </c>
      <c r="AS101" t="str">
        <f t="shared" si="258"/>
        <v>63 Community and civil enforcement occupations</v>
      </c>
      <c r="AT101" s="18">
        <f t="shared" si="230"/>
        <v>-5.60131028749643</v>
      </c>
      <c r="AU101" s="18">
        <f t="shared" si="230"/>
        <v>31.195980030852223</v>
      </c>
      <c r="AV101" s="18">
        <f t="shared" si="230"/>
        <v>-7.4562931084214412</v>
      </c>
      <c r="AW101" s="18">
        <f t="shared" si="230"/>
        <v>-4.8831677305438692E-2</v>
      </c>
      <c r="AX101" s="18">
        <f t="shared" si="231"/>
        <v>-0.75220691247408489</v>
      </c>
      <c r="AZ101" s="18">
        <f t="shared" si="232"/>
        <v>-2.5816251266842172</v>
      </c>
      <c r="BA101" s="18">
        <f t="shared" si="233"/>
        <v>2.4501694029496202</v>
      </c>
      <c r="BB101" s="18">
        <f t="shared" si="234"/>
        <v>0.71781082843811461</v>
      </c>
      <c r="BD101" t="str">
        <f t="shared" si="259"/>
        <v>63 Community and civil enforcement occupations</v>
      </c>
      <c r="BE101" s="18">
        <f t="shared" si="235"/>
        <v>-9.9727216026608279</v>
      </c>
      <c r="BF101" s="18">
        <f t="shared" si="235"/>
        <v>41.380342289425556</v>
      </c>
      <c r="BG101" s="18">
        <f t="shared" si="235"/>
        <v>-10.678866721118919</v>
      </c>
      <c r="BH101" s="18">
        <f t="shared" si="235"/>
        <v>0.62432635800648839</v>
      </c>
      <c r="BI101" s="18">
        <f t="shared" si="236"/>
        <v>-0.97111807731337096</v>
      </c>
      <c r="BK101" s="18">
        <f t="shared" si="237"/>
        <v>-3.2940047480949808</v>
      </c>
      <c r="BL101" s="18">
        <f t="shared" si="238"/>
        <v>1.3324611393198182</v>
      </c>
      <c r="BM101" s="18">
        <f t="shared" si="239"/>
        <v>-1.2767187676717473</v>
      </c>
      <c r="BO101" t="str">
        <f t="shared" si="260"/>
        <v>63 Community and civil enforcement occupations</v>
      </c>
      <c r="BP101" s="18">
        <f t="shared" si="240"/>
        <v>-7.3859496759926984</v>
      </c>
      <c r="BQ101" s="18">
        <f t="shared" si="240"/>
        <v>35.244556779946421</v>
      </c>
      <c r="BR101" s="18">
        <f t="shared" si="240"/>
        <v>-10.141519903898889</v>
      </c>
      <c r="BS101" s="18">
        <f t="shared" si="240"/>
        <v>-1.6036111302523692</v>
      </c>
      <c r="BT101" s="18">
        <f t="shared" si="241"/>
        <v>-2.4349725205274897</v>
      </c>
      <c r="BV101" s="18">
        <f t="shared" si="242"/>
        <v>-4.5361094660179564</v>
      </c>
      <c r="BW101" s="18">
        <f t="shared" si="243"/>
        <v>1.5792081890758869</v>
      </c>
      <c r="BX101" s="18">
        <f t="shared" si="244"/>
        <v>-1.7840873126495072</v>
      </c>
      <c r="BZ101" t="str">
        <f t="shared" si="261"/>
        <v>63 Community and civil enforcement occupations</v>
      </c>
      <c r="CA101" s="18">
        <f t="shared" si="245"/>
        <v>-0.23407580239500625</v>
      </c>
      <c r="CB101" s="18">
        <f t="shared" si="245"/>
        <v>18.747813546297643</v>
      </c>
      <c r="CC101" s="18">
        <f t="shared" si="245"/>
        <v>-6.3697373939645141</v>
      </c>
      <c r="CD101" s="18">
        <f t="shared" si="245"/>
        <v>-2.7030345737610872E-2</v>
      </c>
      <c r="CE101" s="18">
        <f t="shared" si="246"/>
        <v>-0.99473345213860753</v>
      </c>
      <c r="CG101" s="18">
        <f t="shared" si="247"/>
        <v>-2.187623913725012</v>
      </c>
      <c r="CH101" s="18">
        <f t="shared" si="248"/>
        <v>1.590508026642401</v>
      </c>
      <c r="CI101" s="18">
        <f t="shared" si="249"/>
        <v>-0.1027339034739061</v>
      </c>
      <c r="CK101" t="str">
        <f t="shared" si="262"/>
        <v>63 Community and civil enforcement occupations</v>
      </c>
      <c r="CL101" s="18">
        <f t="shared" si="250"/>
        <v>-8.6901572590540983</v>
      </c>
      <c r="CM101" s="18">
        <f t="shared" si="250"/>
        <v>114.6863971550089</v>
      </c>
      <c r="CN101" s="18">
        <f t="shared" si="250"/>
        <v>-22.127135300047073</v>
      </c>
      <c r="CO101" s="18">
        <f t="shared" si="250"/>
        <v>-2.9061526368461266</v>
      </c>
      <c r="CP101" s="18">
        <f t="shared" si="251"/>
        <v>-4.7662744488961355</v>
      </c>
      <c r="CR101" s="18">
        <f t="shared" si="252"/>
        <v>-9.7896175425345895</v>
      </c>
      <c r="CS101" s="18">
        <f t="shared" si="253"/>
        <v>0.57648930901477158</v>
      </c>
      <c r="CT101" s="18">
        <f t="shared" si="254"/>
        <v>-7.6458555211508461</v>
      </c>
    </row>
    <row r="102" spans="1:98" x14ac:dyDescent="0.2">
      <c r="A102" t="str">
        <f t="shared" si="209"/>
        <v>71 Sales occupations</v>
      </c>
      <c r="B102" s="18">
        <f t="shared" si="210"/>
        <v>3.3363619939728917</v>
      </c>
      <c r="C102" s="18">
        <f t="shared" si="210"/>
        <v>-13.965413491982693</v>
      </c>
      <c r="D102" s="18">
        <f t="shared" si="210"/>
        <v>6.7294940190036234</v>
      </c>
      <c r="E102" s="18">
        <f t="shared" si="210"/>
        <v>4.0927849084150036</v>
      </c>
      <c r="F102" s="18">
        <f t="shared" si="211"/>
        <v>3.6677924184716604</v>
      </c>
      <c r="H102" s="18">
        <f t="shared" si="212"/>
        <v>4.9643696644078528</v>
      </c>
      <c r="I102" s="18">
        <f t="shared" si="213"/>
        <v>3.5638985581150529</v>
      </c>
      <c r="J102" s="18">
        <f t="shared" si="214"/>
        <v>7.0007000821080023</v>
      </c>
      <c r="L102" t="str">
        <f t="shared" si="255"/>
        <v>71 Sales occupations</v>
      </c>
      <c r="M102" s="18">
        <f t="shared" si="215"/>
        <v>2.7622717253970919</v>
      </c>
      <c r="N102" s="18">
        <f t="shared" si="215"/>
        <v>-0.42424892918655477</v>
      </c>
      <c r="O102" s="18">
        <f t="shared" si="215"/>
        <v>7.5708255331123464</v>
      </c>
      <c r="P102" s="18">
        <f t="shared" si="215"/>
        <v>5.9184964346087998</v>
      </c>
      <c r="Q102" s="18">
        <f t="shared" si="216"/>
        <v>6.0221264828735466</v>
      </c>
      <c r="S102" s="18">
        <f t="shared" si="217"/>
        <v>6.4664333291559739</v>
      </c>
      <c r="T102" s="18">
        <f t="shared" si="218"/>
        <v>4.1170153132367604</v>
      </c>
      <c r="U102" s="18">
        <f t="shared" si="219"/>
        <v>8.4819901110035687</v>
      </c>
      <c r="W102" t="str">
        <f t="shared" si="256"/>
        <v>71 Sales occupations</v>
      </c>
      <c r="X102" s="18">
        <f t="shared" si="220"/>
        <v>-1.674263280661259</v>
      </c>
      <c r="Y102" s="18">
        <f t="shared" si="220"/>
        <v>9.061884827265354</v>
      </c>
      <c r="Z102" s="18">
        <f t="shared" si="220"/>
        <v>3.4379269473477247</v>
      </c>
      <c r="AA102" s="18">
        <f t="shared" si="220"/>
        <v>2.5335542154867996</v>
      </c>
      <c r="AB102" s="18">
        <f t="shared" si="221"/>
        <v>3.212728704753065</v>
      </c>
      <c r="AD102" s="18">
        <f t="shared" si="222"/>
        <v>2.8341297989290082</v>
      </c>
      <c r="AE102" s="18">
        <f t="shared" si="223"/>
        <v>3.7584634218147839</v>
      </c>
      <c r="AF102" s="18">
        <f t="shared" si="224"/>
        <v>5.5861186395464557</v>
      </c>
      <c r="AH102" t="str">
        <f t="shared" si="257"/>
        <v>71 Sales occupations</v>
      </c>
      <c r="AI102" s="18">
        <f t="shared" si="225"/>
        <v>-2.0159695714790149</v>
      </c>
      <c r="AJ102" s="18">
        <f t="shared" si="225"/>
        <v>13.283505046664224</v>
      </c>
      <c r="AK102" s="18">
        <f t="shared" si="225"/>
        <v>2.4073746433029175</v>
      </c>
      <c r="AL102" s="18">
        <f t="shared" si="225"/>
        <v>2.5628597792427765</v>
      </c>
      <c r="AM102" s="18">
        <f t="shared" si="226"/>
        <v>3.1532115360554558</v>
      </c>
      <c r="AO102" s="18">
        <f t="shared" si="227"/>
        <v>2.5110051879351003</v>
      </c>
      <c r="AP102" s="18">
        <f t="shared" si="228"/>
        <v>3.6807835212331774</v>
      </c>
      <c r="AQ102" s="18">
        <f t="shared" si="229"/>
        <v>5.3019012720241232</v>
      </c>
      <c r="AS102" t="str">
        <f t="shared" si="258"/>
        <v>71 Sales occupations</v>
      </c>
      <c r="AT102" s="18">
        <f t="shared" si="230"/>
        <v>-3.4857829949337393</v>
      </c>
      <c r="AU102" s="18">
        <f t="shared" si="230"/>
        <v>7.4402682830625455</v>
      </c>
      <c r="AV102" s="18">
        <f t="shared" si="230"/>
        <v>1.8778046697609296</v>
      </c>
      <c r="AW102" s="18">
        <f t="shared" si="230"/>
        <v>1.9727562021699896</v>
      </c>
      <c r="AX102" s="18">
        <f t="shared" si="231"/>
        <v>2.2763944788544599</v>
      </c>
      <c r="AZ102" s="18">
        <f t="shared" si="232"/>
        <v>1.9410958625322383</v>
      </c>
      <c r="BA102" s="18">
        <f t="shared" si="233"/>
        <v>3.1868502422706779</v>
      </c>
      <c r="BB102" s="18">
        <f t="shared" si="234"/>
        <v>4.4995632289396292</v>
      </c>
      <c r="BD102" t="str">
        <f t="shared" si="259"/>
        <v>71 Sales occupations</v>
      </c>
      <c r="BE102" s="18">
        <f t="shared" si="235"/>
        <v>-0.66193023841778498</v>
      </c>
      <c r="BF102" s="18">
        <f t="shared" si="235"/>
        <v>-0.28061448885237095</v>
      </c>
      <c r="BG102" s="18">
        <f t="shared" si="235"/>
        <v>0.80155674398785237</v>
      </c>
      <c r="BH102" s="18">
        <f t="shared" si="235"/>
        <v>0.80396430025346799</v>
      </c>
      <c r="BI102" s="18">
        <f t="shared" si="236"/>
        <v>0.73508199855236711</v>
      </c>
      <c r="BK102" s="18">
        <f t="shared" si="237"/>
        <v>0.80316177510917353</v>
      </c>
      <c r="BL102" s="18">
        <f t="shared" si="238"/>
        <v>2.5675557905994406</v>
      </c>
      <c r="BM102" s="18">
        <f t="shared" si="239"/>
        <v>3.1405871881101</v>
      </c>
      <c r="BO102" t="str">
        <f t="shared" si="260"/>
        <v>71 Sales occupations</v>
      </c>
      <c r="BP102" s="18">
        <f t="shared" si="240"/>
        <v>-3.7083155753775854</v>
      </c>
      <c r="BQ102" s="18">
        <f t="shared" si="240"/>
        <v>-5.8325931382205098</v>
      </c>
      <c r="BR102" s="18">
        <f t="shared" si="240"/>
        <v>-1.4088715654144934</v>
      </c>
      <c r="BS102" s="18">
        <f t="shared" si="240"/>
        <v>-2.1104016250109492</v>
      </c>
      <c r="BT102" s="18">
        <f t="shared" si="241"/>
        <v>-2.1291288364334138</v>
      </c>
      <c r="BV102" s="18">
        <f t="shared" si="242"/>
        <v>-1.8771146744841927</v>
      </c>
      <c r="BW102" s="18">
        <f t="shared" si="243"/>
        <v>2.3811316268536498</v>
      </c>
      <c r="BX102" s="18">
        <f t="shared" si="244"/>
        <v>1.0860316752465238</v>
      </c>
      <c r="BZ102" t="str">
        <f t="shared" si="261"/>
        <v>71 Sales occupations</v>
      </c>
      <c r="CA102" s="18">
        <f t="shared" si="245"/>
        <v>2.3545661371347615</v>
      </c>
      <c r="CB102" s="18">
        <f t="shared" si="245"/>
        <v>-2.7241024340664444</v>
      </c>
      <c r="CC102" s="18">
        <f t="shared" si="245"/>
        <v>-2.7984792552587789</v>
      </c>
      <c r="CD102" s="18">
        <f t="shared" si="245"/>
        <v>-9.5969776949764167</v>
      </c>
      <c r="CE102" s="18">
        <f t="shared" si="246"/>
        <v>-7.1006869272976392</v>
      </c>
      <c r="CG102" s="18">
        <f t="shared" si="247"/>
        <v>-7.3853578335406951</v>
      </c>
      <c r="CH102" s="18">
        <f t="shared" si="248"/>
        <v>1.4268049334957622</v>
      </c>
      <c r="CI102" s="18">
        <f t="shared" si="249"/>
        <v>-3.8706546710391754</v>
      </c>
      <c r="CK102" t="str">
        <f t="shared" si="262"/>
        <v>71 Sales occupations</v>
      </c>
      <c r="CL102" s="18">
        <f t="shared" si="250"/>
        <v>-6.372958099300674</v>
      </c>
      <c r="CM102" s="18">
        <f t="shared" si="250"/>
        <v>18.964531978967926</v>
      </c>
      <c r="CN102" s="18">
        <f t="shared" si="250"/>
        <v>-9.3812010671833086</v>
      </c>
      <c r="CO102" s="18">
        <f t="shared" si="250"/>
        <v>-3.5028949908889717</v>
      </c>
      <c r="CP102" s="18">
        <f t="shared" si="251"/>
        <v>-4.1337496966675547</v>
      </c>
      <c r="CR102" s="18">
        <f t="shared" si="252"/>
        <v>-5.503521705428871</v>
      </c>
      <c r="CS102" s="18">
        <f t="shared" si="253"/>
        <v>1.0913459768087996</v>
      </c>
      <c r="CT102" s="18">
        <f t="shared" si="254"/>
        <v>-3.2988101457231744</v>
      </c>
    </row>
    <row r="103" spans="1:98" x14ac:dyDescent="0.2">
      <c r="A103" t="str">
        <f t="shared" si="209"/>
        <v>72 Customer service occupations</v>
      </c>
      <c r="B103" s="18">
        <f t="shared" si="210"/>
        <v>4.2154632033748474</v>
      </c>
      <c r="C103" s="18">
        <f t="shared" si="210"/>
        <v>8.1558403852968198</v>
      </c>
      <c r="D103" s="18">
        <f t="shared" si="210"/>
        <v>10.369868673738857</v>
      </c>
      <c r="E103" s="18">
        <f t="shared" si="210"/>
        <v>5.1634444600115126</v>
      </c>
      <c r="F103" s="18">
        <f t="shared" si="211"/>
        <v>6.9508927864196934</v>
      </c>
      <c r="H103" s="18">
        <f t="shared" si="212"/>
        <v>6.8710419124270672</v>
      </c>
      <c r="I103" s="18">
        <f t="shared" si="213"/>
        <v>4.200184195924983</v>
      </c>
      <c r="J103" s="18">
        <f t="shared" si="214"/>
        <v>8.8402443410822151</v>
      </c>
      <c r="L103" t="str">
        <f t="shared" si="255"/>
        <v>72 Customer service occupations</v>
      </c>
      <c r="M103" s="18">
        <f t="shared" si="215"/>
        <v>5.9049952495102032</v>
      </c>
      <c r="N103" s="18">
        <f t="shared" si="215"/>
        <v>6.5285592350661448</v>
      </c>
      <c r="O103" s="18">
        <f t="shared" si="215"/>
        <v>8.1902737401206682</v>
      </c>
      <c r="P103" s="18">
        <f t="shared" si="215"/>
        <v>4.8814946417272242</v>
      </c>
      <c r="Q103" s="18">
        <f t="shared" si="216"/>
        <v>6.0076578680278603</v>
      </c>
      <c r="S103" s="18">
        <f t="shared" si="217"/>
        <v>5.9730218116583078</v>
      </c>
      <c r="T103" s="18">
        <f t="shared" si="218"/>
        <v>4.0644371258240053</v>
      </c>
      <c r="U103" s="18">
        <f t="shared" si="219"/>
        <v>8.0745627670795415</v>
      </c>
      <c r="W103" t="str">
        <f t="shared" si="256"/>
        <v>72 Customer service occupations</v>
      </c>
      <c r="X103" s="18">
        <f t="shared" si="220"/>
        <v>1.572380036350407</v>
      </c>
      <c r="Y103" s="18">
        <f t="shared" si="220"/>
        <v>13.822411443347393</v>
      </c>
      <c r="Z103" s="18">
        <f t="shared" si="220"/>
        <v>4.9102901365789764</v>
      </c>
      <c r="AA103" s="18">
        <f t="shared" si="220"/>
        <v>2.8747609519531592</v>
      </c>
      <c r="AB103" s="18">
        <f t="shared" si="221"/>
        <v>4.1628642038839647</v>
      </c>
      <c r="AD103" s="18">
        <f t="shared" si="222"/>
        <v>3.5488441271680715</v>
      </c>
      <c r="AE103" s="18">
        <f t="shared" si="223"/>
        <v>3.7394996974715378</v>
      </c>
      <c r="AF103" s="18">
        <f t="shared" si="224"/>
        <v>6.0737728763359256</v>
      </c>
      <c r="AH103" t="str">
        <f t="shared" si="257"/>
        <v>72 Customer service occupations</v>
      </c>
      <c r="AI103" s="18">
        <f t="shared" si="225"/>
        <v>1.4884781949263903</v>
      </c>
      <c r="AJ103" s="18">
        <f t="shared" si="225"/>
        <v>15.117869355500456</v>
      </c>
      <c r="AK103" s="18">
        <f t="shared" si="225"/>
        <v>4.5118679844087906</v>
      </c>
      <c r="AL103" s="18">
        <f t="shared" si="225"/>
        <v>2.1234734656930154</v>
      </c>
      <c r="AM103" s="18">
        <f t="shared" si="226"/>
        <v>3.6368395971798195</v>
      </c>
      <c r="AO103" s="18">
        <f t="shared" si="227"/>
        <v>2.9134779148880074</v>
      </c>
      <c r="AP103" s="18">
        <f t="shared" si="228"/>
        <v>3.7708577615564787</v>
      </c>
      <c r="AQ103" s="18">
        <f t="shared" si="229"/>
        <v>5.6506762293898394</v>
      </c>
      <c r="AS103" t="str">
        <f t="shared" si="258"/>
        <v>72 Customer service occupations</v>
      </c>
      <c r="AT103" s="18">
        <f t="shared" si="230"/>
        <v>-0.5856076137058186</v>
      </c>
      <c r="AU103" s="18">
        <f t="shared" si="230"/>
        <v>8.9432014254436254</v>
      </c>
      <c r="AV103" s="18">
        <f t="shared" si="230"/>
        <v>3.942224907144487</v>
      </c>
      <c r="AW103" s="18">
        <f t="shared" si="230"/>
        <v>1.3573526052524043</v>
      </c>
      <c r="AX103" s="18">
        <f t="shared" si="231"/>
        <v>2.6200088185099446</v>
      </c>
      <c r="AZ103" s="18">
        <f t="shared" si="232"/>
        <v>2.2117542075934526</v>
      </c>
      <c r="BA103" s="18">
        <f t="shared" si="233"/>
        <v>3.3132516188651318</v>
      </c>
      <c r="BB103" s="18">
        <f t="shared" si="234"/>
        <v>4.7953360856228144</v>
      </c>
      <c r="BD103" t="str">
        <f t="shared" si="259"/>
        <v>72 Customer service occupations</v>
      </c>
      <c r="BE103" s="18">
        <f t="shared" si="235"/>
        <v>2.7774208070128203</v>
      </c>
      <c r="BF103" s="18">
        <f t="shared" si="235"/>
        <v>6.9131117867360148</v>
      </c>
      <c r="BG103" s="18">
        <f t="shared" si="235"/>
        <v>1.9963145779865465</v>
      </c>
      <c r="BH103" s="18">
        <f t="shared" si="235"/>
        <v>1.387961209412536</v>
      </c>
      <c r="BI103" s="18">
        <f t="shared" si="236"/>
        <v>1.9151104089075055</v>
      </c>
      <c r="BK103" s="18">
        <f t="shared" si="237"/>
        <v>1.5903414262488091</v>
      </c>
      <c r="BL103" s="18">
        <f t="shared" si="238"/>
        <v>2.6571405427525452</v>
      </c>
      <c r="BM103" s="18">
        <f t="shared" si="239"/>
        <v>3.797249952247217</v>
      </c>
      <c r="BO103" t="str">
        <f t="shared" si="260"/>
        <v>72 Customer service occupations</v>
      </c>
      <c r="BP103" s="18">
        <f t="shared" si="240"/>
        <v>2.1869121642784428</v>
      </c>
      <c r="BQ103" s="18">
        <f t="shared" si="240"/>
        <v>-4.5621665635165121</v>
      </c>
      <c r="BR103" s="18">
        <f t="shared" si="240"/>
        <v>-5.8504469718023699E-2</v>
      </c>
      <c r="BS103" s="18">
        <f t="shared" si="240"/>
        <v>-1.4487452683266566</v>
      </c>
      <c r="BT103" s="18">
        <f t="shared" si="241"/>
        <v>-1.2147824270561491</v>
      </c>
      <c r="BV103" s="18">
        <f t="shared" si="242"/>
        <v>-0.98749384112276628</v>
      </c>
      <c r="BW103" s="18">
        <f t="shared" si="243"/>
        <v>2.4605105527178539</v>
      </c>
      <c r="BX103" s="18">
        <f t="shared" si="244"/>
        <v>1.7730379030346688</v>
      </c>
      <c r="BZ103" t="str">
        <f t="shared" si="261"/>
        <v>72 Customer service occupations</v>
      </c>
      <c r="CA103" s="18">
        <f t="shared" si="245"/>
        <v>3.799161897248049</v>
      </c>
      <c r="CB103" s="18">
        <f t="shared" si="245"/>
        <v>1.757442267651621</v>
      </c>
      <c r="CC103" s="18">
        <f t="shared" si="245"/>
        <v>-1.7722934437386817</v>
      </c>
      <c r="CD103" s="18">
        <f t="shared" si="245"/>
        <v>-1.5677560316455508</v>
      </c>
      <c r="CE103" s="18">
        <f t="shared" si="246"/>
        <v>-1.4272486143051433</v>
      </c>
      <c r="CG103" s="18">
        <f t="shared" si="247"/>
        <v>-1.6359824479118101</v>
      </c>
      <c r="CH103" s="18">
        <f t="shared" si="248"/>
        <v>1.5646332255737194</v>
      </c>
      <c r="CI103" s="18">
        <f t="shared" si="249"/>
        <v>0.28129068267410684</v>
      </c>
      <c r="CK103" t="str">
        <f t="shared" si="262"/>
        <v>72 Customer service occupations</v>
      </c>
      <c r="CL103" s="18">
        <f t="shared" si="250"/>
        <v>2.6370684868366912</v>
      </c>
      <c r="CM103" s="18">
        <f t="shared" si="250"/>
        <v>21.086072099325982</v>
      </c>
      <c r="CN103" s="18">
        <f t="shared" si="250"/>
        <v>3.3943974025812063</v>
      </c>
      <c r="CO103" s="18">
        <f t="shared" si="250"/>
        <v>1.2283226043692475</v>
      </c>
      <c r="CP103" s="18">
        <f t="shared" si="251"/>
        <v>3.0475039833207207</v>
      </c>
      <c r="CR103" s="18">
        <f t="shared" si="252"/>
        <v>1.9452579562364125</v>
      </c>
      <c r="CS103" s="18">
        <f t="shared" si="253"/>
        <v>2.3647460592221003</v>
      </c>
      <c r="CT103" s="18">
        <f t="shared" si="254"/>
        <v>3.8208627164384001</v>
      </c>
    </row>
    <row r="104" spans="1:98" x14ac:dyDescent="0.2">
      <c r="A104" t="str">
        <f t="shared" si="209"/>
        <v>81 Process, plant and machine operatives</v>
      </c>
      <c r="B104" s="18">
        <f t="shared" si="210"/>
        <v>6.9196071988786967</v>
      </c>
      <c r="C104" s="18">
        <f t="shared" si="210"/>
        <v>-23.906367507095496</v>
      </c>
      <c r="D104" s="18">
        <f t="shared" si="210"/>
        <v>11.252733808827585</v>
      </c>
      <c r="E104" s="18">
        <f t="shared" si="210"/>
        <v>8.4352519276946545</v>
      </c>
      <c r="F104" s="18">
        <f t="shared" si="211"/>
        <v>6.9148224168797512</v>
      </c>
      <c r="H104" s="18">
        <f t="shared" si="212"/>
        <v>9.366393879474888</v>
      </c>
      <c r="I104" s="18">
        <f t="shared" si="213"/>
        <v>5.4268455527872517</v>
      </c>
      <c r="J104" s="18">
        <f t="shared" si="214"/>
        <v>11.385355611113424</v>
      </c>
      <c r="L104" t="str">
        <f t="shared" si="255"/>
        <v>81 Process, plant and machine operatives</v>
      </c>
      <c r="M104" s="18">
        <f t="shared" si="215"/>
        <v>5.2188509088934021</v>
      </c>
      <c r="N104" s="18">
        <f t="shared" si="215"/>
        <v>-12.275952124686086</v>
      </c>
      <c r="O104" s="18">
        <f t="shared" si="215"/>
        <v>12.630105513645029</v>
      </c>
      <c r="P104" s="18">
        <f t="shared" si="215"/>
        <v>6.3474374938805145</v>
      </c>
      <c r="Q104" s="18">
        <f t="shared" si="216"/>
        <v>6.977227568408062</v>
      </c>
      <c r="S104" s="18">
        <f t="shared" si="217"/>
        <v>8.401722580634253</v>
      </c>
      <c r="T104" s="18">
        <f t="shared" si="218"/>
        <v>4.9223019212485841</v>
      </c>
      <c r="U104" s="18">
        <f t="shared" si="219"/>
        <v>10.398038693664645</v>
      </c>
      <c r="W104" t="str">
        <f t="shared" si="256"/>
        <v>81 Process, plant and machine operatives</v>
      </c>
      <c r="X104" s="18">
        <f t="shared" si="220"/>
        <v>-2.7714341737970605</v>
      </c>
      <c r="Y104" s="18">
        <f t="shared" si="220"/>
        <v>-7.2139257749496144</v>
      </c>
      <c r="Z104" s="18">
        <f t="shared" si="220"/>
        <v>9.8043178084745506</v>
      </c>
      <c r="AA104" s="18">
        <f t="shared" si="220"/>
        <v>5.3391951472179233</v>
      </c>
      <c r="AB104" s="18">
        <f t="shared" si="221"/>
        <v>5.8717253156834515</v>
      </c>
      <c r="AD104" s="18">
        <f t="shared" si="222"/>
        <v>6.8070212639052663</v>
      </c>
      <c r="AE104" s="18">
        <f t="shared" si="223"/>
        <v>4.7364202879170536</v>
      </c>
      <c r="AF104" s="18">
        <f t="shared" si="224"/>
        <v>9.0889688200056504</v>
      </c>
      <c r="AH104" t="str">
        <f t="shared" si="257"/>
        <v>81 Process, plant and machine operatives</v>
      </c>
      <c r="AI104" s="18">
        <f t="shared" si="225"/>
        <v>-1.2790407788805025</v>
      </c>
      <c r="AJ104" s="18">
        <f t="shared" si="225"/>
        <v>-6.95362705152196</v>
      </c>
      <c r="AK104" s="18">
        <f t="shared" si="225"/>
        <v>8.8853992215959909</v>
      </c>
      <c r="AL104" s="18">
        <f t="shared" si="225"/>
        <v>5.3719345055839307</v>
      </c>
      <c r="AM104" s="18">
        <f t="shared" si="226"/>
        <v>5.6330516204010417</v>
      </c>
      <c r="AO104" s="18">
        <f t="shared" si="227"/>
        <v>6.5303085185493881</v>
      </c>
      <c r="AP104" s="18">
        <f t="shared" si="228"/>
        <v>4.3524283082932991</v>
      </c>
      <c r="AQ104" s="18">
        <f t="shared" si="229"/>
        <v>8.6637647274204088</v>
      </c>
      <c r="AS104" t="str">
        <f t="shared" si="258"/>
        <v>81 Process, plant and machine operatives</v>
      </c>
      <c r="AT104" s="18">
        <f t="shared" si="230"/>
        <v>-2.5157104656835516</v>
      </c>
      <c r="AU104" s="18">
        <f t="shared" si="230"/>
        <v>-9.0060337076328771</v>
      </c>
      <c r="AV104" s="18">
        <f t="shared" si="230"/>
        <v>6.447223271320901</v>
      </c>
      <c r="AW104" s="18">
        <f t="shared" si="230"/>
        <v>3.273836699748256</v>
      </c>
      <c r="AX104" s="18">
        <f t="shared" si="231"/>
        <v>3.4336171117198777</v>
      </c>
      <c r="AZ104" s="18">
        <f t="shared" si="232"/>
        <v>4.3209788697736284</v>
      </c>
      <c r="BA104" s="18">
        <f t="shared" si="233"/>
        <v>3.7376224235852851</v>
      </c>
      <c r="BB104" s="18">
        <f t="shared" si="234"/>
        <v>6.6321418600055582</v>
      </c>
      <c r="BD104" t="str">
        <f t="shared" si="259"/>
        <v>81 Process, plant and machine operatives</v>
      </c>
      <c r="BE104" s="18">
        <f t="shared" si="235"/>
        <v>-1.0327263399808162</v>
      </c>
      <c r="BF104" s="18">
        <f t="shared" si="235"/>
        <v>-13.578847148492279</v>
      </c>
      <c r="BG104" s="18">
        <f t="shared" si="235"/>
        <v>3.1158862926943476</v>
      </c>
      <c r="BH104" s="18">
        <f t="shared" si="235"/>
        <v>1.1145504131536699</v>
      </c>
      <c r="BI104" s="18">
        <f t="shared" si="236"/>
        <v>0.74222335116185256</v>
      </c>
      <c r="BK104" s="18">
        <f t="shared" si="237"/>
        <v>1.7773088117889468</v>
      </c>
      <c r="BL104" s="18">
        <f t="shared" si="238"/>
        <v>2.3653205840723945</v>
      </c>
      <c r="BM104" s="18">
        <f t="shared" si="239"/>
        <v>3.6915871020319457</v>
      </c>
      <c r="BO104" t="str">
        <f t="shared" si="260"/>
        <v>81 Process, plant and machine operatives</v>
      </c>
      <c r="BP104" s="18">
        <f t="shared" si="240"/>
        <v>-3.5864605957549034</v>
      </c>
      <c r="BQ104" s="18">
        <f t="shared" si="240"/>
        <v>-7.8551023048411661</v>
      </c>
      <c r="BR104" s="18">
        <f t="shared" si="240"/>
        <v>0.38344731015207412</v>
      </c>
      <c r="BS104" s="18">
        <f t="shared" si="240"/>
        <v>-1.5024546497375169</v>
      </c>
      <c r="BT104" s="18">
        <f t="shared" si="241"/>
        <v>-1.3289513915907492</v>
      </c>
      <c r="BV104" s="18">
        <f t="shared" si="242"/>
        <v>-0.87779061022481564</v>
      </c>
      <c r="BW104" s="18">
        <f t="shared" si="243"/>
        <v>2.2462118492903471</v>
      </c>
      <c r="BX104" s="18">
        <f t="shared" si="244"/>
        <v>1.6144882860253507</v>
      </c>
      <c r="BZ104" t="str">
        <f t="shared" si="261"/>
        <v>81 Process, plant and machine operatives</v>
      </c>
      <c r="CA104" s="18">
        <f t="shared" si="245"/>
        <v>1.4822254498910281</v>
      </c>
      <c r="CB104" s="18">
        <f t="shared" si="245"/>
        <v>-19.449138307251591</v>
      </c>
      <c r="CC104" s="18">
        <f t="shared" si="245"/>
        <v>-1.480710858151002</v>
      </c>
      <c r="CD104" s="18">
        <f t="shared" si="245"/>
        <v>-8.9099362066596974</v>
      </c>
      <c r="CE104" s="18">
        <f t="shared" si="246"/>
        <v>-7.3652012068827322</v>
      </c>
      <c r="CG104" s="18">
        <f t="shared" si="247"/>
        <v>-6.4979583381226558</v>
      </c>
      <c r="CH104" s="18">
        <f t="shared" si="248"/>
        <v>1.4252157644236485</v>
      </c>
      <c r="CI104" s="18">
        <f t="shared" si="249"/>
        <v>-3.3320206863949764</v>
      </c>
      <c r="CK104" t="str">
        <f t="shared" si="262"/>
        <v>81 Process, plant and machine operatives</v>
      </c>
      <c r="CL104" s="18">
        <f t="shared" si="250"/>
        <v>-5.0045083551341403</v>
      </c>
      <c r="CM104" s="18">
        <f t="shared" si="250"/>
        <v>16.514832666920043</v>
      </c>
      <c r="CN104" s="18">
        <f t="shared" si="250"/>
        <v>-14.357022308646938</v>
      </c>
      <c r="CO104" s="18">
        <f t="shared" si="250"/>
        <v>-5.1713483058417165</v>
      </c>
      <c r="CP104" s="18">
        <f t="shared" si="251"/>
        <v>-6.953029972591529</v>
      </c>
      <c r="CR104" s="18">
        <f t="shared" si="252"/>
        <v>-8.337794357127926</v>
      </c>
      <c r="CS104" s="18">
        <f t="shared" si="253"/>
        <v>0.78188215054626475</v>
      </c>
      <c r="CT104" s="18">
        <f t="shared" si="254"/>
        <v>-6.0069682683723924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6.0545947601776229</v>
      </c>
      <c r="C105" s="18">
        <f t="shared" si="210"/>
        <v>-13.611622270176504</v>
      </c>
      <c r="D105" s="18">
        <f t="shared" si="210"/>
        <v>10.414415234216134</v>
      </c>
      <c r="E105" s="18">
        <f t="shared" si="210"/>
        <v>4.8814840011573324</v>
      </c>
      <c r="F105" s="18">
        <f t="shared" si="211"/>
        <v>5.2957342693965126</v>
      </c>
      <c r="H105" s="18">
        <f t="shared" si="212"/>
        <v>6.6942810656630769</v>
      </c>
      <c r="I105" s="18">
        <f t="shared" si="213"/>
        <v>5.2073923629099239</v>
      </c>
      <c r="J105" s="18">
        <f t="shared" si="214"/>
        <v>9.2782963519472581</v>
      </c>
      <c r="L105" t="str">
        <f t="shared" si="255"/>
        <v>82 Transport and mobile machine drivers and operatives</v>
      </c>
      <c r="M105" s="18">
        <f t="shared" si="215"/>
        <v>9.1512176494787045</v>
      </c>
      <c r="N105" s="18">
        <f t="shared" si="215"/>
        <v>-11.426768191505666</v>
      </c>
      <c r="O105" s="18">
        <f t="shared" si="215"/>
        <v>8.0176489262896879</v>
      </c>
      <c r="P105" s="18">
        <f t="shared" si="215"/>
        <v>4.9682706386378728</v>
      </c>
      <c r="Q105" s="18">
        <f t="shared" si="216"/>
        <v>4.793605348015717</v>
      </c>
      <c r="S105" s="18">
        <f t="shared" si="217"/>
        <v>5.97504303415064</v>
      </c>
      <c r="T105" s="18">
        <f t="shared" si="218"/>
        <v>4.8448995514577264</v>
      </c>
      <c r="U105" s="18">
        <f t="shared" si="219"/>
        <v>8.5460399414039045</v>
      </c>
      <c r="W105" t="str">
        <f t="shared" si="256"/>
        <v>82 Transport and mobile machine drivers and operatives</v>
      </c>
      <c r="X105" s="18">
        <f t="shared" si="220"/>
        <v>2.9963799421993675</v>
      </c>
      <c r="Y105" s="18">
        <f t="shared" si="220"/>
        <v>-4.6292194580125789</v>
      </c>
      <c r="Z105" s="18">
        <f t="shared" si="220"/>
        <v>5.3970991743519159</v>
      </c>
      <c r="AA105" s="18">
        <f t="shared" si="220"/>
        <v>3.5404898411034003</v>
      </c>
      <c r="AB105" s="18">
        <f t="shared" si="221"/>
        <v>3.5836710974586961</v>
      </c>
      <c r="AD105" s="18">
        <f t="shared" si="222"/>
        <v>4.1556969990115267</v>
      </c>
      <c r="AE105" s="18">
        <f t="shared" si="223"/>
        <v>4.6481498706173463</v>
      </c>
      <c r="AF105" s="18">
        <f t="shared" si="224"/>
        <v>7.1526347833697601</v>
      </c>
      <c r="AH105" t="str">
        <f t="shared" si="257"/>
        <v>82 Transport and mobile machine drivers and operatives</v>
      </c>
      <c r="AI105" s="18">
        <f t="shared" si="225"/>
        <v>4.2136303105834605</v>
      </c>
      <c r="AJ105" s="18">
        <f t="shared" si="225"/>
        <v>-2.7646048127486278</v>
      </c>
      <c r="AK105" s="18">
        <f t="shared" si="225"/>
        <v>5.2577772856218452</v>
      </c>
      <c r="AL105" s="18">
        <f t="shared" si="225"/>
        <v>2.7173672074784605</v>
      </c>
      <c r="AM105" s="18">
        <f t="shared" si="226"/>
        <v>3.150392394840984</v>
      </c>
      <c r="AO105" s="18">
        <f t="shared" si="227"/>
        <v>3.5572838750651536</v>
      </c>
      <c r="AP105" s="18">
        <f t="shared" si="228"/>
        <v>4.5431175718907202</v>
      </c>
      <c r="AQ105" s="18">
        <f t="shared" si="229"/>
        <v>6.6767281161718151</v>
      </c>
      <c r="AS105" t="str">
        <f t="shared" si="258"/>
        <v>82 Transport and mobile machine drivers and operatives</v>
      </c>
      <c r="AT105" s="18">
        <f t="shared" si="230"/>
        <v>0.87012234163676982</v>
      </c>
      <c r="AU105" s="18">
        <f t="shared" si="230"/>
        <v>-10.753276971540004</v>
      </c>
      <c r="AV105" s="18">
        <f t="shared" si="230"/>
        <v>4.7586235143663558</v>
      </c>
      <c r="AW105" s="18">
        <f t="shared" si="230"/>
        <v>1.796567270628624</v>
      </c>
      <c r="AX105" s="18">
        <f t="shared" si="231"/>
        <v>1.8719297318376515</v>
      </c>
      <c r="AZ105" s="18">
        <f t="shared" si="232"/>
        <v>2.774494629899027</v>
      </c>
      <c r="BA105" s="18">
        <f t="shared" si="233"/>
        <v>4.3620971943805653</v>
      </c>
      <c r="BB105" s="18">
        <f t="shared" si="234"/>
        <v>6.0245739392088549</v>
      </c>
      <c r="BD105" t="str">
        <f t="shared" si="259"/>
        <v>82 Transport and mobile machine drivers and operatives</v>
      </c>
      <c r="BE105" s="18">
        <f t="shared" si="235"/>
        <v>0.14094806555828843</v>
      </c>
      <c r="BF105" s="18">
        <f t="shared" si="235"/>
        <v>-13.85163900421974</v>
      </c>
      <c r="BG105" s="18">
        <f t="shared" si="235"/>
        <v>2.4339012065329957</v>
      </c>
      <c r="BH105" s="18">
        <f t="shared" si="235"/>
        <v>1.1992641660228953</v>
      </c>
      <c r="BI105" s="18">
        <f t="shared" si="236"/>
        <v>0.56629392118252575</v>
      </c>
      <c r="BK105" s="18">
        <f t="shared" si="237"/>
        <v>1.6091474710216769</v>
      </c>
      <c r="BL105" s="18">
        <f t="shared" si="238"/>
        <v>3.0851615888971562</v>
      </c>
      <c r="BM105" s="18">
        <f t="shared" si="239"/>
        <v>4.1788100635600234</v>
      </c>
      <c r="BO105" t="str">
        <f t="shared" si="260"/>
        <v>82 Transport and mobile machine drivers and operatives</v>
      </c>
      <c r="BP105" s="18">
        <f t="shared" si="240"/>
        <v>-1.3644648336449294</v>
      </c>
      <c r="BQ105" s="18">
        <f t="shared" si="240"/>
        <v>-5.7508757622064195</v>
      </c>
      <c r="BR105" s="18">
        <f t="shared" si="240"/>
        <v>-0.39249301270578574</v>
      </c>
      <c r="BS105" s="18">
        <f t="shared" si="240"/>
        <v>-0.64037626893002075</v>
      </c>
      <c r="BT105" s="18">
        <f t="shared" si="241"/>
        <v>-0.89060703606713698</v>
      </c>
      <c r="BV105" s="18">
        <f t="shared" si="242"/>
        <v>-0.55781713525511201</v>
      </c>
      <c r="BW105" s="18">
        <f t="shared" si="243"/>
        <v>2.9841350410954703</v>
      </c>
      <c r="BX105" s="18">
        <f t="shared" si="244"/>
        <v>2.6197561859908181</v>
      </c>
      <c r="BZ105" t="str">
        <f t="shared" si="261"/>
        <v>82 Transport and mobile machine drivers and operatives</v>
      </c>
      <c r="CA105" s="18">
        <f t="shared" si="245"/>
        <v>3.6979270956059906</v>
      </c>
      <c r="CB105" s="18">
        <f t="shared" si="245"/>
        <v>-23.533907532652908</v>
      </c>
      <c r="CC105" s="18">
        <f t="shared" si="245"/>
        <v>-1.7321227439927256</v>
      </c>
      <c r="CD105" s="18">
        <f t="shared" si="245"/>
        <v>-2.0522690176099867</v>
      </c>
      <c r="CE105" s="18">
        <f t="shared" si="246"/>
        <v>-3.4578624071620379</v>
      </c>
      <c r="CG105" s="18">
        <f t="shared" si="247"/>
        <v>-1.9456696503533655</v>
      </c>
      <c r="CH105" s="18">
        <f t="shared" si="248"/>
        <v>2.1039794162972747</v>
      </c>
      <c r="CI105" s="18">
        <f t="shared" si="249"/>
        <v>0.70620142956048237</v>
      </c>
      <c r="CK105" t="str">
        <f t="shared" si="262"/>
        <v>82 Transport and mobile machine drivers and operatives</v>
      </c>
      <c r="CL105" s="18">
        <f t="shared" si="250"/>
        <v>3.2322367182908929</v>
      </c>
      <c r="CM105" s="18">
        <f t="shared" si="250"/>
        <v>35.386962458281701</v>
      </c>
      <c r="CN105" s="18">
        <f t="shared" si="250"/>
        <v>-6.0344583283653659</v>
      </c>
      <c r="CO105" s="18">
        <f t="shared" si="250"/>
        <v>-4.0302230628156739</v>
      </c>
      <c r="CP105" s="18">
        <f t="shared" si="251"/>
        <v>-2.5884844162058052</v>
      </c>
      <c r="CR105" s="18">
        <f t="shared" si="252"/>
        <v>-4.7030069286494562</v>
      </c>
      <c r="CS105" s="18">
        <f t="shared" si="253"/>
        <v>1.6918780124923982</v>
      </c>
      <c r="CT105" s="18">
        <f t="shared" si="254"/>
        <v>-1.7132661187625908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-1.9997625504034944</v>
      </c>
      <c r="C106" s="18">
        <f t="shared" si="210"/>
        <v>-21.228952740450879</v>
      </c>
      <c r="D106" s="18">
        <f t="shared" si="210"/>
        <v>37.676635412246526</v>
      </c>
      <c r="E106" s="18">
        <f t="shared" si="210"/>
        <v>8.3113559503044332</v>
      </c>
      <c r="F106" s="18">
        <f t="shared" si="211"/>
        <v>14.442671035795973</v>
      </c>
      <c r="H106" s="18">
        <f t="shared" si="212"/>
        <v>17.328290569901327</v>
      </c>
      <c r="I106" s="18">
        <f t="shared" si="213"/>
        <v>11.90585540693181</v>
      </c>
      <c r="J106" s="18">
        <f t="shared" si="214"/>
        <v>19.994304200673053</v>
      </c>
      <c r="L106" t="str">
        <f t="shared" si="255"/>
        <v>91 Elementary trades and related occupations</v>
      </c>
      <c r="M106" s="18">
        <f t="shared" si="215"/>
        <v>5.1477776071393366</v>
      </c>
      <c r="N106" s="18">
        <f t="shared" si="215"/>
        <v>-23.487896562033782</v>
      </c>
      <c r="O106" s="18">
        <f t="shared" si="215"/>
        <v>18.453479796268702</v>
      </c>
      <c r="P106" s="18">
        <f t="shared" si="215"/>
        <v>6.8091528897747944</v>
      </c>
      <c r="Q106" s="18">
        <f t="shared" si="216"/>
        <v>8.0431214610413129</v>
      </c>
      <c r="S106" s="18">
        <f t="shared" si="217"/>
        <v>10.557511544202725</v>
      </c>
      <c r="T106" s="18">
        <f t="shared" si="218"/>
        <v>6.2477747704596798</v>
      </c>
      <c r="U106" s="18">
        <f t="shared" si="219"/>
        <v>12.673117104575038</v>
      </c>
      <c r="W106" t="str">
        <f t="shared" si="256"/>
        <v>91 Elementary trades and related occupations</v>
      </c>
      <c r="X106" s="18">
        <f t="shared" si="220"/>
        <v>-3.2335071433916784</v>
      </c>
      <c r="Y106" s="18">
        <f t="shared" si="220"/>
        <v>-5.8254452330861124</v>
      </c>
      <c r="Z106" s="18">
        <f t="shared" si="220"/>
        <v>23.810481540513951</v>
      </c>
      <c r="AA106" s="18">
        <f t="shared" si="220"/>
        <v>3.3944334336726945</v>
      </c>
      <c r="AB106" s="18">
        <f t="shared" si="221"/>
        <v>8.7472450496216538</v>
      </c>
      <c r="AD106" s="18">
        <f t="shared" si="222"/>
        <v>9.795340379800388</v>
      </c>
      <c r="AE106" s="18">
        <f t="shared" si="223"/>
        <v>7.7283147984405165</v>
      </c>
      <c r="AF106" s="18">
        <f t="shared" si="224"/>
        <v>12.832607015680386</v>
      </c>
      <c r="AH106" t="str">
        <f t="shared" si="257"/>
        <v>91 Elementary trades and related occupations</v>
      </c>
      <c r="AI106" s="18">
        <f t="shared" si="225"/>
        <v>-2.3482566090731627</v>
      </c>
      <c r="AJ106" s="18">
        <f t="shared" si="225"/>
        <v>-10.865453677336612</v>
      </c>
      <c r="AK106" s="18">
        <f t="shared" si="225"/>
        <v>21.356304684042861</v>
      </c>
      <c r="AL106" s="18">
        <f t="shared" si="225"/>
        <v>4.2728157015084589</v>
      </c>
      <c r="AM106" s="18">
        <f t="shared" si="226"/>
        <v>8.2690432907401412</v>
      </c>
      <c r="AO106" s="18">
        <f t="shared" si="227"/>
        <v>9.6818705854221143</v>
      </c>
      <c r="AP106" s="18">
        <f t="shared" si="228"/>
        <v>7.4307893573686945</v>
      </c>
      <c r="AQ106" s="18">
        <f t="shared" si="229"/>
        <v>12.599745353147052</v>
      </c>
      <c r="AS106" t="str">
        <f t="shared" si="258"/>
        <v>91 Elementary trades and related occupations</v>
      </c>
      <c r="AT106" s="18">
        <f t="shared" si="230"/>
        <v>-3.7417653199993683</v>
      </c>
      <c r="AU106" s="18">
        <f t="shared" si="230"/>
        <v>-3.5261617732253892</v>
      </c>
      <c r="AV106" s="18">
        <f t="shared" si="230"/>
        <v>20.169548328295118</v>
      </c>
      <c r="AW106" s="18">
        <f t="shared" si="230"/>
        <v>2.9284299632964084</v>
      </c>
      <c r="AX106" s="18">
        <f t="shared" si="231"/>
        <v>7.5959560836373674</v>
      </c>
      <c r="AZ106" s="18">
        <f t="shared" si="232"/>
        <v>8.3814711549713437</v>
      </c>
      <c r="BA106" s="18">
        <f t="shared" si="233"/>
        <v>6.3363838357403335</v>
      </c>
      <c r="BB106" s="18">
        <f t="shared" si="234"/>
        <v>11.112222243196769</v>
      </c>
      <c r="BD106" t="str">
        <f t="shared" si="259"/>
        <v>91 Elementary trades and related occupations</v>
      </c>
      <c r="BE106" s="18">
        <f t="shared" si="235"/>
        <v>-3.9246558229031558</v>
      </c>
      <c r="BF106" s="18">
        <f t="shared" si="235"/>
        <v>-11.032964548248225</v>
      </c>
      <c r="BG106" s="18">
        <f t="shared" si="235"/>
        <v>17.6873098532208</v>
      </c>
      <c r="BH106" s="18">
        <f t="shared" si="235"/>
        <v>2.992613962473456</v>
      </c>
      <c r="BI106" s="18">
        <f t="shared" si="236"/>
        <v>6.3980409386726889</v>
      </c>
      <c r="BK106" s="18">
        <f t="shared" si="237"/>
        <v>7.674764946296686</v>
      </c>
      <c r="BL106" s="18">
        <f t="shared" si="238"/>
        <v>5.0787270124558859</v>
      </c>
      <c r="BM106" s="18">
        <f t="shared" si="239"/>
        <v>9.9242231182127938</v>
      </c>
      <c r="BO106" t="str">
        <f t="shared" si="260"/>
        <v>91 Elementary trades and related occupations</v>
      </c>
      <c r="BP106" s="18">
        <f t="shared" si="240"/>
        <v>-7.7891296239019141</v>
      </c>
      <c r="BQ106" s="18">
        <f t="shared" si="240"/>
        <v>-7.3824519589015924</v>
      </c>
      <c r="BR106" s="18">
        <f t="shared" si="240"/>
        <v>12.724697559918297</v>
      </c>
      <c r="BS106" s="18">
        <f t="shared" si="240"/>
        <v>-0.3523722021523179</v>
      </c>
      <c r="BT106" s="18">
        <f t="shared" si="241"/>
        <v>3.089906282006516</v>
      </c>
      <c r="BV106" s="18">
        <f t="shared" si="242"/>
        <v>3.8287604307859047</v>
      </c>
      <c r="BW106" s="18">
        <f t="shared" si="243"/>
        <v>3.9518038679340783</v>
      </c>
      <c r="BX106" s="18">
        <f t="shared" si="244"/>
        <v>6.426758012011291</v>
      </c>
      <c r="BZ106" t="str">
        <f t="shared" si="261"/>
        <v>91 Elementary trades and related occupations</v>
      </c>
      <c r="CA106" s="18">
        <f t="shared" si="245"/>
        <v>-0.51436941835805161</v>
      </c>
      <c r="CB106" s="18">
        <f t="shared" si="245"/>
        <v>-21.583055682736152</v>
      </c>
      <c r="CC106" s="18">
        <f t="shared" si="245"/>
        <v>11.055823699791368</v>
      </c>
      <c r="CD106" s="18">
        <f t="shared" si="245"/>
        <v>-0.50114583296053672</v>
      </c>
      <c r="CE106" s="18">
        <f t="shared" si="246"/>
        <v>1.4538628303210732</v>
      </c>
      <c r="CG106" s="18">
        <f t="shared" si="247"/>
        <v>3.2109634612923266</v>
      </c>
      <c r="CH106" s="18">
        <f t="shared" si="248"/>
        <v>3.2423375187666137</v>
      </c>
      <c r="CI106" s="18">
        <f t="shared" si="249"/>
        <v>5.4618280572248157</v>
      </c>
      <c r="CK106" t="str">
        <f t="shared" si="262"/>
        <v>91 Elementary trades and related occupations</v>
      </c>
      <c r="CL106" s="18">
        <f t="shared" si="250"/>
        <v>-3.1054128603852815</v>
      </c>
      <c r="CM106" s="18">
        <f t="shared" si="250"/>
        <v>14.129892490768547</v>
      </c>
      <c r="CN106" s="18">
        <f t="shared" si="250"/>
        <v>6.9420902108766169</v>
      </c>
      <c r="CO106" s="18">
        <f t="shared" si="250"/>
        <v>0.35373388388399984</v>
      </c>
      <c r="CP106" s="18">
        <f t="shared" si="251"/>
        <v>3.1941033543879671</v>
      </c>
      <c r="CR106" s="18">
        <f t="shared" si="252"/>
        <v>2.5034729485659879</v>
      </c>
      <c r="CS106" s="18">
        <f t="shared" si="253"/>
        <v>2.6049959347691054</v>
      </c>
      <c r="CT106" s="18">
        <f t="shared" si="254"/>
        <v>4.4438622265486449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2.7398493907302202</v>
      </c>
      <c r="C107" s="18">
        <f t="shared" si="210"/>
        <v>-12.5062679692586</v>
      </c>
      <c r="D107" s="18">
        <f t="shared" si="210"/>
        <v>6.3749207017930187</v>
      </c>
      <c r="E107" s="18">
        <f t="shared" si="210"/>
        <v>3.3938775699681178</v>
      </c>
      <c r="F107" s="18">
        <f t="shared" si="211"/>
        <v>3.2333661295928406</v>
      </c>
      <c r="H107" s="18">
        <f t="shared" si="212"/>
        <v>4.3781587943261258</v>
      </c>
      <c r="I107" s="18">
        <f t="shared" si="213"/>
        <v>3.979099230566141</v>
      </c>
      <c r="J107" s="18">
        <f t="shared" si="214"/>
        <v>6.8385283130164121</v>
      </c>
      <c r="L107" t="str">
        <f t="shared" ref="L107" si="263">A107</f>
        <v>92 Elementary administration and service occupations</v>
      </c>
      <c r="M107" s="18">
        <f t="shared" si="215"/>
        <v>6.7825315553618371</v>
      </c>
      <c r="N107" s="18">
        <f t="shared" si="215"/>
        <v>-0.24077397646217191</v>
      </c>
      <c r="O107" s="18">
        <f t="shared" si="215"/>
        <v>8.056877942781826</v>
      </c>
      <c r="P107" s="18">
        <f t="shared" si="215"/>
        <v>5.2618174327207168</v>
      </c>
      <c r="Q107" s="18">
        <f t="shared" si="216"/>
        <v>5.7718832326661085</v>
      </c>
      <c r="S107" s="18">
        <f t="shared" si="217"/>
        <v>6.185377319879648</v>
      </c>
      <c r="T107" s="18">
        <f t="shared" si="218"/>
        <v>4.5985182052153961</v>
      </c>
      <c r="U107" s="18">
        <f t="shared" si="219"/>
        <v>8.5493947485659305</v>
      </c>
      <c r="W107" t="str">
        <f t="shared" ref="W107" si="264">A107</f>
        <v>92 Elementary administration and service occupations</v>
      </c>
      <c r="X107" s="18">
        <f t="shared" si="220"/>
        <v>1.5553942257208186</v>
      </c>
      <c r="Y107" s="18">
        <f t="shared" si="220"/>
        <v>6.6254511166232266</v>
      </c>
      <c r="Z107" s="18">
        <f t="shared" si="220"/>
        <v>2.4697812261174956</v>
      </c>
      <c r="AA107" s="18">
        <f t="shared" si="220"/>
        <v>2.1183207322334585</v>
      </c>
      <c r="AB107" s="18">
        <f t="shared" si="221"/>
        <v>2.5043475668520498</v>
      </c>
      <c r="AD107" s="18">
        <f t="shared" si="222"/>
        <v>2.2353400842432647</v>
      </c>
      <c r="AE107" s="18">
        <f t="shared" si="223"/>
        <v>3.9523677971945448</v>
      </c>
      <c r="AF107" s="18">
        <f t="shared" si="224"/>
        <v>5.3386861584317158</v>
      </c>
      <c r="AH107" t="str">
        <f t="shared" ref="AH107" si="265">L107</f>
        <v>92 Elementary administration and service occupations</v>
      </c>
      <c r="AI107" s="18">
        <f t="shared" si="225"/>
        <v>0.95383367819223963</v>
      </c>
      <c r="AJ107" s="18">
        <f t="shared" si="225"/>
        <v>7.0307118264661961</v>
      </c>
      <c r="AK107" s="18">
        <f t="shared" si="225"/>
        <v>2.8799554565768215</v>
      </c>
      <c r="AL107" s="18">
        <f t="shared" si="225"/>
        <v>2.3690945612293568</v>
      </c>
      <c r="AM107" s="18">
        <f t="shared" si="226"/>
        <v>2.8142186744987141</v>
      </c>
      <c r="AO107" s="18">
        <f t="shared" si="227"/>
        <v>2.5390990434042582</v>
      </c>
      <c r="AP107" s="18">
        <f t="shared" si="228"/>
        <v>3.844047282761065</v>
      </c>
      <c r="AQ107" s="18">
        <f t="shared" si="229"/>
        <v>5.4525554055928627</v>
      </c>
      <c r="AS107" t="str">
        <f t="shared" ref="AS107" si="266">W107</f>
        <v>92 Elementary administration and service occupations</v>
      </c>
      <c r="AT107" s="18">
        <f t="shared" si="230"/>
        <v>0.26724417085726149</v>
      </c>
      <c r="AU107" s="18">
        <f t="shared" si="230"/>
        <v>12.802661919252545</v>
      </c>
      <c r="AV107" s="18">
        <f t="shared" si="230"/>
        <v>2.393723995114061</v>
      </c>
      <c r="AW107" s="18">
        <f t="shared" si="230"/>
        <v>2.4188891590597006</v>
      </c>
      <c r="AX107" s="18">
        <f t="shared" si="231"/>
        <v>3.0310001589994862</v>
      </c>
      <c r="AZ107" s="18">
        <f t="shared" si="232"/>
        <v>2.4105000839520274</v>
      </c>
      <c r="BA107" s="18">
        <f t="shared" si="233"/>
        <v>3.7288885308159436</v>
      </c>
      <c r="BB107" s="18">
        <f t="shared" si="234"/>
        <v>5.2721502494291084</v>
      </c>
      <c r="BD107" t="str">
        <f t="shared" ref="BD107" si="267">AH107</f>
        <v>92 Elementary administration and service occupations</v>
      </c>
      <c r="BE107" s="18">
        <f t="shared" si="235"/>
        <v>-0.28181235033843954</v>
      </c>
      <c r="BF107" s="18">
        <f t="shared" si="235"/>
        <v>-8.7721463799283583</v>
      </c>
      <c r="BG107" s="18">
        <f t="shared" si="235"/>
        <v>-2.6100183033270885</v>
      </c>
      <c r="BH107" s="18">
        <f t="shared" si="235"/>
        <v>-0.77413731695594734</v>
      </c>
      <c r="BI107" s="18">
        <f t="shared" si="236"/>
        <v>-1.868320441305571</v>
      </c>
      <c r="BK107" s="18">
        <f t="shared" si="237"/>
        <v>-1.3899110969400996</v>
      </c>
      <c r="BL107" s="18">
        <f t="shared" si="238"/>
        <v>2.254962023575513</v>
      </c>
      <c r="BM107" s="18">
        <f t="shared" si="239"/>
        <v>1.2668984746927459</v>
      </c>
      <c r="BO107" t="str">
        <f t="shared" ref="BO107" si="268">AS107</f>
        <v>92 Elementary administration and service occupations</v>
      </c>
      <c r="BP107" s="18">
        <f t="shared" si="240"/>
        <v>-1.2872958051940775</v>
      </c>
      <c r="BQ107" s="18">
        <f t="shared" si="240"/>
        <v>-9.8480513573388819</v>
      </c>
      <c r="BR107" s="18">
        <f t="shared" si="240"/>
        <v>-2.5958143819786228</v>
      </c>
      <c r="BS107" s="18">
        <f t="shared" si="240"/>
        <v>-2.290751166284799</v>
      </c>
      <c r="BT107" s="18">
        <f t="shared" si="241"/>
        <v>-2.8760699218733476</v>
      </c>
      <c r="BV107" s="18">
        <f t="shared" si="242"/>
        <v>-2.392544917017525</v>
      </c>
      <c r="BW107" s="18">
        <f t="shared" si="243"/>
        <v>2.3147757561067017</v>
      </c>
      <c r="BX107" s="18">
        <f t="shared" si="244"/>
        <v>0.66754972597338202</v>
      </c>
      <c r="BZ107" t="str">
        <f t="shared" ref="BZ107" si="269">BD107</f>
        <v>92 Elementary administration and service occupations</v>
      </c>
      <c r="CA107" s="18">
        <f t="shared" si="245"/>
        <v>3.1300515572970422</v>
      </c>
      <c r="CB107" s="18">
        <f t="shared" si="245"/>
        <v>-11.247152552593509</v>
      </c>
      <c r="CC107" s="18">
        <f t="shared" si="245"/>
        <v>-2.4531406552788848</v>
      </c>
      <c r="CD107" s="18">
        <f t="shared" si="245"/>
        <v>-3.4655114486601746</v>
      </c>
      <c r="CE107" s="18">
        <f t="shared" si="246"/>
        <v>-3.6576779571848461</v>
      </c>
      <c r="CG107" s="18">
        <f t="shared" si="247"/>
        <v>-3.1292273451437591</v>
      </c>
      <c r="CH107" s="18">
        <f t="shared" si="248"/>
        <v>1.6928893179193993</v>
      </c>
      <c r="CI107" s="18">
        <f t="shared" si="249"/>
        <v>-0.64818047670872625</v>
      </c>
      <c r="CK107" t="str">
        <f t="shared" ref="CK107" si="270">BO107</f>
        <v>92 Elementary administration and service occupations</v>
      </c>
      <c r="CL107" s="18">
        <f t="shared" si="250"/>
        <v>-7.2725900656048896</v>
      </c>
      <c r="CM107" s="18">
        <f t="shared" si="250"/>
        <v>9.7405955120273511</v>
      </c>
      <c r="CN107" s="18">
        <f t="shared" si="250"/>
        <v>-8.240006455389004</v>
      </c>
      <c r="CO107" s="18">
        <f t="shared" si="250"/>
        <v>-0.73144937104214769</v>
      </c>
      <c r="CP107" s="18">
        <f t="shared" si="251"/>
        <v>-2.5325874348648192</v>
      </c>
      <c r="CR107" s="18">
        <f t="shared" si="252"/>
        <v>-3.3001993469235824</v>
      </c>
      <c r="CS107" s="18">
        <f t="shared" si="253"/>
        <v>1.2092849128757299</v>
      </c>
      <c r="CT107" s="18">
        <f t="shared" si="254"/>
        <v>-1.4596821047380137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5.8318268319209832</v>
      </c>
      <c r="C109" s="26">
        <f>IF(AND(D$6-C$6 &lt;&gt; 0,C35&lt;&gt;0,D35&lt;&gt;0),(EXP(LN(D35/C35)/(D$6-C$6))-1)*100,0)</f>
        <v>-1.2086908024017906</v>
      </c>
      <c r="D109" s="26">
        <f>IF(AND(E$6-D$6 &lt;&gt; 0,D35&lt;&gt;0,E35&lt;&gt;0),(EXP(LN(E35/D35)/(E$6-D$6))-1)*100,0)</f>
        <v>5.5678195774576444</v>
      </c>
      <c r="E109" s="26">
        <f>IF(AND(F$6-E$6 &lt;&gt; 0,E35&lt;&gt;0,F35&lt;&gt;0),(EXP(LN(F35/E35)/(F$6-E$6))-1)*100,0)</f>
        <v>3.9861534388691222</v>
      </c>
      <c r="F109" s="26">
        <f>IF(AND(F$6-C$6 &lt;&gt; 0,C35&lt;&gt;0,F35&lt;&gt;0),(EXP(LN(F35/C35)/(F$6-C$6))-1)*100,0)</f>
        <v>4.1437537035265759</v>
      </c>
      <c r="H109" s="26">
        <f t="shared" ref="H109" si="271">IF($F$6-$D$6 &lt;&gt; 0,(EXP(LN(1+(H72/100))/($F$6-$D$6))-1)*100,0)</f>
        <v>4.5107247687007801</v>
      </c>
      <c r="I109" s="26">
        <f t="shared" ref="I109" si="272">IF(D35&gt;0,((1+(I35/D35))^(1/($F$6-$D$6))-1)*100,0)</f>
        <v>3.6055422816406502</v>
      </c>
      <c r="J109" s="26">
        <f t="shared" ref="J109" si="273">IF($F$6-$D$6 &lt;&gt; 0,(EXP(LN(1+(J72/100))/($F$6-$D$6))-1)*100,0)</f>
        <v>6.6843202443904959</v>
      </c>
      <c r="L109" s="24" t="str">
        <f>L35</f>
        <v>All occupations</v>
      </c>
      <c r="M109" s="26">
        <f>IF(AND(N$6-M$6 &lt;&gt; 0,M35&lt;&gt;0,N35&lt;&gt;0),(EXP(LN(N35/M35)/(N$6-M$6))-1)*100,0)</f>
        <v>6.0398615379703147</v>
      </c>
      <c r="N109" s="26">
        <f>IF(AND(O$6-N$6 &lt;&gt; 0,N35&lt;&gt;0,O35&lt;&gt;0),(EXP(LN(O35/N35)/(O$6-N$6))-1)*100,0)</f>
        <v>2.1806805132007279</v>
      </c>
      <c r="O109" s="26">
        <f>IF(AND(P$6-O$6 &lt;&gt; 0,O35&lt;&gt;0,P35&lt;&gt;0),(EXP(LN(P35/O35)/(P$6-O$6))-1)*100,0)</f>
        <v>5.3819505307182158</v>
      </c>
      <c r="P109" s="26">
        <f>IF(AND(Q$6-P$6 &lt;&gt; 0,P35&lt;&gt;0,Q35&lt;&gt;0),(EXP(LN(Q35/P35)/(Q$6-P$6))-1)*100,0)</f>
        <v>4.0098627025308531</v>
      </c>
      <c r="Q109" s="26">
        <f>IF(AND(Q$6-N$6 &lt;&gt; 0,N35&lt;&gt;0,Q35&lt;&gt;0),(EXP(LN(Q35/N35)/(Q$6-N$6))-1)*100,0)</f>
        <v>4.3209597923212995</v>
      </c>
      <c r="S109" s="26">
        <f t="shared" ref="S109" si="274">IF($F$6-$D$6 &lt;&gt; 0,(EXP(LN(1+(S72/100))/($F$6-$D$6))-1)*100,0)</f>
        <v>4.4652287622249043</v>
      </c>
      <c r="T109" s="26">
        <f t="shared" ref="T109" si="275">IF(O35&gt;0,((1+(T35/O35))^(1/($F$6-$D$6))-1)*100,0)</f>
        <v>3.7709567501775565</v>
      </c>
      <c r="U109" s="26">
        <f t="shared" ref="U109" si="276">IF($F$6-$D$6 &lt;&gt; 0,(EXP(LN(1+(U72/100))/($F$6-$D$6))-1)*100,0)</f>
        <v>6.7609489764630215</v>
      </c>
      <c r="W109" s="24" t="str">
        <f>W35</f>
        <v>All occupations</v>
      </c>
      <c r="X109" s="26">
        <f>IF(AND(Y$6-X$6 &lt;&gt; 0,X35&lt;&gt;0,Y35&lt;&gt;0),(EXP(LN(Y35/X35)/(Y$6-X$6))-1)*100,0)</f>
        <v>4.2155772821095283E-2</v>
      </c>
      <c r="Y109" s="26">
        <f>IF(AND(Z$6-Y$6 &lt;&gt; 0,Y35&lt;&gt;0,Z35&lt;&gt;0),(EXP(LN(Z35/Y35)/(Z$6-Y$6))-1)*100,0)</f>
        <v>5.5311914078390423</v>
      </c>
      <c r="Z109" s="26">
        <f>IF(AND(AA$6-Z$6 &lt;&gt; 0,Z35&lt;&gt;0,AA35&lt;&gt;0),(EXP(LN(AA35/Z35)/(AA$6-Z$6))-1)*100,0)</f>
        <v>2.3571225198681489</v>
      </c>
      <c r="AA109" s="26">
        <f>IF(AND(AB$6-AA$6 &lt;&gt; 0,AA35&lt;&gt;0,AB35&lt;&gt;0),(EXP(LN(AB35/AA35)/(AB$6-AA$6))-1)*100,0)</f>
        <v>1.3522653612838109</v>
      </c>
      <c r="AB109" s="26">
        <f>IF(AND(AB$6-Y$6 &lt;&gt; 0,Y35&lt;&gt;0,AB35&lt;&gt;0),(EXP(LN(AB35/Y35)/(AB$6-Y$6))-1)*100,0)</f>
        <v>1.92227561820979</v>
      </c>
      <c r="AD109" s="26">
        <f t="shared" ref="AD109" si="277">IF($F$6-$D$6 &lt;&gt; 0,(EXP(LN(1+(AD72/100))/($F$6-$D$6))-1)*100,0)</f>
        <v>1.6861168427302786</v>
      </c>
      <c r="AE109" s="26">
        <f t="shared" ref="AE109" si="278">IF(Z35&gt;0,((1+(AE35/Z35))^(1/($F$6-$D$6))-1)*100,0)</f>
        <v>3.4405152740130562</v>
      </c>
      <c r="AF109" s="26">
        <f t="shared" ref="AF109" si="279">IF($F$6-$D$6 &lt;&gt; 0,(EXP(LN(1+(AF72/100))/($F$6-$D$6))-1)*100,0)</f>
        <v>4.5385829242940989</v>
      </c>
      <c r="AH109" s="24" t="str">
        <f>AH35</f>
        <v>All occupations</v>
      </c>
      <c r="AI109" s="26">
        <f>IF(AND(AJ$6-AI$6 &lt;&gt; 0,AI35&lt;&gt;0,AJ35&lt;&gt;0),(EXP(LN(AJ35/AI35)/(AJ$6-AI$6))-1)*100,0)</f>
        <v>-3.1380772323022166</v>
      </c>
      <c r="AJ109" s="26">
        <f>IF(AND(AK$6-AJ$6 &lt;&gt; 0,AJ35&lt;&gt;0,AK35&lt;&gt;0),(EXP(LN(AK35/AJ35)/(AK$6-AJ$6))-1)*100,0)</f>
        <v>5.5910488317724605</v>
      </c>
      <c r="AK109" s="26">
        <f>IF(AND(AL$6-AK$6 &lt;&gt; 0,AK35&lt;&gt;0,AL35&lt;&gt;0),(EXP(LN(AL35/AK35)/(AL$6-AK$6))-1)*100,0)</f>
        <v>0.914994151557047</v>
      </c>
      <c r="AL109" s="26">
        <f>IF(AND(AM$6-AL$6 &lt;&gt; 0,AL35&lt;&gt;0,AM35&lt;&gt;0),(EXP(LN(AM35/AL35)/(AM$6-AL$6))-1)*100,0)</f>
        <v>1.0163252890917462</v>
      </c>
      <c r="AM109" s="26">
        <f>IF(AND(AM$6-AJ$6 &lt;&gt; 0,AJ35&lt;&gt;0,AM35&lt;&gt;0),(EXP(LN(AM35/AJ35)/(AM$6-AJ$6))-1)*100,0)</f>
        <v>1.2645830249982559</v>
      </c>
      <c r="AO109" s="26">
        <f t="shared" ref="AO109" si="280">IF($F$6-$D$6 &lt;&gt; 0,(EXP(LN(1+(AO72/100))/($F$6-$D$6))-1)*100,0)</f>
        <v>0.98253694284513582</v>
      </c>
      <c r="AP109" s="26">
        <f t="shared" ref="AP109" si="281">IF(AK35&gt;0,((1+(AP35/AK35))^(1/($F$6-$D$6))-1)*100,0)</f>
        <v>3.1818847413671358</v>
      </c>
      <c r="AQ109" s="26">
        <f t="shared" ref="AQ109" si="282">IF($F$6-$D$6 &lt;&gt; 0,(EXP(LN(1+(AQ72/100))/($F$6-$D$6))-1)*100,0)</f>
        <v>3.8316665614044343</v>
      </c>
      <c r="AS109" s="24" t="str">
        <f>AS35</f>
        <v>All occupations</v>
      </c>
      <c r="AT109" s="26">
        <f>IF(AND(AU$6-AT$6 &lt;&gt; 0,AT35&lt;&gt;0,AU35&lt;&gt;0),(EXP(LN(AU35/AT35)/(AU$6-AT$6))-1)*100,0)</f>
        <v>-0.76027539800268551</v>
      </c>
      <c r="AU109" s="26">
        <f>IF(AND(AV$6-AU$6 &lt;&gt; 0,AU35&lt;&gt;0,AV35&lt;&gt;0),(EXP(LN(AV35/AU35)/(AV$6-AU$6))-1)*100,0)</f>
        <v>5.5981145410827882</v>
      </c>
      <c r="AV109" s="26">
        <f>IF(AND(AW$6-AV$6 &lt;&gt; 0,AV35&lt;&gt;0,AW35&lt;&gt;0),(EXP(LN(AW35/AV35)/(AW$6-AV$6))-1)*100,0)</f>
        <v>1.9625719224291904</v>
      </c>
      <c r="AW109" s="26">
        <f>IF(AND(AX$6-AW$6 &lt;&gt; 0,AW35&lt;&gt;0,AX35&lt;&gt;0),(EXP(LN(AX35/AW35)/(AX$6-AW$6))-1)*100,0)</f>
        <v>1.3292466907604883</v>
      </c>
      <c r="AX109" s="26">
        <f>IF(AND(AX$6-AU$6 &lt;&gt; 0,AU35&lt;&gt;0,AX35&lt;&gt;0),(EXP(LN(AX35/AU35)/(AX$6-AU$6))-1)*100,0)</f>
        <v>1.7889215988816209</v>
      </c>
      <c r="AZ109" s="26">
        <f t="shared" ref="AZ109" si="283">IF($F$6-$D$6 &lt;&gt; 0,(EXP(LN(1+(AZ72/100))/($F$6-$D$6))-1)*100,0)</f>
        <v>1.5399168008815911</v>
      </c>
      <c r="BA109" s="26">
        <f t="shared" ref="BA109" si="284">IF(AV35&gt;0,((1+(BA35/AV35))^(1/($F$6-$D$6))-1)*100,0)</f>
        <v>3.2651746514887448</v>
      </c>
      <c r="BB109" s="26">
        <f t="shared" ref="BB109" si="285">IF($F$6-$D$6 &lt;&gt; 0,(EXP(LN(1+(BB72/100))/($F$6-$D$6))-1)*100,0)</f>
        <v>4.2866551013576837</v>
      </c>
      <c r="BD109" s="24" t="str">
        <f>BD35</f>
        <v>All occupations</v>
      </c>
      <c r="BE109" s="26">
        <f>IF(AND(BF$6-BE$6 &lt;&gt; 0,BE35&lt;&gt;0,BF35&lt;&gt;0),(EXP(LN(BF35/BE35)/(BF$6-BE$6))-1)*100,0)</f>
        <v>0.73123207550198632</v>
      </c>
      <c r="BF109" s="26">
        <f>IF(AND(BG$6-BF$6 &lt;&gt; 0,BF35&lt;&gt;0,BG35&lt;&gt;0),(EXP(LN(BG35/BF35)/(BG$6-BF$6))-1)*100,0)</f>
        <v>-4.324343899662642</v>
      </c>
      <c r="BG109" s="26">
        <f>IF(AND(BH$6-BG$6 &lt;&gt; 0,BG35&lt;&gt;0,BH35&lt;&gt;0),(EXP(LN(BH35/BG35)/(BH$6-BG$6))-1)*100,0)</f>
        <v>0.73283339242222745</v>
      </c>
      <c r="BH109" s="26">
        <f>IF(AND(BI$6-BH$6 &lt;&gt; 0,BH35&lt;&gt;0,BI35&lt;&gt;0),(EXP(LN(BI35/BH35)/(BI$6-BH$6))-1)*100,0)</f>
        <v>0.48232169169111216</v>
      </c>
      <c r="BI109" s="26">
        <f>IF(AND(BI$6-BF$6 &lt;&gt; 0,BF35&lt;&gt;0,BI35&lt;&gt;0),(EXP(LN(BI35/BF35)/(BI$6-BF$6))-1)*100,0)</f>
        <v>0.25293176156617747</v>
      </c>
      <c r="BK109" s="26">
        <f t="shared" ref="BK109" si="286">IF($F$6-$D$6 &lt;&gt; 0,(EXP(LN(1+(BK72/100))/($F$6-$D$6))-1)*100,0)</f>
        <v>0.56575629358028845</v>
      </c>
      <c r="BL109" s="26">
        <f t="shared" ref="BL109" si="287">IF(BG35&gt;0,((1+(BL35/BG35))^(1/($F$6-$D$6))-1)*100,0)</f>
        <v>2.5279244428070946</v>
      </c>
      <c r="BM109" s="26">
        <f t="shared" ref="BM109" si="288">IF($F$6-$D$6 &lt;&gt; 0,(EXP(LN(1+(BM72/100))/($F$6-$D$6))-1)*100,0)</f>
        <v>2.9316705503085183</v>
      </c>
      <c r="BO109" s="24" t="str">
        <f>BO35</f>
        <v>All occupations</v>
      </c>
      <c r="BP109" s="26">
        <f>IF(AND(BQ$6-BP$6 &lt;&gt; 0,BP35&lt;&gt;0,BQ35&lt;&gt;0),(EXP(LN(BQ35/BP35)/(BQ$6-BP$6))-1)*100,0)</f>
        <v>-2.0155345801813662</v>
      </c>
      <c r="BQ109" s="26">
        <f>IF(AND(BR$6-BQ$6 &lt;&gt; 0,BQ35&lt;&gt;0,BR35&lt;&gt;0),(EXP(LN(BR35/BQ35)/(BR$6-BQ$6))-1)*100,0)</f>
        <v>-5.05041593912543</v>
      </c>
      <c r="BR109" s="26">
        <f>IF(AND(BS$6-BR$6 &lt;&gt; 0,BR35&lt;&gt;0,BS35&lt;&gt;0),(EXP(LN(BS35/BR35)/(BS$6-BR$6))-1)*100,0)</f>
        <v>-1.7053785921289144</v>
      </c>
      <c r="BS109" s="26">
        <f>IF(AND(BT$6-BS$6 &lt;&gt; 0,BS35&lt;&gt;0,BT35&lt;&gt;0),(EXP(LN(BT35/BS35)/(BT$6-BS$6))-1)*100,0)</f>
        <v>-2.2660670077098488</v>
      </c>
      <c r="BT109" s="26">
        <f>IF(AND(BT$6-BQ$6 &lt;&gt; 0,BQ35&lt;&gt;0,BT35&lt;&gt;0),(EXP(LN(BT35/BQ35)/(BT$6-BQ$6))-1)*100,0)</f>
        <v>-2.2679013189705777</v>
      </c>
      <c r="BV109" s="26">
        <f t="shared" ref="BV109" si="289">IF($F$6-$D$6 &lt;&gt; 0,(EXP(LN(1+(BV72/100))/($F$6-$D$6))-1)*100,0)</f>
        <v>-2.0795271350318223</v>
      </c>
      <c r="BW109" s="26">
        <f t="shared" ref="BW109" si="290">IF(BR35&gt;0,((1+(BW35/BR35))^(1/($F$6-$D$6))-1)*100,0)</f>
        <v>2.2975359915740512</v>
      </c>
      <c r="BX109" s="26">
        <f t="shared" ref="BX109" si="291">IF($F$6-$D$6 &lt;&gt; 0,(EXP(LN(1+(BX72/100))/($F$6-$D$6))-1)*100,0)</f>
        <v>0.85137253293319226</v>
      </c>
      <c r="BZ109" s="24" t="str">
        <f>BZ35</f>
        <v>All occupations</v>
      </c>
      <c r="CA109" s="26">
        <f>IF(AND(CB$6-CA$6 &lt;&gt; 0,CA35&lt;&gt;0,CB35&lt;&gt;0),(EXP(LN(CB35/CA35)/(CB$6-CA$6))-1)*100,0)</f>
        <v>2.9580575823232813</v>
      </c>
      <c r="CB109" s="26">
        <f>IF(AND(CC$6-CB$6 &lt;&gt; 0,CB35&lt;&gt;0,CC35&lt;&gt;0),(EXP(LN(CC35/CB35)/(CC$6-CB$6))-1)*100,0)</f>
        <v>-9.0503111921500174</v>
      </c>
      <c r="CC109" s="26">
        <f>IF(AND(CD$6-CC$6 &lt;&gt; 0,CC35&lt;&gt;0,CD35&lt;&gt;0),(EXP(LN(CD35/CC35)/(CD$6-CC$6))-1)*100,0)</f>
        <v>-1.9468840309755042</v>
      </c>
      <c r="CD109" s="26">
        <f>IF(AND(CE$6-CD$6 &lt;&gt; 0,CD35&lt;&gt;0,CE35&lt;&gt;0),(EXP(LN(CE35/CD35)/(CE$6-CD$6))-1)*100,0)</f>
        <v>-3.2659026685832426</v>
      </c>
      <c r="CE109" s="26">
        <f>IF(AND(CE$6-CB$6 &lt;&gt; 0,CB35&lt;&gt;0,CE35&lt;&gt;0),(EXP(LN(CE35/CB35)/(CE$6-CB$6))-1)*100,0)</f>
        <v>-3.2292731574927847</v>
      </c>
      <c r="CG109" s="26">
        <f t="shared" ref="CG109" si="292">IF($F$6-$D$6 &lt;&gt; 0,(EXP(LN(1+(CG72/100))/($F$6-$D$6))-1)*100,0)</f>
        <v>-2.8282131750870798</v>
      </c>
      <c r="CH109" s="26">
        <f t="shared" ref="CH109" si="293">IF(CC35&gt;0,((1+(CH35/CC35))^(1/($F$6-$D$6))-1)*100,0)</f>
        <v>1.7566944804421336</v>
      </c>
      <c r="CI109" s="26">
        <f t="shared" ref="CI109" si="294">IF($F$6-$D$6 &lt;&gt; 0,(EXP(LN(1+(CI72/100))/($F$6-$D$6))-1)*100,0)</f>
        <v>-0.3498222283216168</v>
      </c>
      <c r="CK109" s="24" t="str">
        <f>CK35</f>
        <v>All occupations</v>
      </c>
      <c r="CL109" s="26">
        <f>IF(AND(CM$6-CL$6 &lt;&gt; 0,CL35&lt;&gt;0,CM35&lt;&gt;0),(EXP(LN(CM35/CL35)/(CM$6-CL$6))-1)*100,0)</f>
        <v>-2.8766527885169535</v>
      </c>
      <c r="CM109" s="26">
        <f>IF(AND(CN$6-CM$6 &lt;&gt; 0,CM35&lt;&gt;0,CN35&lt;&gt;0),(EXP(LN(CN35/CM35)/(CN$6-CM$6))-1)*100,0)</f>
        <v>22.050203381419276</v>
      </c>
      <c r="CN109" s="26">
        <f>IF(AND(CO$6-CN$6 &lt;&gt; 0,CN35&lt;&gt;0,CO35&lt;&gt;0),(EXP(LN(CO35/CN35)/(CO$6-CN$6))-1)*100,0)</f>
        <v>-5.7335822580603431</v>
      </c>
      <c r="CO109" s="26">
        <f>IF(AND(CP$6-CO$6 &lt;&gt; 0,CO35&lt;&gt;0,CP35&lt;&gt;0),(EXP(LN(CP35/CO35)/(CP$6-CO$6))-1)*100,0)</f>
        <v>-2.7482695434655646</v>
      </c>
      <c r="CP109" s="26">
        <f>IF(AND(CP$6-CM$6 &lt;&gt; 0,CM35&lt;&gt;0,CP35&lt;&gt;0),(EXP(LN(CP35/CM35)/(CP$6-CM$6))-1)*100,0)</f>
        <v>-2.3142857220513569</v>
      </c>
      <c r="CR109" s="26">
        <f t="shared" ref="CR109" si="295">IF($F$6-$D$6 &lt;&gt; 0,(EXP(LN(1+(CR72/100))/($F$6-$D$6))-1)*100,0)</f>
        <v>-3.7537332187472572</v>
      </c>
      <c r="CS109" s="26">
        <f t="shared" ref="CS109" si="296">IF(CN35&gt;0,((1+(CS35/CN35))^(1/($F$6-$D$6))-1)*100,0)</f>
        <v>1.4373543554917934</v>
      </c>
      <c r="CT109" s="26">
        <f t="shared" ref="CT109" si="297">IF($F$6-$D$6 &lt;&gt; 0,(EXP(LN(1+(CT72/100))/($F$6-$D$6))-1)*100,0)</f>
        <v>-1.4599537420762365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Heart of the South West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Heart of the South West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Heart of the South West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Heart of the South West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Heart of the South West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Heart of the South West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Heart of the South West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Heart of the South West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Heart of the South West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0.22460362553588731</v>
      </c>
      <c r="C119" s="27">
        <f t="shared" si="299"/>
        <v>2.803766364208593E-2</v>
      </c>
      <c r="D119" s="27">
        <f t="shared" si="299"/>
        <v>0.21741662513367299</v>
      </c>
      <c r="E119" s="27">
        <f t="shared" si="299"/>
        <v>0.64897928980634445</v>
      </c>
      <c r="F119" s="27">
        <f t="shared" ref="F119:F144" si="300">F8-D8</f>
        <v>0.86639591494001744</v>
      </c>
      <c r="L119" t="str">
        <f>A119</f>
        <v>11 Corporate managers and directors</v>
      </c>
      <c r="M119" s="27">
        <f t="shared" ref="M119:P144" si="301">N8-M8</f>
        <v>2.047236761547329</v>
      </c>
      <c r="N119" s="27">
        <f t="shared" si="301"/>
        <v>0.1020831177933168</v>
      </c>
      <c r="O119" s="27">
        <f t="shared" si="301"/>
        <v>1.2822292972354115</v>
      </c>
      <c r="P119" s="27">
        <f t="shared" si="301"/>
        <v>4.5778511048182295</v>
      </c>
      <c r="Q119" s="27">
        <f t="shared" ref="Q119:Q144" si="302">Q8-O8</f>
        <v>5.860080402053641</v>
      </c>
      <c r="W119" t="str">
        <f>A119</f>
        <v>11 Corporate managers and directors</v>
      </c>
      <c r="X119" s="27">
        <f t="shared" ref="X119:AA144" si="303">Y8-X8</f>
        <v>1.8520691844790456</v>
      </c>
      <c r="Y119" s="27">
        <f t="shared" si="303"/>
        <v>0.58738097728847549</v>
      </c>
      <c r="Z119" s="27">
        <f t="shared" si="303"/>
        <v>-0.48697103898520666</v>
      </c>
      <c r="AA119" s="27">
        <f t="shared" si="303"/>
        <v>1.8591755995189594</v>
      </c>
      <c r="AB119" s="27">
        <f t="shared" ref="AB119:AB144" si="304">AB8-Z8</f>
        <v>1.3722045605337527</v>
      </c>
      <c r="AH119" t="str">
        <f>L119</f>
        <v>11 Corporate managers and directors</v>
      </c>
      <c r="AI119" s="27">
        <f t="shared" ref="AI119:AL144" si="305">AJ8-AI8</f>
        <v>0.1931791595431247</v>
      </c>
      <c r="AJ119" s="27">
        <f t="shared" si="305"/>
        <v>0.34979623528864545</v>
      </c>
      <c r="AK119" s="27">
        <f t="shared" si="305"/>
        <v>-0.24656983121940002</v>
      </c>
      <c r="AL119" s="27">
        <f t="shared" si="305"/>
        <v>0.23656684445941378</v>
      </c>
      <c r="AM119" s="27">
        <f t="shared" ref="AM119:AM144" si="306">AM8-AK8</f>
        <v>-1.0002986759986232E-2</v>
      </c>
      <c r="AS119" t="str">
        <f>W119</f>
        <v>11 Corporate managers and directors</v>
      </c>
      <c r="AT119" s="27">
        <f t="shared" ref="AT119:AW144" si="307">AU8-AT8</f>
        <v>0.22866248197193073</v>
      </c>
      <c r="AU119" s="27">
        <f t="shared" si="307"/>
        <v>0.40136343704203803</v>
      </c>
      <c r="AV119" s="27">
        <f t="shared" si="307"/>
        <v>-0.43026442831329348</v>
      </c>
      <c r="AW119" s="27">
        <f t="shared" si="307"/>
        <v>0.33045860779506508</v>
      </c>
      <c r="AX119" s="27">
        <f t="shared" ref="AX119:AX144" si="308">AX8-AV8</f>
        <v>-9.9805820518228394E-2</v>
      </c>
      <c r="BD119" t="str">
        <f>AH119</f>
        <v>11 Corporate managers and directors</v>
      </c>
      <c r="BE119" s="27">
        <f t="shared" ref="BE119:BH144" si="309">BF8-BE8</f>
        <v>1.8413208772730574</v>
      </c>
      <c r="BF119" s="27">
        <f t="shared" si="309"/>
        <v>0.27297027161324472</v>
      </c>
      <c r="BG119" s="27">
        <f t="shared" si="309"/>
        <v>-1.910207806430158</v>
      </c>
      <c r="BH119" s="27">
        <f t="shared" si="309"/>
        <v>0.5254695031489014</v>
      </c>
      <c r="BI119" s="27">
        <f t="shared" ref="BI119:BI144" si="310">BI8-BG8</f>
        <v>-1.3847383032812566</v>
      </c>
      <c r="BO119" t="str">
        <f>AS119</f>
        <v>11 Corporate managers and directors</v>
      </c>
      <c r="BP119" s="27">
        <f t="shared" ref="BP119:BS144" si="311">BQ8-BP8</f>
        <v>0.30611853463781813</v>
      </c>
      <c r="BQ119" s="27">
        <f t="shared" si="311"/>
        <v>0.53281005955073724</v>
      </c>
      <c r="BR119" s="27">
        <f t="shared" si="311"/>
        <v>-2.3744447628497483</v>
      </c>
      <c r="BS119" s="27">
        <f t="shared" si="311"/>
        <v>-1.6169363952104856</v>
      </c>
      <c r="BT119" s="27">
        <f t="shared" ref="BT119:BT144" si="312">BT8-BR8</f>
        <v>-3.9913811580602339</v>
      </c>
      <c r="BZ119" t="str">
        <f>BD119</f>
        <v>11 Corporate managers and directors</v>
      </c>
      <c r="CA119" s="68">
        <f t="shared" ref="CA119:CD144" si="313">CB8-CA8</f>
        <v>1.7222300972536111</v>
      </c>
      <c r="CB119" s="68">
        <f t="shared" si="313"/>
        <v>-3.8792496868199855E-2</v>
      </c>
      <c r="CC119" s="68">
        <f t="shared" si="313"/>
        <v>-1.1940166109276094</v>
      </c>
      <c r="CD119" s="68">
        <f t="shared" si="313"/>
        <v>-0.62614856429543853</v>
      </c>
      <c r="CE119" s="68">
        <f t="shared" ref="CE119:CE144" si="314">CE8-CC8</f>
        <v>-1.8201651752230479</v>
      </c>
      <c r="CK119" t="str">
        <f>BO119</f>
        <v>11 Corporate managers and directors</v>
      </c>
      <c r="CL119" s="68">
        <f t="shared" ref="CL119:CO144" si="315">CM8-CL8</f>
        <v>0.20403121009699288</v>
      </c>
      <c r="CM119" s="68">
        <f t="shared" si="315"/>
        <v>0.26221072784535926</v>
      </c>
      <c r="CN119" s="68">
        <f t="shared" si="315"/>
        <v>-0.21853761103841651</v>
      </c>
      <c r="CO119" s="68">
        <f t="shared" si="315"/>
        <v>-0.15654624180071564</v>
      </c>
      <c r="CP119" s="68">
        <f t="shared" ref="CP119:CP144" si="316">CP8-CN8</f>
        <v>-0.37508385283913215</v>
      </c>
    </row>
    <row r="120" spans="1:94" x14ac:dyDescent="0.2">
      <c r="A120" t="str">
        <f t="shared" si="298"/>
        <v>12 Other managers and proprietors</v>
      </c>
      <c r="B120" s="27">
        <f t="shared" si="299"/>
        <v>0.102350644646651</v>
      </c>
      <c r="C120" s="27">
        <f t="shared" si="299"/>
        <v>-4.4107669955972484E-2</v>
      </c>
      <c r="D120" s="27">
        <f t="shared" si="299"/>
        <v>0.18372624869877924</v>
      </c>
      <c r="E120" s="27">
        <f t="shared" si="299"/>
        <v>0.38380390241744988</v>
      </c>
      <c r="F120" s="27">
        <f t="shared" si="300"/>
        <v>0.56753015111622918</v>
      </c>
      <c r="L120" t="str">
        <f t="shared" ref="L120:L143" si="317">A120</f>
        <v>12 Other managers and proprietors</v>
      </c>
      <c r="M120" s="27">
        <f t="shared" si="301"/>
        <v>0.82753434119228997</v>
      </c>
      <c r="N120" s="27">
        <f t="shared" si="301"/>
        <v>-6.1616046433972116E-3</v>
      </c>
      <c r="O120" s="27">
        <f t="shared" si="301"/>
        <v>1.3713074002228063</v>
      </c>
      <c r="P120" s="27">
        <f t="shared" si="301"/>
        <v>3.2504496570456629</v>
      </c>
      <c r="Q120" s="27">
        <f t="shared" si="302"/>
        <v>4.6217570572684696</v>
      </c>
      <c r="W120" t="str">
        <f t="shared" ref="W120:W143" si="318">A120</f>
        <v>12 Other managers and proprietors</v>
      </c>
      <c r="X120" s="27">
        <f t="shared" si="303"/>
        <v>0.50637682924306038</v>
      </c>
      <c r="Y120" s="27">
        <f t="shared" si="303"/>
        <v>0.13801513899603091</v>
      </c>
      <c r="Z120" s="27">
        <f t="shared" si="303"/>
        <v>1.3990207513322179</v>
      </c>
      <c r="AA120" s="27">
        <f t="shared" si="303"/>
        <v>1.9992648127396286</v>
      </c>
      <c r="AB120" s="27">
        <f t="shared" si="304"/>
        <v>3.3982855640718466</v>
      </c>
      <c r="AH120" t="str">
        <f t="shared" ref="AH120:AH143" si="319">L120</f>
        <v>12 Other managers and proprietors</v>
      </c>
      <c r="AI120" s="27">
        <f t="shared" si="305"/>
        <v>7.8118744366334703E-2</v>
      </c>
      <c r="AJ120" s="27">
        <f t="shared" si="305"/>
        <v>0.19946214642211535</v>
      </c>
      <c r="AK120" s="27">
        <f t="shared" si="305"/>
        <v>0.17548079749745193</v>
      </c>
      <c r="AL120" s="27">
        <f t="shared" si="305"/>
        <v>0.57718916802061671</v>
      </c>
      <c r="AM120" s="27">
        <f t="shared" si="306"/>
        <v>0.75266996551806864</v>
      </c>
      <c r="AS120" t="str">
        <f t="shared" ref="AS120:AS143" si="320">W120</f>
        <v>12 Other managers and proprietors</v>
      </c>
      <c r="AT120" s="27">
        <f t="shared" si="307"/>
        <v>7.850114846063061E-2</v>
      </c>
      <c r="AU120" s="27">
        <f t="shared" si="307"/>
        <v>9.8353022296469472E-2</v>
      </c>
      <c r="AV120" s="27">
        <f t="shared" si="307"/>
        <v>0.31998687762940792</v>
      </c>
      <c r="AW120" s="27">
        <f t="shared" si="307"/>
        <v>0.17301486610762629</v>
      </c>
      <c r="AX120" s="27">
        <f t="shared" si="308"/>
        <v>0.4930017437370342</v>
      </c>
      <c r="BD120" t="str">
        <f t="shared" ref="BD120:BD143" si="321">AH120</f>
        <v>12 Other managers and proprietors</v>
      </c>
      <c r="BE120" s="27">
        <f t="shared" si="309"/>
        <v>-0.18861280245570278</v>
      </c>
      <c r="BF120" s="27">
        <f t="shared" si="309"/>
        <v>0.18918127952965946</v>
      </c>
      <c r="BG120" s="27">
        <f t="shared" si="309"/>
        <v>-0.37476603118848661</v>
      </c>
      <c r="BH120" s="27">
        <f t="shared" si="309"/>
        <v>0.25473647759556162</v>
      </c>
      <c r="BI120" s="27">
        <f t="shared" si="310"/>
        <v>-0.120029553592925</v>
      </c>
      <c r="BO120" t="str">
        <f t="shared" ref="BO120:BO143" si="322">AS120</f>
        <v>12 Other managers and proprietors</v>
      </c>
      <c r="BP120" s="27">
        <f t="shared" si="311"/>
        <v>2.4590287310618741E-2</v>
      </c>
      <c r="BQ120" s="27">
        <f t="shared" si="311"/>
        <v>0.10225428826952498</v>
      </c>
      <c r="BR120" s="27">
        <f t="shared" si="311"/>
        <v>-0.5009195625382965</v>
      </c>
      <c r="BS120" s="27">
        <f t="shared" si="311"/>
        <v>-1.1779479140581817</v>
      </c>
      <c r="BT120" s="27">
        <f t="shared" si="312"/>
        <v>-1.6788674765964782</v>
      </c>
      <c r="BZ120" t="str">
        <f t="shared" ref="BZ120:BZ143" si="323">BD120</f>
        <v>12 Other managers and proprietors</v>
      </c>
      <c r="CA120" s="68">
        <f t="shared" si="313"/>
        <v>1.1547889886074247</v>
      </c>
      <c r="CB120" s="68">
        <f t="shared" si="313"/>
        <v>-0.24553161596776185</v>
      </c>
      <c r="CC120" s="68">
        <f t="shared" si="313"/>
        <v>-0.28210315981533451</v>
      </c>
      <c r="CD120" s="68">
        <f t="shared" si="313"/>
        <v>-0.80838400002851518</v>
      </c>
      <c r="CE120" s="68">
        <f t="shared" si="314"/>
        <v>-1.0904871598438497</v>
      </c>
      <c r="CK120" t="str">
        <f t="shared" ref="CK120:CK143" si="324">BO120</f>
        <v>12 Other managers and proprietors</v>
      </c>
      <c r="CL120" s="68">
        <f t="shared" si="315"/>
        <v>-5.8813817844696747E-2</v>
      </c>
      <c r="CM120" s="68">
        <f t="shared" si="315"/>
        <v>0.25176913256308586</v>
      </c>
      <c r="CN120" s="68">
        <f t="shared" si="315"/>
        <v>-0.19360572660596942</v>
      </c>
      <c r="CO120" s="68">
        <f t="shared" si="315"/>
        <v>4.2511421435768026E-3</v>
      </c>
      <c r="CP120" s="68">
        <f t="shared" si="316"/>
        <v>-0.18935458446239262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0.54086431477257446</v>
      </c>
      <c r="C121" s="27">
        <f t="shared" si="299"/>
        <v>-4.0018734195135686E-2</v>
      </c>
      <c r="D121" s="27">
        <f t="shared" si="299"/>
        <v>1.1128061365381212</v>
      </c>
      <c r="E121" s="27">
        <f t="shared" si="299"/>
        <v>1.7423744298559312</v>
      </c>
      <c r="F121" s="27">
        <f t="shared" si="300"/>
        <v>2.8551805663940524</v>
      </c>
      <c r="L121" t="str">
        <f t="shared" si="317"/>
        <v>21 Science, research, engineering and technology professionals</v>
      </c>
      <c r="M121" s="27">
        <f t="shared" si="301"/>
        <v>2.2314728559797041</v>
      </c>
      <c r="N121" s="27">
        <f t="shared" si="301"/>
        <v>0.17843126750490867</v>
      </c>
      <c r="O121" s="27">
        <f t="shared" si="301"/>
        <v>5.6042725029749736</v>
      </c>
      <c r="P121" s="27">
        <f t="shared" si="301"/>
        <v>8.0919399981952509</v>
      </c>
      <c r="Q121" s="27">
        <f t="shared" si="302"/>
        <v>13.696212501170224</v>
      </c>
      <c r="W121" t="str">
        <f t="shared" si="318"/>
        <v>21 Science, research, engineering and technology professionals</v>
      </c>
      <c r="X121" s="27">
        <f t="shared" si="303"/>
        <v>0.24767304018814507</v>
      </c>
      <c r="Y121" s="27">
        <f t="shared" si="303"/>
        <v>0.40781860941272541</v>
      </c>
      <c r="Z121" s="27">
        <f t="shared" si="303"/>
        <v>3.3689163276285221</v>
      </c>
      <c r="AA121" s="27">
        <f t="shared" si="303"/>
        <v>1.1775407563966134</v>
      </c>
      <c r="AB121" s="27">
        <f t="shared" si="304"/>
        <v>4.5464570840251355</v>
      </c>
      <c r="AH121" t="str">
        <f t="shared" si="319"/>
        <v>21 Science, research, engineering and technology professionals</v>
      </c>
      <c r="AI121" s="27">
        <f t="shared" si="305"/>
        <v>-8.5984149329918713E-2</v>
      </c>
      <c r="AJ121" s="27">
        <f t="shared" si="305"/>
        <v>0.2137775050338615</v>
      </c>
      <c r="AK121" s="27">
        <f t="shared" si="305"/>
        <v>0.35107905239216164</v>
      </c>
      <c r="AL121" s="27">
        <f t="shared" si="305"/>
        <v>0.21167756283077876</v>
      </c>
      <c r="AM121" s="27">
        <f t="shared" si="306"/>
        <v>0.5627566152229404</v>
      </c>
      <c r="AS121" t="str">
        <f t="shared" si="320"/>
        <v>21 Science, research, engineering and technology professionals</v>
      </c>
      <c r="AT121" s="27">
        <f t="shared" si="307"/>
        <v>-3.4045178060427617E-2</v>
      </c>
      <c r="AU121" s="27">
        <f t="shared" si="307"/>
        <v>3.2694649796163766E-2</v>
      </c>
      <c r="AV121" s="27">
        <f t="shared" si="307"/>
        <v>0.41897460269070841</v>
      </c>
      <c r="AW121" s="27">
        <f t="shared" si="307"/>
        <v>-7.4533558812512446E-2</v>
      </c>
      <c r="AX121" s="27">
        <f t="shared" si="308"/>
        <v>0.34444104387819596</v>
      </c>
      <c r="BD121" t="str">
        <f t="shared" si="321"/>
        <v>21 Science, research, engineering and technology professionals</v>
      </c>
      <c r="BE121" s="27">
        <f t="shared" si="309"/>
        <v>0.66671628377925884</v>
      </c>
      <c r="BF121" s="27">
        <f t="shared" si="309"/>
        <v>0.45394245308048031</v>
      </c>
      <c r="BG121" s="27">
        <f t="shared" si="309"/>
        <v>0.87075008256654929</v>
      </c>
      <c r="BH121" s="27">
        <f t="shared" si="309"/>
        <v>0.18846949139514635</v>
      </c>
      <c r="BI121" s="27">
        <f t="shared" si="310"/>
        <v>1.0592195739616956</v>
      </c>
      <c r="BO121" t="str">
        <f t="shared" si="322"/>
        <v>21 Science, research, engineering and technology professionals</v>
      </c>
      <c r="BP121" s="27">
        <f t="shared" si="311"/>
        <v>-1.3697255940516406E-2</v>
      </c>
      <c r="BQ121" s="27">
        <f t="shared" si="311"/>
        <v>0.5086687969655932</v>
      </c>
      <c r="BR121" s="27">
        <f t="shared" si="311"/>
        <v>4.0501601034395485E-2</v>
      </c>
      <c r="BS121" s="27">
        <f t="shared" si="311"/>
        <v>-0.72332499653287208</v>
      </c>
      <c r="BT121" s="27">
        <f t="shared" si="312"/>
        <v>-0.68282339549847659</v>
      </c>
      <c r="BZ121" t="str">
        <f t="shared" si="323"/>
        <v>21 Science, research, engineering and technology professionals</v>
      </c>
      <c r="CA121" s="68">
        <f t="shared" si="313"/>
        <v>0.7272483674544965</v>
      </c>
      <c r="CB121" s="68">
        <f t="shared" si="313"/>
        <v>4.0629103730568161E-2</v>
      </c>
      <c r="CC121" s="68">
        <f t="shared" si="313"/>
        <v>0.15600881526343846</v>
      </c>
      <c r="CD121" s="68">
        <f t="shared" si="313"/>
        <v>-0.77231954867909591</v>
      </c>
      <c r="CE121" s="68">
        <f t="shared" si="314"/>
        <v>-0.61631073341565745</v>
      </c>
      <c r="CK121" t="str">
        <f t="shared" si="324"/>
        <v>21 Science, research, engineering and technology professionals</v>
      </c>
      <c r="CL121" s="68">
        <f t="shared" si="315"/>
        <v>9.8536729412816659E-2</v>
      </c>
      <c r="CM121" s="68">
        <f t="shared" si="315"/>
        <v>0.20429092750979461</v>
      </c>
      <c r="CN121" s="68">
        <f t="shared" si="315"/>
        <v>5.6461451590646083E-2</v>
      </c>
      <c r="CO121" s="68">
        <f t="shared" si="315"/>
        <v>-4.2453603366334525E-2</v>
      </c>
      <c r="CP121" s="68">
        <f t="shared" si="316"/>
        <v>1.4007848224311559E-2</v>
      </c>
    </row>
    <row r="122" spans="1:94" x14ac:dyDescent="0.2">
      <c r="A122" t="str">
        <f t="shared" si="298"/>
        <v>22 Health professionals</v>
      </c>
      <c r="B122" s="27">
        <f t="shared" si="299"/>
        <v>0.59135638480539976</v>
      </c>
      <c r="C122" s="27">
        <f t="shared" si="299"/>
        <v>2.8997449376738427E-2</v>
      </c>
      <c r="D122" s="27">
        <f t="shared" si="299"/>
        <v>1.0406195529130158</v>
      </c>
      <c r="E122" s="27">
        <f t="shared" si="299"/>
        <v>2.1627748703396836</v>
      </c>
      <c r="F122" s="27">
        <f t="shared" si="300"/>
        <v>3.2033944232526994</v>
      </c>
      <c r="L122" t="str">
        <f t="shared" si="317"/>
        <v>22 Health professionals</v>
      </c>
      <c r="M122" s="27">
        <f t="shared" si="301"/>
        <v>1.831882337239648</v>
      </c>
      <c r="N122" s="27">
        <f t="shared" si="301"/>
        <v>-7.1376739154644042E-2</v>
      </c>
      <c r="O122" s="27">
        <f t="shared" si="301"/>
        <v>1.6398630616662562</v>
      </c>
      <c r="P122" s="27">
        <f t="shared" si="301"/>
        <v>4.4443857823438595</v>
      </c>
      <c r="Q122" s="27">
        <f t="shared" si="302"/>
        <v>6.0842488440101157</v>
      </c>
      <c r="W122" t="str">
        <f t="shared" si="318"/>
        <v>22 Health professionals</v>
      </c>
      <c r="X122" s="27">
        <f t="shared" si="303"/>
        <v>0.54202208058804224</v>
      </c>
      <c r="Y122" s="27">
        <f t="shared" si="303"/>
        <v>0.32916667322055737</v>
      </c>
      <c r="Z122" s="27">
        <f t="shared" si="303"/>
        <v>0.59384167554552292</v>
      </c>
      <c r="AA122" s="27">
        <f t="shared" si="303"/>
        <v>1.2018323918334026</v>
      </c>
      <c r="AB122" s="27">
        <f t="shared" si="304"/>
        <v>1.7956740673789255</v>
      </c>
      <c r="AH122" t="str">
        <f t="shared" si="319"/>
        <v>22 Health professionals</v>
      </c>
      <c r="AI122" s="27">
        <f t="shared" si="305"/>
        <v>-2.3297905797702176</v>
      </c>
      <c r="AJ122" s="27">
        <f t="shared" si="305"/>
        <v>-0.42571182093409377</v>
      </c>
      <c r="AK122" s="27">
        <f t="shared" si="305"/>
        <v>-2.2934262980905613</v>
      </c>
      <c r="AL122" s="27">
        <f t="shared" si="305"/>
        <v>-1.5944718166639962</v>
      </c>
      <c r="AM122" s="27">
        <f t="shared" si="306"/>
        <v>-3.8878981147545577</v>
      </c>
      <c r="AS122" t="str">
        <f t="shared" si="320"/>
        <v>22 Health professionals</v>
      </c>
      <c r="AT122" s="27">
        <f t="shared" si="307"/>
        <v>3.6234068516663664E-2</v>
      </c>
      <c r="AU122" s="27">
        <f t="shared" si="307"/>
        <v>0.13151668645291714</v>
      </c>
      <c r="AV122" s="27">
        <f t="shared" si="307"/>
        <v>7.5186088282753527E-2</v>
      </c>
      <c r="AW122" s="27">
        <f t="shared" si="307"/>
        <v>0.13401232187657897</v>
      </c>
      <c r="AX122" s="27">
        <f t="shared" si="308"/>
        <v>0.20919841015933249</v>
      </c>
      <c r="BD122" t="str">
        <f t="shared" si="321"/>
        <v>22 Health professionals</v>
      </c>
      <c r="BE122" s="27">
        <f t="shared" si="309"/>
        <v>1.1516417956572274</v>
      </c>
      <c r="BF122" s="27">
        <f t="shared" si="309"/>
        <v>-3.0824610085219639E-2</v>
      </c>
      <c r="BG122" s="27">
        <f t="shared" si="309"/>
        <v>0.32185832202776332</v>
      </c>
      <c r="BH122" s="27">
        <f t="shared" si="309"/>
        <v>0.577197064521493</v>
      </c>
      <c r="BI122" s="27">
        <f t="shared" si="310"/>
        <v>0.89905538654925632</v>
      </c>
      <c r="BO122" t="str">
        <f t="shared" si="322"/>
        <v>22 Health professionals</v>
      </c>
      <c r="BP122" s="27">
        <f t="shared" si="311"/>
        <v>0.3979918218982772</v>
      </c>
      <c r="BQ122" s="27">
        <f t="shared" si="311"/>
        <v>-0.14058226345547586</v>
      </c>
      <c r="BR122" s="27">
        <f t="shared" si="311"/>
        <v>-0.35484327797886017</v>
      </c>
      <c r="BS122" s="27">
        <f t="shared" si="311"/>
        <v>-0.7207014228871591</v>
      </c>
      <c r="BT122" s="27">
        <f t="shared" si="312"/>
        <v>-1.0755447008660193</v>
      </c>
      <c r="BZ122" t="str">
        <f t="shared" si="323"/>
        <v>22 Health professionals</v>
      </c>
      <c r="CA122" s="68">
        <f t="shared" si="313"/>
        <v>0.52667778400925247</v>
      </c>
      <c r="CB122" s="68">
        <f t="shared" si="313"/>
        <v>-0.14399926957356124</v>
      </c>
      <c r="CC122" s="68">
        <f t="shared" si="313"/>
        <v>-0.17214018066597903</v>
      </c>
      <c r="CD122" s="68">
        <f t="shared" si="313"/>
        <v>-0.37977867948038102</v>
      </c>
      <c r="CE122" s="68">
        <f t="shared" si="314"/>
        <v>-0.55191886014636005</v>
      </c>
      <c r="CK122" t="str">
        <f t="shared" si="324"/>
        <v>22 Health professionals</v>
      </c>
      <c r="CL122" s="68">
        <f t="shared" si="315"/>
        <v>2.023806158406688E-2</v>
      </c>
      <c r="CM122" s="68">
        <f t="shared" si="315"/>
        <v>5.6381402308343098E-2</v>
      </c>
      <c r="CN122" s="68">
        <f t="shared" si="315"/>
        <v>8.4371984094695762E-3</v>
      </c>
      <c r="CO122" s="68">
        <f t="shared" si="315"/>
        <v>2.5803838130935425E-2</v>
      </c>
      <c r="CP122" s="68">
        <f t="shared" si="316"/>
        <v>3.4241036540405001E-2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0.65923510701085819</v>
      </c>
      <c r="C123" s="27">
        <f t="shared" si="299"/>
        <v>-9.3677280705753763E-2</v>
      </c>
      <c r="D123" s="27">
        <f t="shared" si="299"/>
        <v>0.53331120176704738</v>
      </c>
      <c r="E123" s="27">
        <f t="shared" si="299"/>
        <v>1.0504194560915963</v>
      </c>
      <c r="F123" s="27">
        <f t="shared" si="300"/>
        <v>1.5837306578586436</v>
      </c>
      <c r="L123" t="str">
        <f t="shared" si="317"/>
        <v>23 Teaching and other educational professionals</v>
      </c>
      <c r="M123" s="27">
        <f t="shared" si="301"/>
        <v>4.2361751817632225</v>
      </c>
      <c r="N123" s="27">
        <f t="shared" si="301"/>
        <v>0.41610661916749692</v>
      </c>
      <c r="O123" s="27">
        <f t="shared" si="301"/>
        <v>2.5380647078169751</v>
      </c>
      <c r="P123" s="27">
        <f t="shared" si="301"/>
        <v>5.7388826463424891</v>
      </c>
      <c r="Q123" s="27">
        <f t="shared" si="302"/>
        <v>8.2769473541594643</v>
      </c>
      <c r="W123" t="str">
        <f t="shared" si="318"/>
        <v>23 Teaching and other educational professionals</v>
      </c>
      <c r="X123" s="27">
        <f t="shared" si="303"/>
        <v>-1.500497818507279</v>
      </c>
      <c r="Y123" s="27">
        <f t="shared" si="303"/>
        <v>0.68312122999725844</v>
      </c>
      <c r="Z123" s="27">
        <f t="shared" si="303"/>
        <v>-2.226862562191684</v>
      </c>
      <c r="AA123" s="27">
        <f t="shared" si="303"/>
        <v>-2.4920004820152357</v>
      </c>
      <c r="AB123" s="27">
        <f t="shared" si="304"/>
        <v>-4.7188630442069197</v>
      </c>
      <c r="AH123" t="str">
        <f t="shared" si="319"/>
        <v>23 Teaching and other educational professionals</v>
      </c>
      <c r="AI123" s="27">
        <f t="shared" si="305"/>
        <v>-0.84127459582918385</v>
      </c>
      <c r="AJ123" s="27">
        <f t="shared" si="305"/>
        <v>-0.16169230507087917</v>
      </c>
      <c r="AK123" s="27">
        <f t="shared" si="305"/>
        <v>-0.40788065892248637</v>
      </c>
      <c r="AL123" s="27">
        <f t="shared" si="305"/>
        <v>1.9098271408677925E-2</v>
      </c>
      <c r="AM123" s="27">
        <f t="shared" si="306"/>
        <v>-0.38878238751380845</v>
      </c>
      <c r="AS123" t="str">
        <f t="shared" si="320"/>
        <v>23 Teaching and other educational professionals</v>
      </c>
      <c r="AT123" s="27">
        <f t="shared" si="307"/>
        <v>1.5240243807262632E-2</v>
      </c>
      <c r="AU123" s="27">
        <f t="shared" si="307"/>
        <v>-4.6164762691837169E-2</v>
      </c>
      <c r="AV123" s="27">
        <f t="shared" si="307"/>
        <v>-9.5585017692788932E-2</v>
      </c>
      <c r="AW123" s="27">
        <f t="shared" si="307"/>
        <v>-8.6909363854703048E-2</v>
      </c>
      <c r="AX123" s="27">
        <f t="shared" si="308"/>
        <v>-0.18249438154749198</v>
      </c>
      <c r="BD123" t="str">
        <f t="shared" si="321"/>
        <v>23 Teaching and other educational professionals</v>
      </c>
      <c r="BE123" s="27">
        <f t="shared" si="309"/>
        <v>0.30671798388395244</v>
      </c>
      <c r="BF123" s="27">
        <f t="shared" si="309"/>
        <v>-9.6529710872225838E-2</v>
      </c>
      <c r="BG123" s="27">
        <f t="shared" si="309"/>
        <v>-0.27212166654612124</v>
      </c>
      <c r="BH123" s="27">
        <f t="shared" si="309"/>
        <v>0.1213377905815558</v>
      </c>
      <c r="BI123" s="27">
        <f t="shared" si="310"/>
        <v>-0.15078387596456544</v>
      </c>
      <c r="BO123" t="str">
        <f t="shared" si="322"/>
        <v>23 Teaching and other educational professionals</v>
      </c>
      <c r="BP123" s="27">
        <f t="shared" si="311"/>
        <v>8.5105829195968097E-2</v>
      </c>
      <c r="BQ123" s="27">
        <f t="shared" si="311"/>
        <v>-0.12516423618075545</v>
      </c>
      <c r="BR123" s="27">
        <f t="shared" si="311"/>
        <v>-0.27764144529630919</v>
      </c>
      <c r="BS123" s="27">
        <f t="shared" si="311"/>
        <v>-0.28312259717230948</v>
      </c>
      <c r="BT123" s="27">
        <f t="shared" si="312"/>
        <v>-0.56076404246861866</v>
      </c>
      <c r="BZ123" t="str">
        <f t="shared" si="323"/>
        <v>23 Teaching and other educational professionals</v>
      </c>
      <c r="CA123" s="68">
        <f t="shared" si="313"/>
        <v>0.26815546078182007</v>
      </c>
      <c r="CB123" s="68">
        <f t="shared" si="313"/>
        <v>8.5330141342137455E-2</v>
      </c>
      <c r="CC123" s="68">
        <f t="shared" si="313"/>
        <v>-0.17783120311590217</v>
      </c>
      <c r="CD123" s="68">
        <f t="shared" si="313"/>
        <v>-0.2264011049088458</v>
      </c>
      <c r="CE123" s="68">
        <f t="shared" si="314"/>
        <v>-0.40423230802474797</v>
      </c>
      <c r="CK123" t="str">
        <f t="shared" si="324"/>
        <v>23 Teaching and other educational professionals</v>
      </c>
      <c r="CL123" s="68">
        <f t="shared" si="315"/>
        <v>3.0151144739382463E-2</v>
      </c>
      <c r="CM123" s="68">
        <f t="shared" si="315"/>
        <v>6.7510678587284101E-2</v>
      </c>
      <c r="CN123" s="68">
        <f t="shared" si="315"/>
        <v>-1.6131441717088357E-2</v>
      </c>
      <c r="CO123" s="68">
        <f t="shared" si="315"/>
        <v>-4.0166173508505265E-2</v>
      </c>
      <c r="CP123" s="68">
        <f t="shared" si="316"/>
        <v>-5.6297615225593622E-2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0.22656025980316108</v>
      </c>
      <c r="C124" s="27">
        <f t="shared" si="299"/>
        <v>1.1525750206670349E-2</v>
      </c>
      <c r="D124" s="27">
        <f t="shared" si="299"/>
        <v>0.32924159790980401</v>
      </c>
      <c r="E124" s="27">
        <f t="shared" si="299"/>
        <v>0.67356781522037101</v>
      </c>
      <c r="F124" s="27">
        <f t="shared" si="300"/>
        <v>1.002809413130175</v>
      </c>
      <c r="L124" t="str">
        <f t="shared" si="317"/>
        <v>24 Business, media and public service professionals</v>
      </c>
      <c r="M124" s="27">
        <f t="shared" si="301"/>
        <v>2.8259846697797606</v>
      </c>
      <c r="N124" s="27">
        <f t="shared" si="301"/>
        <v>0.83171868729301757</v>
      </c>
      <c r="O124" s="27">
        <f t="shared" si="301"/>
        <v>3.5675444278338038</v>
      </c>
      <c r="P124" s="27">
        <f t="shared" si="301"/>
        <v>7.2237042802011935</v>
      </c>
      <c r="Q124" s="27">
        <f t="shared" si="302"/>
        <v>10.791248708034997</v>
      </c>
      <c r="W124" t="str">
        <f t="shared" si="318"/>
        <v>24 Business, media and public service professionals</v>
      </c>
      <c r="X124" s="27">
        <f t="shared" si="303"/>
        <v>0.57388214913974167</v>
      </c>
      <c r="Y124" s="27">
        <f t="shared" si="303"/>
        <v>1.739790536292535</v>
      </c>
      <c r="Z124" s="27">
        <f t="shared" si="303"/>
        <v>0.78381733645055718</v>
      </c>
      <c r="AA124" s="27">
        <f t="shared" si="303"/>
        <v>0.52818521256605067</v>
      </c>
      <c r="AB124" s="27">
        <f t="shared" si="304"/>
        <v>1.3120025490166078</v>
      </c>
      <c r="AH124" t="str">
        <f t="shared" si="319"/>
        <v>24 Business, media and public service professionals</v>
      </c>
      <c r="AI124" s="27">
        <f t="shared" si="305"/>
        <v>-0.25456652431318405</v>
      </c>
      <c r="AJ124" s="27">
        <f t="shared" si="305"/>
        <v>0.20868317974880024</v>
      </c>
      <c r="AK124" s="27">
        <f t="shared" si="305"/>
        <v>-0.12754212347114402</v>
      </c>
      <c r="AL124" s="27">
        <f t="shared" si="305"/>
        <v>-5.3460750237575017E-3</v>
      </c>
      <c r="AM124" s="27">
        <f t="shared" si="306"/>
        <v>-0.13288819849490152</v>
      </c>
      <c r="AS124" t="str">
        <f t="shared" si="320"/>
        <v>24 Business, media and public service professionals</v>
      </c>
      <c r="AT124" s="27">
        <f t="shared" si="307"/>
        <v>2.2017100970424419E-2</v>
      </c>
      <c r="AU124" s="27">
        <f t="shared" si="307"/>
        <v>0.35177471190049792</v>
      </c>
      <c r="AV124" s="27">
        <f t="shared" si="307"/>
        <v>0.13426209256747645</v>
      </c>
      <c r="AW124" s="27">
        <f t="shared" si="307"/>
        <v>0.16973412146614786</v>
      </c>
      <c r="AX124" s="27">
        <f t="shared" si="308"/>
        <v>0.30399621403362431</v>
      </c>
      <c r="BD124" t="str">
        <f t="shared" si="321"/>
        <v>24 Business, media and public service professionals</v>
      </c>
      <c r="BE124" s="27">
        <f t="shared" si="309"/>
        <v>1.1118687730546286</v>
      </c>
      <c r="BF124" s="27">
        <f t="shared" si="309"/>
        <v>0.6228449048168585</v>
      </c>
      <c r="BG124" s="27">
        <f t="shared" si="309"/>
        <v>0.16823351627089878</v>
      </c>
      <c r="BH124" s="27">
        <f t="shared" si="309"/>
        <v>0.80882454359954714</v>
      </c>
      <c r="BI124" s="27">
        <f t="shared" si="310"/>
        <v>0.97705805987044592</v>
      </c>
      <c r="BO124" t="str">
        <f t="shared" si="322"/>
        <v>24 Business, media and public service professionals</v>
      </c>
      <c r="BP124" s="27">
        <f t="shared" si="311"/>
        <v>4.6962904065098066E-2</v>
      </c>
      <c r="BQ124" s="27">
        <f t="shared" si="311"/>
        <v>0.7133169196305662</v>
      </c>
      <c r="BR124" s="27">
        <f t="shared" si="311"/>
        <v>-0.70689511544881167</v>
      </c>
      <c r="BS124" s="27">
        <f t="shared" si="311"/>
        <v>-0.99608157382303242</v>
      </c>
      <c r="BT124" s="27">
        <f t="shared" si="312"/>
        <v>-1.7029766892718441</v>
      </c>
      <c r="BZ124" t="str">
        <f t="shared" si="323"/>
        <v>24 Business, media and public service professionals</v>
      </c>
      <c r="CA124" s="68">
        <f t="shared" si="313"/>
        <v>0.89076423365617652</v>
      </c>
      <c r="CB124" s="68">
        <f t="shared" si="313"/>
        <v>0.1670734573936774</v>
      </c>
      <c r="CC124" s="68">
        <f t="shared" si="313"/>
        <v>-0.3431266547169054</v>
      </c>
      <c r="CD124" s="68">
        <f t="shared" si="313"/>
        <v>-0.66005666324257328</v>
      </c>
      <c r="CE124" s="68">
        <f t="shared" si="314"/>
        <v>-1.0031833179594787</v>
      </c>
      <c r="CK124" t="str">
        <f t="shared" si="324"/>
        <v>24 Business, media and public service professionals</v>
      </c>
      <c r="CL124" s="68">
        <f t="shared" si="315"/>
        <v>9.3768490380031044E-2</v>
      </c>
      <c r="CM124" s="68">
        <f t="shared" si="315"/>
        <v>0.18354433865537828</v>
      </c>
      <c r="CN124" s="68">
        <f t="shared" si="315"/>
        <v>-4.7808769111512328E-2</v>
      </c>
      <c r="CO124" s="68">
        <f t="shared" si="315"/>
        <v>-8.8421595146900789E-2</v>
      </c>
      <c r="CP124" s="68">
        <f t="shared" si="316"/>
        <v>-0.13623036425841312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9.4319173502658199E-2</v>
      </c>
      <c r="C125" s="27">
        <f t="shared" si="299"/>
        <v>4.6392783226633982E-2</v>
      </c>
      <c r="D125" s="27">
        <f t="shared" si="299"/>
        <v>8.0777654515416297E-2</v>
      </c>
      <c r="E125" s="27">
        <f t="shared" si="299"/>
        <v>0.2786461792030277</v>
      </c>
      <c r="F125" s="27">
        <f t="shared" si="300"/>
        <v>0.359423833718444</v>
      </c>
      <c r="L125" t="str">
        <f t="shared" si="317"/>
        <v>31 Science, engineering and technology associate professionals</v>
      </c>
      <c r="M125" s="27">
        <f t="shared" si="301"/>
        <v>0.43052920874454093</v>
      </c>
      <c r="N125" s="27">
        <f t="shared" si="301"/>
        <v>0.13150516217091623</v>
      </c>
      <c r="O125" s="27">
        <f t="shared" si="301"/>
        <v>0.42434381599347226</v>
      </c>
      <c r="P125" s="27">
        <f t="shared" si="301"/>
        <v>1.2288032787420904</v>
      </c>
      <c r="Q125" s="27">
        <f t="shared" si="302"/>
        <v>1.6531470947355626</v>
      </c>
      <c r="W125" t="str">
        <f t="shared" si="318"/>
        <v>31 Science, engineering and technology associate professionals</v>
      </c>
      <c r="X125" s="27">
        <f t="shared" si="303"/>
        <v>0.28485923759765663</v>
      </c>
      <c r="Y125" s="27">
        <f t="shared" si="303"/>
        <v>0.31605653389409838</v>
      </c>
      <c r="Z125" s="27">
        <f t="shared" si="303"/>
        <v>-2.3577487914896444E-3</v>
      </c>
      <c r="AA125" s="27">
        <f t="shared" si="303"/>
        <v>0.35544705687125022</v>
      </c>
      <c r="AB125" s="27">
        <f t="shared" si="304"/>
        <v>0.35308930807976058</v>
      </c>
      <c r="AH125" t="str">
        <f t="shared" si="319"/>
        <v>31 Science, engineering and technology associate professionals</v>
      </c>
      <c r="AI125" s="27">
        <f t="shared" si="305"/>
        <v>9.2412862970604359E-2</v>
      </c>
      <c r="AJ125" s="27">
        <f t="shared" si="305"/>
        <v>3.0226736813178445E-2</v>
      </c>
      <c r="AK125" s="27">
        <f t="shared" si="305"/>
        <v>6.5622883730289683E-2</v>
      </c>
      <c r="AL125" s="27">
        <f t="shared" si="305"/>
        <v>0.23342694840057465</v>
      </c>
      <c r="AM125" s="27">
        <f t="shared" si="306"/>
        <v>0.29904983213086433</v>
      </c>
      <c r="AS125" t="str">
        <f t="shared" si="320"/>
        <v>31 Science, engineering and technology associate professionals</v>
      </c>
      <c r="AT125" s="27">
        <f t="shared" si="307"/>
        <v>2.7906945296570562E-2</v>
      </c>
      <c r="AU125" s="27">
        <f t="shared" si="307"/>
        <v>4.9956223500702057E-2</v>
      </c>
      <c r="AV125" s="27">
        <f t="shared" si="307"/>
        <v>-0.17102177778986682</v>
      </c>
      <c r="AW125" s="27">
        <f t="shared" si="307"/>
        <v>-1.2281053491690619E-2</v>
      </c>
      <c r="AX125" s="27">
        <f t="shared" si="308"/>
        <v>-0.18330283128155744</v>
      </c>
      <c r="BD125" t="str">
        <f t="shared" si="321"/>
        <v>31 Science, engineering and technology associate professionals</v>
      </c>
      <c r="BE125" s="27">
        <f t="shared" si="309"/>
        <v>0.24233558815219292</v>
      </c>
      <c r="BF125" s="27">
        <f t="shared" si="309"/>
        <v>0.36532036455226313</v>
      </c>
      <c r="BG125" s="27">
        <f t="shared" si="309"/>
        <v>-0.63951991708101064</v>
      </c>
      <c r="BH125" s="27">
        <f t="shared" si="309"/>
        <v>-0.4973821535353844</v>
      </c>
      <c r="BI125" s="27">
        <f t="shared" si="310"/>
        <v>-1.136902070616395</v>
      </c>
      <c r="BO125" t="str">
        <f t="shared" si="322"/>
        <v>31 Science, engineering and technology associate professionals</v>
      </c>
      <c r="BP125" s="27">
        <f t="shared" si="311"/>
        <v>0.12496051278851117</v>
      </c>
      <c r="BQ125" s="27">
        <f t="shared" si="311"/>
        <v>0.32146030501581513</v>
      </c>
      <c r="BR125" s="27">
        <f t="shared" si="311"/>
        <v>-0.40245763098491372</v>
      </c>
      <c r="BS125" s="27">
        <f t="shared" si="311"/>
        <v>-0.15115243277195933</v>
      </c>
      <c r="BT125" s="27">
        <f t="shared" si="312"/>
        <v>-0.55361006375687305</v>
      </c>
      <c r="BZ125" t="str">
        <f t="shared" si="323"/>
        <v>31 Science, engineering and technology associate professionals</v>
      </c>
      <c r="CA125" s="68">
        <f t="shared" si="313"/>
        <v>0.49007957912787048</v>
      </c>
      <c r="CB125" s="68">
        <f t="shared" si="313"/>
        <v>0.15820431856260098</v>
      </c>
      <c r="CC125" s="68">
        <f t="shared" si="313"/>
        <v>-0.237370175953594</v>
      </c>
      <c r="CD125" s="68">
        <f t="shared" si="313"/>
        <v>-0.12769716565564249</v>
      </c>
      <c r="CE125" s="68">
        <f t="shared" si="314"/>
        <v>-0.36506734160923648</v>
      </c>
      <c r="CK125" t="str">
        <f t="shared" si="324"/>
        <v>31 Science, engineering and technology associate professionals</v>
      </c>
      <c r="CL125" s="68">
        <f t="shared" si="315"/>
        <v>6.2885671390601861E-2</v>
      </c>
      <c r="CM125" s="68">
        <f t="shared" si="315"/>
        <v>0.1046202001750674</v>
      </c>
      <c r="CN125" s="68">
        <f t="shared" si="315"/>
        <v>-5.6007896412871294E-3</v>
      </c>
      <c r="CO125" s="68">
        <f t="shared" si="315"/>
        <v>4.7682894427418132E-2</v>
      </c>
      <c r="CP125" s="68">
        <f t="shared" si="316"/>
        <v>4.2082104786131003E-2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2.2499019874755874E-2</v>
      </c>
      <c r="C126" s="27">
        <f t="shared" si="299"/>
        <v>-1.5650171304505883E-2</v>
      </c>
      <c r="D126" s="27">
        <f t="shared" si="299"/>
        <v>8.6822088601274439E-2</v>
      </c>
      <c r="E126" s="27">
        <f t="shared" si="299"/>
        <v>0.15346944420410999</v>
      </c>
      <c r="F126" s="27">
        <f t="shared" si="300"/>
        <v>0.24029153280538443</v>
      </c>
      <c r="L126" t="str">
        <f t="shared" si="317"/>
        <v>32 Health and social care associate professionals</v>
      </c>
      <c r="M126" s="27">
        <f t="shared" si="301"/>
        <v>0.3918011370581691</v>
      </c>
      <c r="N126" s="27">
        <f t="shared" si="301"/>
        <v>5.3035231886573442E-3</v>
      </c>
      <c r="O126" s="27">
        <f t="shared" si="301"/>
        <v>2.0074690456375488</v>
      </c>
      <c r="P126" s="27">
        <f t="shared" si="301"/>
        <v>3.2665760642694606</v>
      </c>
      <c r="Q126" s="27">
        <f t="shared" si="302"/>
        <v>5.2740451099070089</v>
      </c>
      <c r="W126" t="str">
        <f t="shared" si="318"/>
        <v>32 Health and social care associate professionals</v>
      </c>
      <c r="X126" s="27">
        <f t="shared" si="303"/>
        <v>-5.3083780414963755E-2</v>
      </c>
      <c r="Y126" s="27">
        <f t="shared" si="303"/>
        <v>0.28951034168332423</v>
      </c>
      <c r="Z126" s="27">
        <f t="shared" si="303"/>
        <v>4.0990106090193823</v>
      </c>
      <c r="AA126" s="27">
        <f t="shared" si="303"/>
        <v>2.9518786511739172</v>
      </c>
      <c r="AB126" s="27">
        <f t="shared" si="304"/>
        <v>7.0508892601932995</v>
      </c>
      <c r="AH126" t="str">
        <f t="shared" si="319"/>
        <v>32 Health and social care associate professionals</v>
      </c>
      <c r="AI126" s="27">
        <f t="shared" si="305"/>
        <v>-0.94473975197916404</v>
      </c>
      <c r="AJ126" s="27">
        <f t="shared" si="305"/>
        <v>2.457586864994532E-4</v>
      </c>
      <c r="AK126" s="27">
        <f t="shared" si="305"/>
        <v>0.45397774131057567</v>
      </c>
      <c r="AL126" s="27">
        <f t="shared" si="305"/>
        <v>-1.1093045728946977</v>
      </c>
      <c r="AM126" s="27">
        <f t="shared" si="306"/>
        <v>-0.65532683158412208</v>
      </c>
      <c r="AS126" t="str">
        <f t="shared" si="320"/>
        <v>32 Health and social care associate professionals</v>
      </c>
      <c r="AT126" s="27">
        <f t="shared" si="307"/>
        <v>-1.1208622036203431E-2</v>
      </c>
      <c r="AU126" s="27">
        <f t="shared" si="307"/>
        <v>0.10694738349258992</v>
      </c>
      <c r="AV126" s="27">
        <f t="shared" si="307"/>
        <v>0.47785362500076811</v>
      </c>
      <c r="AW126" s="27">
        <f t="shared" si="307"/>
        <v>0.29023610548720136</v>
      </c>
      <c r="AX126" s="27">
        <f t="shared" si="308"/>
        <v>0.76808973048796947</v>
      </c>
      <c r="BD126" t="str">
        <f t="shared" si="321"/>
        <v>32 Health and social care associate professionals</v>
      </c>
      <c r="BE126" s="27">
        <f t="shared" si="309"/>
        <v>0.76960210333438495</v>
      </c>
      <c r="BF126" s="27">
        <f t="shared" si="309"/>
        <v>-1.7764486048248873E-2</v>
      </c>
      <c r="BG126" s="27">
        <f t="shared" si="309"/>
        <v>2.5855327820969389</v>
      </c>
      <c r="BH126" s="27">
        <f t="shared" si="309"/>
        <v>1.6969106682761685</v>
      </c>
      <c r="BI126" s="27">
        <f t="shared" si="310"/>
        <v>4.2824434503731075</v>
      </c>
      <c r="BO126" t="str">
        <f t="shared" si="322"/>
        <v>32 Health and social care associate professionals</v>
      </c>
      <c r="BP126" s="27">
        <f t="shared" si="311"/>
        <v>0.2182030420003338</v>
      </c>
      <c r="BQ126" s="27">
        <f t="shared" si="311"/>
        <v>-0.24892394829053188</v>
      </c>
      <c r="BR126" s="27">
        <f t="shared" si="311"/>
        <v>1.0199102541388507</v>
      </c>
      <c r="BS126" s="27">
        <f t="shared" si="311"/>
        <v>-0.65371029135266534</v>
      </c>
      <c r="BT126" s="27">
        <f t="shared" si="312"/>
        <v>0.36619996278618538</v>
      </c>
      <c r="BZ126" t="str">
        <f t="shared" si="323"/>
        <v>32 Health and social care associate professionals</v>
      </c>
      <c r="CA126" s="68">
        <f t="shared" si="313"/>
        <v>6.1129466273944777E-2</v>
      </c>
      <c r="CB126" s="68">
        <f t="shared" si="313"/>
        <v>-5.1121051618996938E-2</v>
      </c>
      <c r="CC126" s="68">
        <f t="shared" si="313"/>
        <v>0.24595593879304956</v>
      </c>
      <c r="CD126" s="68">
        <f t="shared" si="313"/>
        <v>-0.19321965645004546</v>
      </c>
      <c r="CE126" s="68">
        <f t="shared" si="314"/>
        <v>5.2736282343004093E-2</v>
      </c>
      <c r="CK126" t="str">
        <f t="shared" si="324"/>
        <v>32 Health and social care associate professionals</v>
      </c>
      <c r="CL126" s="68">
        <f t="shared" si="315"/>
        <v>-2.8109924506678347E-3</v>
      </c>
      <c r="CM126" s="68">
        <f t="shared" si="315"/>
        <v>3.4407151800615599E-2</v>
      </c>
      <c r="CN126" s="68">
        <f t="shared" si="315"/>
        <v>4.8030233220035412E-2</v>
      </c>
      <c r="CO126" s="68">
        <f t="shared" si="315"/>
        <v>3.0991066904572317E-2</v>
      </c>
      <c r="CP126" s="68">
        <f t="shared" si="316"/>
        <v>7.902130012460773E-2</v>
      </c>
    </row>
    <row r="127" spans="1:94" x14ac:dyDescent="0.2">
      <c r="A127" t="str">
        <f t="shared" si="298"/>
        <v>33 Protective service occupations</v>
      </c>
      <c r="B127" s="27">
        <f t="shared" si="299"/>
        <v>2.3196426913292649E-3</v>
      </c>
      <c r="C127" s="27">
        <f t="shared" si="299"/>
        <v>9.7358557121658348E-4</v>
      </c>
      <c r="D127" s="27">
        <f t="shared" si="299"/>
        <v>6.9846376131952152E-3</v>
      </c>
      <c r="E127" s="27">
        <f t="shared" si="299"/>
        <v>1.6487630655975916E-2</v>
      </c>
      <c r="F127" s="27">
        <f t="shared" si="300"/>
        <v>2.3472268269171131E-2</v>
      </c>
      <c r="L127" t="str">
        <f t="shared" si="317"/>
        <v>33 Protective service occupations</v>
      </c>
      <c r="M127" s="27">
        <f t="shared" si="301"/>
        <v>6.3216321327472236E-2</v>
      </c>
      <c r="N127" s="27">
        <f t="shared" si="301"/>
        <v>1.6214182480285444E-2</v>
      </c>
      <c r="O127" s="27">
        <f t="shared" si="301"/>
        <v>5.6353396668441857E-2</v>
      </c>
      <c r="P127" s="27">
        <f t="shared" si="301"/>
        <v>0.28338967113006125</v>
      </c>
      <c r="Q127" s="27">
        <f t="shared" si="302"/>
        <v>0.33974306779850311</v>
      </c>
      <c r="W127" t="str">
        <f t="shared" si="318"/>
        <v>33 Protective service occupations</v>
      </c>
      <c r="X127" s="27">
        <f t="shared" si="303"/>
        <v>7.6999184228452089E-2</v>
      </c>
      <c r="Y127" s="27">
        <f t="shared" si="303"/>
        <v>0.18183580904285668</v>
      </c>
      <c r="Z127" s="27">
        <f t="shared" si="303"/>
        <v>-0.10255429573495722</v>
      </c>
      <c r="AA127" s="27">
        <f t="shared" si="303"/>
        <v>0.41418982323961839</v>
      </c>
      <c r="AB127" s="27">
        <f t="shared" si="304"/>
        <v>0.31163552750466117</v>
      </c>
      <c r="AH127" t="str">
        <f t="shared" si="319"/>
        <v>33 Protective service occupations</v>
      </c>
      <c r="AI127" s="27">
        <f t="shared" si="305"/>
        <v>1.130530382843048E-2</v>
      </c>
      <c r="AJ127" s="27">
        <f t="shared" si="305"/>
        <v>5.3113928038194425E-2</v>
      </c>
      <c r="AK127" s="27">
        <f t="shared" si="305"/>
        <v>-1.7084613856197584E-2</v>
      </c>
      <c r="AL127" s="27">
        <f t="shared" si="305"/>
        <v>0.12306241419043679</v>
      </c>
      <c r="AM127" s="27">
        <f t="shared" si="306"/>
        <v>0.1059778003342392</v>
      </c>
      <c r="AS127" t="str">
        <f t="shared" si="320"/>
        <v>33 Protective service occupations</v>
      </c>
      <c r="AT127" s="27">
        <f t="shared" si="307"/>
        <v>-4.1381206573051221E-2</v>
      </c>
      <c r="AU127" s="27">
        <f t="shared" si="307"/>
        <v>3.8192066306020955E-2</v>
      </c>
      <c r="AV127" s="27">
        <f t="shared" si="307"/>
        <v>-7.7194921950107742E-2</v>
      </c>
      <c r="AW127" s="27">
        <f t="shared" si="307"/>
        <v>1.125674638247004E-2</v>
      </c>
      <c r="AX127" s="27">
        <f t="shared" si="308"/>
        <v>-6.5938175567637702E-2</v>
      </c>
      <c r="BD127" t="str">
        <f t="shared" si="321"/>
        <v>33 Protective service occupations</v>
      </c>
      <c r="BE127" s="27">
        <f t="shared" si="309"/>
        <v>-0.10581821675780456</v>
      </c>
      <c r="BF127" s="27">
        <f t="shared" si="309"/>
        <v>4.7679411976635278E-2</v>
      </c>
      <c r="BG127" s="27">
        <f t="shared" si="309"/>
        <v>-0.3043792295002965</v>
      </c>
      <c r="BH127" s="27">
        <f t="shared" si="309"/>
        <v>-0.14901660211941337</v>
      </c>
      <c r="BI127" s="27">
        <f t="shared" si="310"/>
        <v>-0.45339583161970987</v>
      </c>
      <c r="BO127" t="str">
        <f t="shared" si="322"/>
        <v>33 Protective service occupations</v>
      </c>
      <c r="BP127" s="27">
        <f t="shared" si="311"/>
        <v>-0.14497731601758113</v>
      </c>
      <c r="BQ127" s="27">
        <f t="shared" si="311"/>
        <v>0.11137367865205916</v>
      </c>
      <c r="BR127" s="27">
        <f t="shared" si="311"/>
        <v>-0.49738275299601997</v>
      </c>
      <c r="BS127" s="27">
        <f t="shared" si="311"/>
        <v>-0.40896589796719784</v>
      </c>
      <c r="BT127" s="27">
        <f t="shared" si="312"/>
        <v>-0.90634865096321782</v>
      </c>
      <c r="BZ127" t="str">
        <f t="shared" si="323"/>
        <v>33 Protective service occupations</v>
      </c>
      <c r="CA127" s="68">
        <f t="shared" si="313"/>
        <v>0.18383539436609342</v>
      </c>
      <c r="CB127" s="68">
        <f t="shared" si="313"/>
        <v>9.1153299327390025E-3</v>
      </c>
      <c r="CC127" s="68">
        <f t="shared" si="313"/>
        <v>-0.17315491527503724</v>
      </c>
      <c r="CD127" s="68">
        <f t="shared" si="313"/>
        <v>7.7520013274880561E-2</v>
      </c>
      <c r="CE127" s="68">
        <f t="shared" si="314"/>
        <v>-9.5634902000156674E-2</v>
      </c>
      <c r="CK127" t="str">
        <f t="shared" si="324"/>
        <v>33 Protective service occupations</v>
      </c>
      <c r="CL127" s="68">
        <f t="shared" si="315"/>
        <v>-9.8214331249485837E-3</v>
      </c>
      <c r="CM127" s="68">
        <f t="shared" si="315"/>
        <v>3.6036783938828421E-2</v>
      </c>
      <c r="CN127" s="68">
        <f t="shared" si="315"/>
        <v>-3.7305977704941193E-2</v>
      </c>
      <c r="CO127" s="68">
        <f t="shared" si="315"/>
        <v>1.6142997625695807E-2</v>
      </c>
      <c r="CP127" s="68">
        <f t="shared" si="316"/>
        <v>-2.1162980079245386E-2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9.6043039672227715E-2</v>
      </c>
      <c r="C128" s="27">
        <f t="shared" si="299"/>
        <v>-1.2681147113348057E-2</v>
      </c>
      <c r="D128" s="27">
        <f t="shared" si="299"/>
        <v>5.2452297363247524E-2</v>
      </c>
      <c r="E128" s="27">
        <f t="shared" si="299"/>
        <v>0.15283150667018264</v>
      </c>
      <c r="F128" s="27">
        <f t="shared" si="300"/>
        <v>0.20528380403343016</v>
      </c>
      <c r="L128" t="str">
        <f t="shared" si="317"/>
        <v>34 Culture, media and sports occupations</v>
      </c>
      <c r="M128" s="27">
        <f t="shared" si="301"/>
        <v>0.82938190886485108</v>
      </c>
      <c r="N128" s="27">
        <f t="shared" si="301"/>
        <v>0.12321282225110064</v>
      </c>
      <c r="O128" s="27">
        <f t="shared" si="301"/>
        <v>0.71039120966669733</v>
      </c>
      <c r="P128" s="27">
        <f t="shared" si="301"/>
        <v>2.1933280309244498</v>
      </c>
      <c r="Q128" s="27">
        <f t="shared" si="302"/>
        <v>2.9037192405911472</v>
      </c>
      <c r="W128" t="str">
        <f t="shared" si="318"/>
        <v>34 Culture, media and sports occupations</v>
      </c>
      <c r="X128" s="27">
        <f t="shared" si="303"/>
        <v>-0.21941528453260872</v>
      </c>
      <c r="Y128" s="27">
        <f t="shared" si="303"/>
        <v>9.5621165250853402E-2</v>
      </c>
      <c r="Z128" s="27">
        <f t="shared" si="303"/>
        <v>-5.587485798471814E-2</v>
      </c>
      <c r="AA128" s="27">
        <f t="shared" si="303"/>
        <v>0.46647781834104229</v>
      </c>
      <c r="AB128" s="27">
        <f t="shared" si="304"/>
        <v>0.41060296035632415</v>
      </c>
      <c r="AH128" t="str">
        <f t="shared" si="319"/>
        <v>34 Culture, media and sports occupations</v>
      </c>
      <c r="AI128" s="27">
        <f t="shared" si="305"/>
        <v>-9.0501165296066888E-2</v>
      </c>
      <c r="AJ128" s="27">
        <f t="shared" si="305"/>
        <v>0.16421569623659393</v>
      </c>
      <c r="AK128" s="27">
        <f t="shared" si="305"/>
        <v>-3.2998687183726338E-2</v>
      </c>
      <c r="AL128" s="27">
        <f t="shared" si="305"/>
        <v>0.188270796600988</v>
      </c>
      <c r="AM128" s="27">
        <f t="shared" si="306"/>
        <v>0.15527210941726166</v>
      </c>
      <c r="AS128" t="str">
        <f t="shared" si="320"/>
        <v>34 Culture, media and sports occupations</v>
      </c>
      <c r="AT128" s="27">
        <f t="shared" si="307"/>
        <v>-9.7795216815606878E-2</v>
      </c>
      <c r="AU128" s="27">
        <f t="shared" si="307"/>
        <v>2.0694574269448429E-2</v>
      </c>
      <c r="AV128" s="27">
        <f t="shared" si="307"/>
        <v>-5.8958864906962116E-2</v>
      </c>
      <c r="AW128" s="27">
        <f t="shared" si="307"/>
        <v>2.8318033809796583E-2</v>
      </c>
      <c r="AX128" s="27">
        <f t="shared" si="308"/>
        <v>-3.0640831097165533E-2</v>
      </c>
      <c r="BD128" t="str">
        <f t="shared" si="321"/>
        <v>34 Culture, media and sports occupations</v>
      </c>
      <c r="BE128" s="27">
        <f t="shared" si="309"/>
        <v>2.662040590473147E-3</v>
      </c>
      <c r="BF128" s="27">
        <f t="shared" si="309"/>
        <v>-0.17169825089250912</v>
      </c>
      <c r="BG128" s="27">
        <f t="shared" si="309"/>
        <v>-0.37746931421383056</v>
      </c>
      <c r="BH128" s="27">
        <f t="shared" si="309"/>
        <v>0.16112110249004052</v>
      </c>
      <c r="BI128" s="27">
        <f t="shared" si="310"/>
        <v>-0.21634821172379004</v>
      </c>
      <c r="BO128" t="str">
        <f t="shared" si="322"/>
        <v>34 Culture, media and sports occupations</v>
      </c>
      <c r="BP128" s="27">
        <f t="shared" si="311"/>
        <v>-0.20338483835450227</v>
      </c>
      <c r="BQ128" s="27">
        <f t="shared" si="311"/>
        <v>-0.17536630535265219</v>
      </c>
      <c r="BR128" s="27">
        <f t="shared" si="311"/>
        <v>-0.37335357219907217</v>
      </c>
      <c r="BS128" s="27">
        <f t="shared" si="311"/>
        <v>-0.4191596448238728</v>
      </c>
      <c r="BT128" s="27">
        <f t="shared" si="312"/>
        <v>-0.79251321702294497</v>
      </c>
      <c r="BZ128" t="str">
        <f t="shared" si="323"/>
        <v>34 Culture, media and sports occupations</v>
      </c>
      <c r="CA128" s="68">
        <f t="shared" si="313"/>
        <v>0.19749536895906239</v>
      </c>
      <c r="CB128" s="68">
        <f t="shared" si="313"/>
        <v>-0.10320118751786311</v>
      </c>
      <c r="CC128" s="68">
        <f t="shared" si="313"/>
        <v>-0.32353151853705742</v>
      </c>
      <c r="CD128" s="68">
        <f t="shared" si="313"/>
        <v>-0.27809617840367162</v>
      </c>
      <c r="CE128" s="68">
        <f t="shared" si="314"/>
        <v>-0.60162769694072904</v>
      </c>
      <c r="CK128" t="str">
        <f t="shared" si="324"/>
        <v>34 Culture, media and sports occupations</v>
      </c>
      <c r="CL128" s="68">
        <f t="shared" si="315"/>
        <v>4.9821543489153519E-2</v>
      </c>
      <c r="CM128" s="68">
        <f t="shared" si="315"/>
        <v>4.9961735956142284E-2</v>
      </c>
      <c r="CN128" s="68">
        <f t="shared" si="315"/>
        <v>-4.6142663962908448E-2</v>
      </c>
      <c r="CO128" s="68">
        <f t="shared" si="315"/>
        <v>-4.6364544591583012E-2</v>
      </c>
      <c r="CP128" s="68">
        <f t="shared" si="316"/>
        <v>-9.250720855449146E-2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0.11671366450338005</v>
      </c>
      <c r="C129" s="27">
        <f t="shared" si="299"/>
        <v>-1.352390923465796E-2</v>
      </c>
      <c r="D129" s="27">
        <f t="shared" si="299"/>
        <v>0.22402084172768555</v>
      </c>
      <c r="E129" s="27">
        <f t="shared" si="299"/>
        <v>0.48713645212600787</v>
      </c>
      <c r="F129" s="27">
        <f t="shared" si="300"/>
        <v>0.71115729385369342</v>
      </c>
      <c r="L129" t="str">
        <f t="shared" si="317"/>
        <v>35 Business and public service associate professionals</v>
      </c>
      <c r="M129" s="27">
        <f t="shared" si="301"/>
        <v>1.3028401609338065</v>
      </c>
      <c r="N129" s="27">
        <f t="shared" si="301"/>
        <v>0.31007533045610636</v>
      </c>
      <c r="O129" s="27">
        <f t="shared" si="301"/>
        <v>2.1178704179003933</v>
      </c>
      <c r="P129" s="27">
        <f t="shared" si="301"/>
        <v>4.1204833144481459</v>
      </c>
      <c r="Q129" s="27">
        <f t="shared" si="302"/>
        <v>6.2383537323485392</v>
      </c>
      <c r="W129" t="str">
        <f t="shared" si="318"/>
        <v>35 Business and public service associate professionals</v>
      </c>
      <c r="X129" s="27">
        <f t="shared" si="303"/>
        <v>-0.11603693628093303</v>
      </c>
      <c r="Y129" s="27">
        <f t="shared" si="303"/>
        <v>0.61749368628093215</v>
      </c>
      <c r="Z129" s="27">
        <f t="shared" si="303"/>
        <v>0.90817762448025263</v>
      </c>
      <c r="AA129" s="27">
        <f t="shared" si="303"/>
        <v>0.68546760147715169</v>
      </c>
      <c r="AB129" s="27">
        <f t="shared" si="304"/>
        <v>1.5936452259574043</v>
      </c>
      <c r="AH129" t="str">
        <f t="shared" si="319"/>
        <v>35 Business and public service associate professionals</v>
      </c>
      <c r="AI129" s="27">
        <f t="shared" si="305"/>
        <v>-6.3667388775455969E-2</v>
      </c>
      <c r="AJ129" s="27">
        <f t="shared" si="305"/>
        <v>0.35843020859603048</v>
      </c>
      <c r="AK129" s="27">
        <f t="shared" si="305"/>
        <v>0.25905989837320664</v>
      </c>
      <c r="AL129" s="27">
        <f t="shared" si="305"/>
        <v>0.37795286723642052</v>
      </c>
      <c r="AM129" s="27">
        <f t="shared" si="306"/>
        <v>0.63701276560962716</v>
      </c>
      <c r="AS129" t="str">
        <f t="shared" si="320"/>
        <v>35 Business and public service associate professionals</v>
      </c>
      <c r="AT129" s="27">
        <f t="shared" si="307"/>
        <v>-0.16710373105962262</v>
      </c>
      <c r="AU129" s="27">
        <f t="shared" si="307"/>
        <v>0.21509616606556126</v>
      </c>
      <c r="AV129" s="27">
        <f t="shared" si="307"/>
        <v>0.1641865148777546</v>
      </c>
      <c r="AW129" s="27">
        <f t="shared" si="307"/>
        <v>0.26642179261996279</v>
      </c>
      <c r="AX129" s="27">
        <f t="shared" si="308"/>
        <v>0.43060830749771739</v>
      </c>
      <c r="BD129" t="str">
        <f t="shared" si="321"/>
        <v>35 Business and public service associate professionals</v>
      </c>
      <c r="BE129" s="27">
        <f t="shared" si="309"/>
        <v>0.58728100789659798</v>
      </c>
      <c r="BF129" s="27">
        <f t="shared" si="309"/>
        <v>0.40968706324009574</v>
      </c>
      <c r="BG129" s="27">
        <f t="shared" si="309"/>
        <v>-0.34792801919337002</v>
      </c>
      <c r="BH129" s="27">
        <f t="shared" si="309"/>
        <v>5.3903010092266612E-2</v>
      </c>
      <c r="BI129" s="27">
        <f t="shared" si="310"/>
        <v>-0.29402500910110341</v>
      </c>
      <c r="BO129" t="str">
        <f t="shared" si="322"/>
        <v>35 Business and public service associate professionals</v>
      </c>
      <c r="BP129" s="27">
        <f t="shared" si="311"/>
        <v>-0.41495218436820913</v>
      </c>
      <c r="BQ129" s="27">
        <f t="shared" si="311"/>
        <v>0.49995483616462977</v>
      </c>
      <c r="BR129" s="27">
        <f t="shared" si="311"/>
        <v>-1.1761436402499301</v>
      </c>
      <c r="BS129" s="27">
        <f t="shared" si="311"/>
        <v>-1.4118863524691383</v>
      </c>
      <c r="BT129" s="27">
        <f t="shared" si="312"/>
        <v>-2.5880299927190684</v>
      </c>
      <c r="BZ129" t="str">
        <f t="shared" si="323"/>
        <v>35 Business and public service associate professionals</v>
      </c>
      <c r="CA129" s="68">
        <f t="shared" si="313"/>
        <v>0.90091329559862032</v>
      </c>
      <c r="CB129" s="68">
        <f t="shared" si="313"/>
        <v>-0.19749177022930908</v>
      </c>
      <c r="CC129" s="68">
        <f t="shared" si="313"/>
        <v>-0.72978675983778807</v>
      </c>
      <c r="CD129" s="68">
        <f t="shared" si="313"/>
        <v>-1.0941709585634309</v>
      </c>
      <c r="CE129" s="68">
        <f t="shared" si="314"/>
        <v>-1.823957718401219</v>
      </c>
      <c r="CK129" t="str">
        <f t="shared" si="324"/>
        <v>35 Business and public service associate professionals</v>
      </c>
      <c r="CL129" s="68">
        <f t="shared" si="315"/>
        <v>2.8292288666592835E-2</v>
      </c>
      <c r="CM129" s="68">
        <f t="shared" si="315"/>
        <v>0.18207460635654193</v>
      </c>
      <c r="CN129" s="68">
        <f t="shared" si="315"/>
        <v>-0.25371902849775674</v>
      </c>
      <c r="CO129" s="68">
        <f t="shared" si="315"/>
        <v>-0.15629496489503669</v>
      </c>
      <c r="CP129" s="68">
        <f t="shared" si="316"/>
        <v>-0.41001399339279343</v>
      </c>
    </row>
    <row r="130" spans="1:94" x14ac:dyDescent="0.2">
      <c r="A130" t="str">
        <f t="shared" si="298"/>
        <v>41 Administrative occupations</v>
      </c>
      <c r="B130" s="27">
        <f t="shared" si="299"/>
        <v>6.2358635025190845E-2</v>
      </c>
      <c r="C130" s="27">
        <f t="shared" si="299"/>
        <v>1.5465729076624135E-3</v>
      </c>
      <c r="D130" s="27">
        <f t="shared" si="299"/>
        <v>0.17437110431164954</v>
      </c>
      <c r="E130" s="27">
        <f t="shared" si="299"/>
        <v>0.39704640143048342</v>
      </c>
      <c r="F130" s="27">
        <f t="shared" si="300"/>
        <v>0.5714175057421329</v>
      </c>
      <c r="L130" t="str">
        <f t="shared" si="317"/>
        <v>41 Administrative occupations</v>
      </c>
      <c r="M130" s="27">
        <f t="shared" si="301"/>
        <v>0.70148447014220627</v>
      </c>
      <c r="N130" s="27">
        <f t="shared" si="301"/>
        <v>0.32094473355385489</v>
      </c>
      <c r="O130" s="27">
        <f t="shared" si="301"/>
        <v>1.882644270123536</v>
      </c>
      <c r="P130" s="27">
        <f t="shared" si="301"/>
        <v>4.0097314196959095</v>
      </c>
      <c r="Q130" s="27">
        <f t="shared" si="302"/>
        <v>5.8923756898194455</v>
      </c>
      <c r="W130" t="str">
        <f t="shared" si="318"/>
        <v>41 Administrative occupations</v>
      </c>
      <c r="X130" s="27">
        <f t="shared" si="303"/>
        <v>-0.83481451582397526</v>
      </c>
      <c r="Y130" s="27">
        <f t="shared" si="303"/>
        <v>1.59580721919742</v>
      </c>
      <c r="Z130" s="27">
        <f t="shared" si="303"/>
        <v>2.9200010316495426</v>
      </c>
      <c r="AA130" s="27">
        <f t="shared" si="303"/>
        <v>3.1636338406223139</v>
      </c>
      <c r="AB130" s="27">
        <f t="shared" si="304"/>
        <v>6.0836348722718565</v>
      </c>
      <c r="AH130" t="str">
        <f t="shared" si="319"/>
        <v>41 Administrative occupations</v>
      </c>
      <c r="AI130" s="27">
        <f t="shared" si="305"/>
        <v>-0.33869428046933958</v>
      </c>
      <c r="AJ130" s="27">
        <f t="shared" si="305"/>
        <v>0.52881355116191653</v>
      </c>
      <c r="AK130" s="27">
        <f t="shared" si="305"/>
        <v>0.89995823202004743</v>
      </c>
      <c r="AL130" s="27">
        <f t="shared" si="305"/>
        <v>1.1061389091748213</v>
      </c>
      <c r="AM130" s="27">
        <f t="shared" si="306"/>
        <v>2.0060971411948687</v>
      </c>
      <c r="AS130" t="str">
        <f t="shared" si="320"/>
        <v>41 Administrative occupations</v>
      </c>
      <c r="AT130" s="27">
        <f t="shared" si="307"/>
        <v>-0.28217611611643179</v>
      </c>
      <c r="AU130" s="27">
        <f t="shared" si="307"/>
        <v>0.54826267544153762</v>
      </c>
      <c r="AV130" s="27">
        <f t="shared" si="307"/>
        <v>0.56920147894392503</v>
      </c>
      <c r="AW130" s="27">
        <f t="shared" si="307"/>
        <v>0.73895972662271703</v>
      </c>
      <c r="AX130" s="27">
        <f t="shared" si="308"/>
        <v>1.3081612055666421</v>
      </c>
      <c r="BD130" t="str">
        <f t="shared" si="321"/>
        <v>41 Administrative occupations</v>
      </c>
      <c r="BE130" s="27">
        <f t="shared" si="309"/>
        <v>0.2205452414369482</v>
      </c>
      <c r="BF130" s="27">
        <f t="shared" si="309"/>
        <v>0.49884106918040594</v>
      </c>
      <c r="BG130" s="27">
        <f t="shared" si="309"/>
        <v>0.39242032857467102</v>
      </c>
      <c r="BH130" s="27">
        <f t="shared" si="309"/>
        <v>-1.2762419501115332</v>
      </c>
      <c r="BI130" s="27">
        <f t="shared" si="310"/>
        <v>-0.88382162153686217</v>
      </c>
      <c r="BO130" t="str">
        <f t="shared" si="322"/>
        <v>41 Administrative occupations</v>
      </c>
      <c r="BP130" s="27">
        <f t="shared" si="311"/>
        <v>-1.7603247398809518</v>
      </c>
      <c r="BQ130" s="27">
        <f t="shared" si="311"/>
        <v>-0.3480457125817491</v>
      </c>
      <c r="BR130" s="27">
        <f t="shared" si="311"/>
        <v>-2.224664471014794</v>
      </c>
      <c r="BS130" s="27">
        <f t="shared" si="311"/>
        <v>-5.0458247364085906</v>
      </c>
      <c r="BT130" s="27">
        <f t="shared" si="312"/>
        <v>-7.2704892074233847</v>
      </c>
      <c r="BZ130" t="str">
        <f t="shared" si="323"/>
        <v>41 Administrative occupations</v>
      </c>
      <c r="CA130" s="68">
        <f t="shared" si="313"/>
        <v>0.15539898480427805</v>
      </c>
      <c r="CB130" s="68">
        <f t="shared" si="313"/>
        <v>0.20310636777836066</v>
      </c>
      <c r="CC130" s="68">
        <f t="shared" si="313"/>
        <v>-2.2311927646743426</v>
      </c>
      <c r="CD130" s="68">
        <f t="shared" si="313"/>
        <v>-3.8065247175507002</v>
      </c>
      <c r="CE130" s="68">
        <f t="shared" si="314"/>
        <v>-6.0377174822250428</v>
      </c>
      <c r="CK130" t="str">
        <f t="shared" si="324"/>
        <v>41 Administrative occupations</v>
      </c>
      <c r="CL130" s="68">
        <f t="shared" si="315"/>
        <v>-0.32221098097808643</v>
      </c>
      <c r="CM130" s="68">
        <f t="shared" si="315"/>
        <v>0.16964185632379358</v>
      </c>
      <c r="CN130" s="68">
        <f t="shared" si="315"/>
        <v>-0.53146816125421059</v>
      </c>
      <c r="CO130" s="68">
        <f t="shared" si="315"/>
        <v>-0.49236257447100806</v>
      </c>
      <c r="CP130" s="68">
        <f t="shared" si="316"/>
        <v>-1.0238307357252188</v>
      </c>
    </row>
    <row r="131" spans="1:94" x14ac:dyDescent="0.2">
      <c r="A131" t="str">
        <f t="shared" si="298"/>
        <v>42 Secretarial and related occupations</v>
      </c>
      <c r="B131" s="27">
        <f t="shared" si="299"/>
        <v>1.0011729321201555E-2</v>
      </c>
      <c r="C131" s="27">
        <f t="shared" si="299"/>
        <v>-4.2820668152500074E-3</v>
      </c>
      <c r="D131" s="27">
        <f t="shared" si="299"/>
        <v>2.7350738108696558E-2</v>
      </c>
      <c r="E131" s="27">
        <f t="shared" si="299"/>
        <v>8.0537014042149219E-2</v>
      </c>
      <c r="F131" s="27">
        <f t="shared" si="300"/>
        <v>0.10788775215084578</v>
      </c>
      <c r="L131" t="str">
        <f t="shared" si="317"/>
        <v>42 Secretarial and related occupations</v>
      </c>
      <c r="M131" s="27">
        <f t="shared" si="301"/>
        <v>2.3586315546651915E-2</v>
      </c>
      <c r="N131" s="27">
        <f t="shared" si="301"/>
        <v>5.5099473700664814E-2</v>
      </c>
      <c r="O131" s="27">
        <f t="shared" si="301"/>
        <v>0.42368941214895528</v>
      </c>
      <c r="P131" s="27">
        <f t="shared" si="301"/>
        <v>0.52796167068214839</v>
      </c>
      <c r="Q131" s="27">
        <f t="shared" si="302"/>
        <v>0.95165108283110367</v>
      </c>
      <c r="W131" t="str">
        <f t="shared" si="318"/>
        <v>42 Secretarial and related occupations</v>
      </c>
      <c r="X131" s="27">
        <f t="shared" si="303"/>
        <v>-0.32668109809734647</v>
      </c>
      <c r="Y131" s="27">
        <f t="shared" si="303"/>
        <v>0.17038324318233711</v>
      </c>
      <c r="Z131" s="27">
        <f t="shared" si="303"/>
        <v>0.83597867531239567</v>
      </c>
      <c r="AA131" s="27">
        <f t="shared" si="303"/>
        <v>2.0392117743175455</v>
      </c>
      <c r="AB131" s="27">
        <f t="shared" si="304"/>
        <v>2.8751904496299412</v>
      </c>
      <c r="AH131" t="str">
        <f t="shared" si="319"/>
        <v>42 Secretarial and related occupations</v>
      </c>
      <c r="AI131" s="27">
        <f t="shared" si="305"/>
        <v>-0.24107884702823967</v>
      </c>
      <c r="AJ131" s="27">
        <f t="shared" si="305"/>
        <v>0.1617127131526801</v>
      </c>
      <c r="AK131" s="27">
        <f t="shared" si="305"/>
        <v>0.18870775782738369</v>
      </c>
      <c r="AL131" s="27">
        <f t="shared" si="305"/>
        <v>6.4031208700782827E-2</v>
      </c>
      <c r="AM131" s="27">
        <f t="shared" si="306"/>
        <v>0.25273896652816652</v>
      </c>
      <c r="AS131" t="str">
        <f t="shared" si="320"/>
        <v>42 Secretarial and related occupations</v>
      </c>
      <c r="AT131" s="27">
        <f t="shared" si="307"/>
        <v>-0.18072138948262817</v>
      </c>
      <c r="AU131" s="27">
        <f t="shared" si="307"/>
        <v>0.18108265555469816</v>
      </c>
      <c r="AV131" s="27">
        <f t="shared" si="307"/>
        <v>0.11163604724130249</v>
      </c>
      <c r="AW131" s="27">
        <f t="shared" si="307"/>
        <v>0.58092987674059748</v>
      </c>
      <c r="AX131" s="27">
        <f t="shared" si="308"/>
        <v>0.69256592398189998</v>
      </c>
      <c r="BD131" t="str">
        <f t="shared" si="321"/>
        <v>42 Secretarial and related occupations</v>
      </c>
      <c r="BE131" s="27">
        <f t="shared" si="309"/>
        <v>-0.25693129863800301</v>
      </c>
      <c r="BF131" s="27">
        <f t="shared" si="309"/>
        <v>-0.23214820788814272</v>
      </c>
      <c r="BG131" s="27">
        <f t="shared" si="309"/>
        <v>-5.3630511785458523E-2</v>
      </c>
      <c r="BH131" s="27">
        <f t="shared" si="309"/>
        <v>-2.1413452526347281</v>
      </c>
      <c r="BI131" s="27">
        <f t="shared" si="310"/>
        <v>-2.1949757644201866</v>
      </c>
      <c r="BO131" t="str">
        <f t="shared" si="322"/>
        <v>42 Secretarial and related occupations</v>
      </c>
      <c r="BP131" s="27">
        <f t="shared" si="311"/>
        <v>-0.98042875662188944</v>
      </c>
      <c r="BQ131" s="27">
        <f t="shared" si="311"/>
        <v>-0.61144409414743528</v>
      </c>
      <c r="BR131" s="27">
        <f t="shared" si="311"/>
        <v>-1.1642180797060133</v>
      </c>
      <c r="BS131" s="27">
        <f t="shared" si="311"/>
        <v>-1.8234207321495901</v>
      </c>
      <c r="BT131" s="27">
        <f t="shared" si="312"/>
        <v>-2.9876388118556036</v>
      </c>
      <c r="BZ131" t="str">
        <f t="shared" si="323"/>
        <v>42 Secretarial and related occupations</v>
      </c>
      <c r="CA131" s="68">
        <f t="shared" si="313"/>
        <v>6.8333785265890068E-2</v>
      </c>
      <c r="CB131" s="68">
        <f t="shared" si="313"/>
        <v>-0.11954119811834341</v>
      </c>
      <c r="CC131" s="68">
        <f t="shared" si="313"/>
        <v>-1.4885363212609677</v>
      </c>
      <c r="CD131" s="68">
        <f t="shared" si="313"/>
        <v>-1.2497176376537085</v>
      </c>
      <c r="CE131" s="68">
        <f t="shared" si="314"/>
        <v>-2.7382539589146764</v>
      </c>
      <c r="CK131" t="str">
        <f t="shared" si="324"/>
        <v>42 Secretarial and related occupations</v>
      </c>
      <c r="CL131" s="68">
        <f t="shared" si="315"/>
        <v>-0.10649726737007648</v>
      </c>
      <c r="CM131" s="68">
        <f t="shared" si="315"/>
        <v>3.6028313665974587E-2</v>
      </c>
      <c r="CN131" s="68">
        <f t="shared" si="315"/>
        <v>-7.9962519085353623E-2</v>
      </c>
      <c r="CO131" s="68">
        <f t="shared" si="315"/>
        <v>-0.34042346197234807</v>
      </c>
      <c r="CP131" s="68">
        <f t="shared" si="316"/>
        <v>-0.4203859810577017</v>
      </c>
    </row>
    <row r="132" spans="1:94" x14ac:dyDescent="0.2">
      <c r="A132" t="str">
        <f t="shared" si="298"/>
        <v>51 Skilled agricultural and related trades</v>
      </c>
      <c r="B132" s="27">
        <f t="shared" si="299"/>
        <v>2.3689752363739571E-2</v>
      </c>
      <c r="C132" s="27">
        <f t="shared" si="299"/>
        <v>-8.2457970742165973E-3</v>
      </c>
      <c r="D132" s="27">
        <f t="shared" si="299"/>
        <v>1.3364451177061407E-2</v>
      </c>
      <c r="E132" s="27">
        <f t="shared" si="299"/>
        <v>4.1105532532090129E-2</v>
      </c>
      <c r="F132" s="27">
        <f t="shared" si="300"/>
        <v>5.4469983709151536E-2</v>
      </c>
      <c r="L132" t="str">
        <f t="shared" si="317"/>
        <v>51 Skilled agricultural and related trades</v>
      </c>
      <c r="M132" s="27">
        <f t="shared" si="301"/>
        <v>5.8853403344432953E-3</v>
      </c>
      <c r="N132" s="27">
        <f t="shared" si="301"/>
        <v>2.1686982537045124E-2</v>
      </c>
      <c r="O132" s="27">
        <f t="shared" si="301"/>
        <v>6.5520166972745375E-2</v>
      </c>
      <c r="P132" s="27">
        <f t="shared" si="301"/>
        <v>0.17414898754129926</v>
      </c>
      <c r="Q132" s="27">
        <f t="shared" si="302"/>
        <v>0.23966915451404464</v>
      </c>
      <c r="W132" t="str">
        <f t="shared" si="318"/>
        <v>51 Skilled agricultural and related trades</v>
      </c>
      <c r="X132" s="27">
        <f t="shared" si="303"/>
        <v>-0.15345603599139546</v>
      </c>
      <c r="Y132" s="27">
        <f t="shared" si="303"/>
        <v>0.32076581194428311</v>
      </c>
      <c r="Z132" s="27">
        <f t="shared" si="303"/>
        <v>0.35218647427547833</v>
      </c>
      <c r="AA132" s="27">
        <f t="shared" si="303"/>
        <v>0.87704872769983533</v>
      </c>
      <c r="AB132" s="27">
        <f t="shared" si="304"/>
        <v>1.2292352019753137</v>
      </c>
      <c r="AH132" t="str">
        <f t="shared" si="319"/>
        <v>51 Skilled agricultural and related trades</v>
      </c>
      <c r="AI132" s="27">
        <f t="shared" si="305"/>
        <v>3.4848345429463468E-3</v>
      </c>
      <c r="AJ132" s="27">
        <f t="shared" si="305"/>
        <v>2.3155904224379742E-2</v>
      </c>
      <c r="AK132" s="27">
        <f t="shared" si="305"/>
        <v>0.13342044844256662</v>
      </c>
      <c r="AL132" s="27">
        <f t="shared" si="305"/>
        <v>0.30305067660289997</v>
      </c>
      <c r="AM132" s="27">
        <f t="shared" si="306"/>
        <v>0.43647112504546659</v>
      </c>
      <c r="AS132" t="str">
        <f t="shared" si="320"/>
        <v>51 Skilled agricultural and related trades</v>
      </c>
      <c r="AT132" s="27">
        <f t="shared" si="307"/>
        <v>-7.6230973896494358E-2</v>
      </c>
      <c r="AU132" s="27">
        <f t="shared" si="307"/>
        <v>5.8609847207120147E-2</v>
      </c>
      <c r="AV132" s="27">
        <f t="shared" si="307"/>
        <v>0.1740352394378748</v>
      </c>
      <c r="AW132" s="27">
        <f t="shared" si="307"/>
        <v>0.43126977902967423</v>
      </c>
      <c r="AX132" s="27">
        <f t="shared" si="308"/>
        <v>0.60530501846754903</v>
      </c>
      <c r="BD132" t="str">
        <f t="shared" si="321"/>
        <v>51 Skilled agricultural and related trades</v>
      </c>
      <c r="BE132" s="27">
        <f t="shared" si="309"/>
        <v>-0.25830209688005734</v>
      </c>
      <c r="BF132" s="27">
        <f t="shared" si="309"/>
        <v>3.410879107715159E-2</v>
      </c>
      <c r="BG132" s="27">
        <f t="shared" si="309"/>
        <v>-0.14378807206198774</v>
      </c>
      <c r="BH132" s="27">
        <f t="shared" si="309"/>
        <v>0.12525798592385451</v>
      </c>
      <c r="BI132" s="27">
        <f t="shared" si="310"/>
        <v>-1.8530086138133228E-2</v>
      </c>
      <c r="BO132" t="str">
        <f t="shared" si="322"/>
        <v>51 Skilled agricultural and related trades</v>
      </c>
      <c r="BP132" s="27">
        <f t="shared" si="311"/>
        <v>-0.65194067680774737</v>
      </c>
      <c r="BQ132" s="27">
        <f t="shared" si="311"/>
        <v>0.14718731926559547</v>
      </c>
      <c r="BR132" s="27">
        <f t="shared" si="311"/>
        <v>-0.3204905636011155</v>
      </c>
      <c r="BS132" s="27">
        <f t="shared" si="311"/>
        <v>-9.5442655213308303E-2</v>
      </c>
      <c r="BT132" s="27">
        <f t="shared" si="312"/>
        <v>-0.4159332188144238</v>
      </c>
      <c r="BZ132" t="str">
        <f t="shared" si="323"/>
        <v>51 Skilled agricultural and related trades</v>
      </c>
      <c r="CA132" s="68">
        <f t="shared" si="313"/>
        <v>0.10565784434684611</v>
      </c>
      <c r="CB132" s="68">
        <f t="shared" si="313"/>
        <v>-0.19482281556966896</v>
      </c>
      <c r="CC132" s="68">
        <f t="shared" si="313"/>
        <v>-0.25551607367566076</v>
      </c>
      <c r="CD132" s="68">
        <f t="shared" si="313"/>
        <v>9.7994695726396852E-2</v>
      </c>
      <c r="CE132" s="68">
        <f t="shared" si="314"/>
        <v>-0.15752137794926391</v>
      </c>
      <c r="CK132" t="str">
        <f t="shared" si="324"/>
        <v>51 Skilled agricultural and related trades</v>
      </c>
      <c r="CL132" s="68">
        <f t="shared" si="315"/>
        <v>-1.4100746991682067E-2</v>
      </c>
      <c r="CM132" s="68">
        <f t="shared" si="315"/>
        <v>0.76983476679766394</v>
      </c>
      <c r="CN132" s="68">
        <f t="shared" si="315"/>
        <v>-0.53362405780951838</v>
      </c>
      <c r="CO132" s="68">
        <f t="shared" si="315"/>
        <v>-0.94730543832203606</v>
      </c>
      <c r="CP132" s="68">
        <f t="shared" si="316"/>
        <v>-1.4809294961315544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7.8541739610802006E-3</v>
      </c>
      <c r="C133" s="27">
        <f t="shared" si="299"/>
        <v>5.8354122139847586E-4</v>
      </c>
      <c r="D133" s="27">
        <f t="shared" si="299"/>
        <v>1.5414128450400133E-2</v>
      </c>
      <c r="E133" s="27">
        <f t="shared" si="299"/>
        <v>2.6554725677778182E-2</v>
      </c>
      <c r="F133" s="27">
        <f t="shared" si="300"/>
        <v>4.1968854128178315E-2</v>
      </c>
      <c r="L133" t="str">
        <f t="shared" si="317"/>
        <v>52 Skilled metal, electrical and electronic trades</v>
      </c>
      <c r="M133" s="27">
        <f t="shared" si="301"/>
        <v>0.15238405299014668</v>
      </c>
      <c r="N133" s="27">
        <f t="shared" si="301"/>
        <v>-0.15252836591462826</v>
      </c>
      <c r="O133" s="27">
        <f t="shared" si="301"/>
        <v>0.42026446241344961</v>
      </c>
      <c r="P133" s="27">
        <f t="shared" si="301"/>
        <v>0.90001934970158648</v>
      </c>
      <c r="Q133" s="27">
        <f t="shared" si="302"/>
        <v>1.320283812115036</v>
      </c>
      <c r="W133" t="str">
        <f t="shared" si="318"/>
        <v>52 Skilled metal, electrical and electronic trades</v>
      </c>
      <c r="X133" s="27">
        <f t="shared" si="303"/>
        <v>1.5273197545518702E-2</v>
      </c>
      <c r="Y133" s="27">
        <f t="shared" si="303"/>
        <v>-0.2769799837115976</v>
      </c>
      <c r="Z133" s="27">
        <f t="shared" si="303"/>
        <v>0.44441879146162178</v>
      </c>
      <c r="AA133" s="27">
        <f t="shared" si="303"/>
        <v>0.6005629786331883</v>
      </c>
      <c r="AB133" s="27">
        <f t="shared" si="304"/>
        <v>1.0449817700948101</v>
      </c>
      <c r="AH133" t="str">
        <f t="shared" si="319"/>
        <v>52 Skilled metal, electrical and electronic trades</v>
      </c>
      <c r="AI133" s="27">
        <f t="shared" si="305"/>
        <v>-2.2729522932943391E-2</v>
      </c>
      <c r="AJ133" s="27">
        <f t="shared" si="305"/>
        <v>-7.2323352910588778E-2</v>
      </c>
      <c r="AK133" s="27">
        <f t="shared" si="305"/>
        <v>0.15236005174230127</v>
      </c>
      <c r="AL133" s="27">
        <f t="shared" si="305"/>
        <v>0.18701842967628513</v>
      </c>
      <c r="AM133" s="27">
        <f t="shared" si="306"/>
        <v>0.3393784814185864</v>
      </c>
      <c r="AS133" t="str">
        <f t="shared" si="320"/>
        <v>52 Skilled metal, electrical and electronic trades</v>
      </c>
      <c r="AT133" s="27">
        <f t="shared" si="307"/>
        <v>-0.16461233332669822</v>
      </c>
      <c r="AU133" s="27">
        <f t="shared" si="307"/>
        <v>-0.28535193201675613</v>
      </c>
      <c r="AV133" s="27">
        <f t="shared" si="307"/>
        <v>0.34228739974067768</v>
      </c>
      <c r="AW133" s="27">
        <f t="shared" si="307"/>
        <v>0.55179863138518082</v>
      </c>
      <c r="AX133" s="27">
        <f t="shared" si="308"/>
        <v>0.89408603112585849</v>
      </c>
      <c r="BD133" t="str">
        <f t="shared" si="321"/>
        <v>52 Skilled metal, electrical and electronic trades</v>
      </c>
      <c r="BE133" s="27">
        <f t="shared" si="309"/>
        <v>-0.75254010272270833</v>
      </c>
      <c r="BF133" s="27">
        <f t="shared" si="309"/>
        <v>-1.8360976119572197</v>
      </c>
      <c r="BG133" s="27">
        <f t="shared" si="309"/>
        <v>-2.1860713765983419E-2</v>
      </c>
      <c r="BH133" s="27">
        <f t="shared" si="309"/>
        <v>0.1836942122686267</v>
      </c>
      <c r="BI133" s="27">
        <f t="shared" si="310"/>
        <v>0.16183349850264328</v>
      </c>
      <c r="BO133" t="str">
        <f t="shared" si="322"/>
        <v>52 Skilled metal, electrical and electronic trades</v>
      </c>
      <c r="BP133" s="27">
        <f t="shared" si="311"/>
        <v>-1.481790289825093</v>
      </c>
      <c r="BQ133" s="27">
        <f t="shared" si="311"/>
        <v>-0.22755450665674903</v>
      </c>
      <c r="BR133" s="27">
        <f t="shared" si="311"/>
        <v>-0.98336949886775837</v>
      </c>
      <c r="BS133" s="27">
        <f t="shared" si="311"/>
        <v>-1.5152342409616386</v>
      </c>
      <c r="BT133" s="27">
        <f t="shared" si="312"/>
        <v>-2.498603739829397</v>
      </c>
      <c r="BZ133" t="str">
        <f t="shared" si="323"/>
        <v>52 Skilled metal, electrical and electronic trades</v>
      </c>
      <c r="CA133" s="68">
        <f t="shared" si="313"/>
        <v>0.46265621271905211</v>
      </c>
      <c r="CB133" s="68">
        <f t="shared" si="313"/>
        <v>-0.98637139624304515</v>
      </c>
      <c r="CC133" s="68">
        <f t="shared" si="313"/>
        <v>-0.41890928167743935</v>
      </c>
      <c r="CD133" s="68">
        <f t="shared" si="313"/>
        <v>-1.4642977989946768</v>
      </c>
      <c r="CE133" s="68">
        <f t="shared" si="314"/>
        <v>-1.8832070806721162</v>
      </c>
      <c r="CK133" t="str">
        <f t="shared" si="324"/>
        <v>52 Skilled metal, electrical and electronic trades</v>
      </c>
      <c r="CL133" s="68">
        <f t="shared" si="315"/>
        <v>5.4498573513420023E-2</v>
      </c>
      <c r="CM133" s="68">
        <f t="shared" si="315"/>
        <v>0.24135592345985435</v>
      </c>
      <c r="CN133" s="68">
        <f t="shared" si="315"/>
        <v>-0.3920959170121936</v>
      </c>
      <c r="CO133" s="68">
        <f t="shared" si="315"/>
        <v>-0.45855306091036896</v>
      </c>
      <c r="CP133" s="68">
        <f t="shared" si="316"/>
        <v>-0.85064897792256255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-4.823077901356965E-3</v>
      </c>
      <c r="C134" s="27">
        <f t="shared" si="299"/>
        <v>-3.9947763634679972E-3</v>
      </c>
      <c r="D134" s="27">
        <f t="shared" si="299"/>
        <v>8.6083588949330738E-3</v>
      </c>
      <c r="E134" s="27">
        <f t="shared" si="299"/>
        <v>4.4994282477685069E-3</v>
      </c>
      <c r="F134" s="27">
        <f t="shared" si="300"/>
        <v>1.3107787142701581E-2</v>
      </c>
      <c r="L134" t="str">
        <f t="shared" si="317"/>
        <v>53 Skilled construction and building trades</v>
      </c>
      <c r="M134" s="27">
        <f t="shared" si="301"/>
        <v>4.1282022715862121E-2</v>
      </c>
      <c r="N134" s="27">
        <f t="shared" si="301"/>
        <v>-8.900089155735158E-2</v>
      </c>
      <c r="O134" s="27">
        <f t="shared" si="301"/>
        <v>0.16528485267510595</v>
      </c>
      <c r="P134" s="27">
        <f t="shared" si="301"/>
        <v>0.19782931425118389</v>
      </c>
      <c r="Q134" s="27">
        <f t="shared" si="302"/>
        <v>0.36311416692628984</v>
      </c>
      <c r="W134" t="str">
        <f t="shared" si="318"/>
        <v>53 Skilled construction and building trades</v>
      </c>
      <c r="X134" s="27">
        <f t="shared" si="303"/>
        <v>-0.16835303125698342</v>
      </c>
      <c r="Y134" s="27">
        <f t="shared" si="303"/>
        <v>-0.17946958659791235</v>
      </c>
      <c r="Z134" s="27">
        <f t="shared" si="303"/>
        <v>0.29672128638680828</v>
      </c>
      <c r="AA134" s="27">
        <f t="shared" si="303"/>
        <v>0.23295261910279752</v>
      </c>
      <c r="AB134" s="27">
        <f t="shared" si="304"/>
        <v>0.5296739054896058</v>
      </c>
      <c r="AH134" t="str">
        <f t="shared" si="319"/>
        <v>53 Skilled construction and building trades</v>
      </c>
      <c r="AI134" s="27">
        <f t="shared" si="305"/>
        <v>4.8380815485511097E-2</v>
      </c>
      <c r="AJ134" s="27">
        <f t="shared" si="305"/>
        <v>-0.16615610918036106</v>
      </c>
      <c r="AK134" s="27">
        <f t="shared" si="305"/>
        <v>0.23013098191736481</v>
      </c>
      <c r="AL134" s="27">
        <f t="shared" si="305"/>
        <v>0.21203832172475601</v>
      </c>
      <c r="AM134" s="27">
        <f t="shared" si="306"/>
        <v>0.44216930364212081</v>
      </c>
      <c r="AS134" t="str">
        <f t="shared" si="320"/>
        <v>53 Skilled construction and building trades</v>
      </c>
      <c r="AT134" s="27">
        <f t="shared" si="307"/>
        <v>-7.5106773785671876E-2</v>
      </c>
      <c r="AU134" s="27">
        <f t="shared" si="307"/>
        <v>-0.20244241050267442</v>
      </c>
      <c r="AV134" s="27">
        <f t="shared" si="307"/>
        <v>0.28918450039422028</v>
      </c>
      <c r="AW134" s="27">
        <f t="shared" si="307"/>
        <v>0.1943200035622934</v>
      </c>
      <c r="AX134" s="27">
        <f t="shared" si="308"/>
        <v>0.48350450395651368</v>
      </c>
      <c r="BD134" t="str">
        <f t="shared" si="321"/>
        <v>53 Skilled construction and building trades</v>
      </c>
      <c r="BE134" s="27">
        <f t="shared" si="309"/>
        <v>-1.1429588199174976</v>
      </c>
      <c r="BF134" s="27">
        <f t="shared" si="309"/>
        <v>-2.9698370076867437</v>
      </c>
      <c r="BG134" s="27">
        <f t="shared" si="309"/>
        <v>0.68872525316680644</v>
      </c>
      <c r="BH134" s="27">
        <f t="shared" si="309"/>
        <v>-0.14129330975747045</v>
      </c>
      <c r="BI134" s="27">
        <f t="shared" si="310"/>
        <v>0.54743194340933599</v>
      </c>
      <c r="BO134" t="str">
        <f t="shared" si="322"/>
        <v>53 Skilled construction and building trades</v>
      </c>
      <c r="BP134" s="27">
        <f t="shared" si="311"/>
        <v>-0.94659802152177086</v>
      </c>
      <c r="BQ134" s="27">
        <f t="shared" si="311"/>
        <v>-1.2972419438933098</v>
      </c>
      <c r="BR134" s="27">
        <f t="shared" si="311"/>
        <v>0.25834434772876769</v>
      </c>
      <c r="BS134" s="27">
        <f t="shared" si="311"/>
        <v>-0.23889556148056634</v>
      </c>
      <c r="BT134" s="27">
        <f t="shared" si="312"/>
        <v>1.9448786248201344E-2</v>
      </c>
      <c r="BZ134" t="str">
        <f t="shared" si="323"/>
        <v>53 Skilled construction and building trades</v>
      </c>
      <c r="CA134" s="68">
        <f t="shared" si="313"/>
        <v>0.82997789223328766</v>
      </c>
      <c r="CB134" s="68">
        <f t="shared" si="313"/>
        <v>-1.7785173030757413</v>
      </c>
      <c r="CC134" s="68">
        <f t="shared" si="313"/>
        <v>0.25226312826811537</v>
      </c>
      <c r="CD134" s="68">
        <f t="shared" si="313"/>
        <v>0.29221209142557303</v>
      </c>
      <c r="CE134" s="68">
        <f t="shared" si="314"/>
        <v>0.54447521969368839</v>
      </c>
      <c r="CK134" t="str">
        <f t="shared" si="324"/>
        <v>53 Skilled construction and building trades</v>
      </c>
      <c r="CL134" s="68">
        <f t="shared" si="315"/>
        <v>3.9216436396002585E-2</v>
      </c>
      <c r="CM134" s="68">
        <f t="shared" si="315"/>
        <v>0.25992317632275386</v>
      </c>
      <c r="CN134" s="68">
        <f t="shared" si="315"/>
        <v>-0.795746704599267</v>
      </c>
      <c r="CO134" s="68">
        <f t="shared" si="315"/>
        <v>-0.8602297642291773</v>
      </c>
      <c r="CP134" s="68">
        <f t="shared" si="316"/>
        <v>-1.6559764688284444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7.733895387347825E-3</v>
      </c>
      <c r="C135" s="27">
        <f t="shared" si="299"/>
        <v>-7.4643544315908805E-3</v>
      </c>
      <c r="D135" s="27">
        <f t="shared" si="299"/>
        <v>3.8661568853711525E-2</v>
      </c>
      <c r="E135" s="27">
        <f t="shared" si="299"/>
        <v>7.3118421024957719E-2</v>
      </c>
      <c r="F135" s="27">
        <f t="shared" si="300"/>
        <v>0.11177998987866924</v>
      </c>
      <c r="L135" t="str">
        <f t="shared" si="317"/>
        <v>54 Textiles, printing and other skilled trades</v>
      </c>
      <c r="M135" s="27">
        <f t="shared" si="301"/>
        <v>0.18993948373445213</v>
      </c>
      <c r="N135" s="27">
        <f t="shared" si="301"/>
        <v>9.1285719498676032E-3</v>
      </c>
      <c r="O135" s="27">
        <f t="shared" si="301"/>
        <v>0.31590853553975573</v>
      </c>
      <c r="P135" s="27">
        <f t="shared" si="301"/>
        <v>0.6897545336162354</v>
      </c>
      <c r="Q135" s="27">
        <f t="shared" si="302"/>
        <v>1.0056630691559911</v>
      </c>
      <c r="W135" t="str">
        <f t="shared" si="318"/>
        <v>54 Textiles, printing and other skilled trades</v>
      </c>
      <c r="X135" s="27">
        <f t="shared" si="303"/>
        <v>-7.1527547706239369E-2</v>
      </c>
      <c r="Y135" s="27">
        <f t="shared" si="303"/>
        <v>2.3375329325210581E-2</v>
      </c>
      <c r="Z135" s="27">
        <f t="shared" si="303"/>
        <v>0.48263323934232494</v>
      </c>
      <c r="AA135" s="27">
        <f t="shared" si="303"/>
        <v>0.44122513966930121</v>
      </c>
      <c r="AB135" s="27">
        <f t="shared" si="304"/>
        <v>0.92385837901162615</v>
      </c>
      <c r="AH135" t="str">
        <f t="shared" si="319"/>
        <v>54 Textiles, printing and other skilled trades</v>
      </c>
      <c r="AI135" s="27">
        <f t="shared" si="305"/>
        <v>-9.0489207274891625E-2</v>
      </c>
      <c r="AJ135" s="27">
        <f t="shared" si="305"/>
        <v>0.10957004426651729</v>
      </c>
      <c r="AK135" s="27">
        <f t="shared" si="305"/>
        <v>0.14254084123112276</v>
      </c>
      <c r="AL135" s="27">
        <f t="shared" si="305"/>
        <v>0.26649779116055228</v>
      </c>
      <c r="AM135" s="27">
        <f t="shared" si="306"/>
        <v>0.40903863239167504</v>
      </c>
      <c r="AS135" t="str">
        <f t="shared" si="320"/>
        <v>54 Textiles, printing and other skilled trades</v>
      </c>
      <c r="AT135" s="27">
        <f t="shared" si="307"/>
        <v>-6.7232939104546419E-2</v>
      </c>
      <c r="AU135" s="27">
        <f t="shared" si="307"/>
        <v>5.6577617285999748E-2</v>
      </c>
      <c r="AV135" s="27">
        <f t="shared" si="307"/>
        <v>0.16083751121310474</v>
      </c>
      <c r="AW135" s="27">
        <f t="shared" si="307"/>
        <v>-8.0718742364848106E-3</v>
      </c>
      <c r="AX135" s="27">
        <f t="shared" si="308"/>
        <v>0.15276563697661993</v>
      </c>
      <c r="BD135" t="str">
        <f t="shared" si="321"/>
        <v>54 Textiles, printing and other skilled trades</v>
      </c>
      <c r="BE135" s="27">
        <f t="shared" si="309"/>
        <v>-0.27716309062339572</v>
      </c>
      <c r="BF135" s="27">
        <f t="shared" si="309"/>
        <v>-0.60477298615491648</v>
      </c>
      <c r="BG135" s="27">
        <f t="shared" si="309"/>
        <v>0.65425785563897509</v>
      </c>
      <c r="BH135" s="27">
        <f t="shared" si="309"/>
        <v>0.17725863386384244</v>
      </c>
      <c r="BI135" s="27">
        <f t="shared" si="310"/>
        <v>0.83151648950281754</v>
      </c>
      <c r="BO135" t="str">
        <f t="shared" si="322"/>
        <v>54 Textiles, printing and other skilled trades</v>
      </c>
      <c r="BP135" s="27">
        <f t="shared" si="311"/>
        <v>-0.97638109699562747</v>
      </c>
      <c r="BQ135" s="27">
        <f t="shared" si="311"/>
        <v>2.3456521706502365E-2</v>
      </c>
      <c r="BR135" s="27">
        <f t="shared" si="311"/>
        <v>-0.24767241348416036</v>
      </c>
      <c r="BS135" s="27">
        <f t="shared" si="311"/>
        <v>-0.60736799499454097</v>
      </c>
      <c r="BT135" s="27">
        <f t="shared" si="312"/>
        <v>-0.85504040847870133</v>
      </c>
      <c r="BZ135" t="str">
        <f t="shared" si="323"/>
        <v>54 Textiles, printing and other skilled trades</v>
      </c>
      <c r="CA135" s="68">
        <f t="shared" si="313"/>
        <v>0.30876231235234686</v>
      </c>
      <c r="CB135" s="68">
        <f t="shared" si="313"/>
        <v>-0.30475917863012247</v>
      </c>
      <c r="CC135" s="68">
        <f t="shared" si="313"/>
        <v>0.17558050812631043</v>
      </c>
      <c r="CD135" s="68">
        <f t="shared" si="313"/>
        <v>-1.0205908967717536</v>
      </c>
      <c r="CE135" s="68">
        <f t="shared" si="314"/>
        <v>-0.8450103886454432</v>
      </c>
      <c r="CK135" t="str">
        <f t="shared" si="324"/>
        <v>54 Textiles, printing and other skilled trades</v>
      </c>
      <c r="CL135" s="68">
        <f t="shared" si="315"/>
        <v>-0.14928690977520587</v>
      </c>
      <c r="CM135" s="68">
        <f t="shared" si="315"/>
        <v>0.23882631754481087</v>
      </c>
      <c r="CN135" s="68">
        <f t="shared" si="315"/>
        <v>-0.53255617818302936</v>
      </c>
      <c r="CO135" s="68">
        <f t="shared" si="315"/>
        <v>-0.34140660906921155</v>
      </c>
      <c r="CP135" s="68">
        <f t="shared" si="316"/>
        <v>-0.87396278725224086</v>
      </c>
    </row>
    <row r="136" spans="1:94" x14ac:dyDescent="0.2">
      <c r="A136" t="str">
        <f t="shared" si="298"/>
        <v>61 Caring personal service occupations</v>
      </c>
      <c r="B136" s="27">
        <f t="shared" si="299"/>
        <v>5.9009246286482533E-3</v>
      </c>
      <c r="C136" s="27">
        <f t="shared" si="299"/>
        <v>-2.3253839356870837E-3</v>
      </c>
      <c r="D136" s="27">
        <f t="shared" si="299"/>
        <v>1.7242914520190417E-2</v>
      </c>
      <c r="E136" s="27">
        <f t="shared" si="299"/>
        <v>4.1548655434641792E-2</v>
      </c>
      <c r="F136" s="27">
        <f t="shared" si="300"/>
        <v>5.8791569954832208E-2</v>
      </c>
      <c r="L136" t="str">
        <f t="shared" si="317"/>
        <v>61 Caring personal service occupations</v>
      </c>
      <c r="M136" s="27">
        <f t="shared" si="301"/>
        <v>0.34416845678331054</v>
      </c>
      <c r="N136" s="27">
        <f t="shared" si="301"/>
        <v>4.4095657801761057E-2</v>
      </c>
      <c r="O136" s="27">
        <f t="shared" si="301"/>
        <v>1.0994343452448017</v>
      </c>
      <c r="P136" s="27">
        <f t="shared" si="301"/>
        <v>2.4630467315621609</v>
      </c>
      <c r="Q136" s="27">
        <f t="shared" si="302"/>
        <v>3.5624810768069626</v>
      </c>
      <c r="W136" t="str">
        <f t="shared" si="318"/>
        <v>61 Caring personal service occupations</v>
      </c>
      <c r="X136" s="27">
        <f t="shared" si="303"/>
        <v>-0.55196762494012841</v>
      </c>
      <c r="Y136" s="27">
        <f t="shared" si="303"/>
        <v>0.56489341904940549</v>
      </c>
      <c r="Z136" s="27">
        <f t="shared" si="303"/>
        <v>1.4462415129572204</v>
      </c>
      <c r="AA136" s="27">
        <f t="shared" si="303"/>
        <v>1.9312254275980223</v>
      </c>
      <c r="AB136" s="27">
        <f t="shared" si="304"/>
        <v>3.3774669405552427</v>
      </c>
      <c r="AH136" t="str">
        <f t="shared" si="319"/>
        <v>61 Caring personal service occupations</v>
      </c>
      <c r="AI136" s="27">
        <f t="shared" si="305"/>
        <v>-1.4426794452660996</v>
      </c>
      <c r="AJ136" s="27">
        <f t="shared" si="305"/>
        <v>0.47357644095822859</v>
      </c>
      <c r="AK136" s="27">
        <f t="shared" si="305"/>
        <v>8.9212199403139181E-2</v>
      </c>
      <c r="AL136" s="27">
        <f t="shared" si="305"/>
        <v>0.26367725126959929</v>
      </c>
      <c r="AM136" s="27">
        <f t="shared" si="306"/>
        <v>0.35288945067273847</v>
      </c>
      <c r="AS136" t="str">
        <f t="shared" si="320"/>
        <v>61 Caring personal service occupations</v>
      </c>
      <c r="AT136" s="27">
        <f t="shared" si="307"/>
        <v>-0.43767348880281087</v>
      </c>
      <c r="AU136" s="27">
        <f t="shared" si="307"/>
        <v>0.44806979131429259</v>
      </c>
      <c r="AV136" s="27">
        <f t="shared" si="307"/>
        <v>0.20409571364756829</v>
      </c>
      <c r="AW136" s="27">
        <f t="shared" si="307"/>
        <v>0.47743812818308307</v>
      </c>
      <c r="AX136" s="27">
        <f t="shared" si="308"/>
        <v>0.68153384183065135</v>
      </c>
      <c r="BD136" t="str">
        <f t="shared" si="321"/>
        <v>61 Caring personal service occupations</v>
      </c>
      <c r="BE136" s="27">
        <f t="shared" si="309"/>
        <v>2.5048996977846372</v>
      </c>
      <c r="BF136" s="27">
        <f t="shared" si="309"/>
        <v>-1.5215025485838112</v>
      </c>
      <c r="BG136" s="27">
        <f t="shared" si="309"/>
        <v>2.3586325481075008</v>
      </c>
      <c r="BH136" s="27">
        <f t="shared" si="309"/>
        <v>4.8522453840067392</v>
      </c>
      <c r="BI136" s="27">
        <f t="shared" si="310"/>
        <v>7.21087793211424</v>
      </c>
      <c r="BO136" t="str">
        <f t="shared" si="322"/>
        <v>61 Caring personal service occupations</v>
      </c>
      <c r="BP136" s="27">
        <f t="shared" si="311"/>
        <v>-1.9821443616443091</v>
      </c>
      <c r="BQ136" s="27">
        <f t="shared" si="311"/>
        <v>-2.9570267221769662</v>
      </c>
      <c r="BR136" s="27">
        <f t="shared" si="311"/>
        <v>-1.5111194734931086</v>
      </c>
      <c r="BS136" s="27">
        <f t="shared" si="311"/>
        <v>-3.7897790796839814</v>
      </c>
      <c r="BT136" s="27">
        <f t="shared" si="312"/>
        <v>-5.30089855317709</v>
      </c>
      <c r="BZ136" t="str">
        <f t="shared" si="323"/>
        <v>61 Caring personal service occupations</v>
      </c>
      <c r="CA136" s="68">
        <f t="shared" si="313"/>
        <v>-1.8189420819859308</v>
      </c>
      <c r="CB136" s="68">
        <f t="shared" si="313"/>
        <v>-0.31354872959219593</v>
      </c>
      <c r="CC136" s="68">
        <f t="shared" si="313"/>
        <v>-0.68418568945838221</v>
      </c>
      <c r="CD136" s="68">
        <f t="shared" si="313"/>
        <v>-6.3346835759938491E-2</v>
      </c>
      <c r="CE136" s="68">
        <f t="shared" si="314"/>
        <v>-0.7475325252183207</v>
      </c>
      <c r="CK136" t="str">
        <f t="shared" si="324"/>
        <v>61 Caring personal service occupations</v>
      </c>
      <c r="CL136" s="68">
        <f t="shared" si="315"/>
        <v>-0.1357415992534014</v>
      </c>
      <c r="CM136" s="68">
        <f t="shared" si="315"/>
        <v>8.9361654524373502E-2</v>
      </c>
      <c r="CN136" s="68">
        <f t="shared" si="315"/>
        <v>2.3774404250393621E-2</v>
      </c>
      <c r="CO136" s="68">
        <f t="shared" si="315"/>
        <v>6.1112416657630342E-2</v>
      </c>
      <c r="CP136" s="68">
        <f t="shared" si="316"/>
        <v>8.4886820908023963E-2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2.1761910359511173E-2</v>
      </c>
      <c r="C137" s="27">
        <f t="shared" si="299"/>
        <v>2.2526954262150067E-3</v>
      </c>
      <c r="D137" s="27">
        <f t="shared" si="299"/>
        <v>1.8784371823941048E-2</v>
      </c>
      <c r="E137" s="27">
        <f t="shared" si="299"/>
        <v>3.6147999902557307E-2</v>
      </c>
      <c r="F137" s="27">
        <f t="shared" si="300"/>
        <v>5.4932371726498355E-2</v>
      </c>
      <c r="L137" t="str">
        <f t="shared" si="317"/>
        <v>62 Leisure, travel and related personal service occupations</v>
      </c>
      <c r="M137" s="27">
        <f t="shared" si="301"/>
        <v>8.8149585659023921E-2</v>
      </c>
      <c r="N137" s="27">
        <f t="shared" si="301"/>
        <v>-5.1004952743670118E-2</v>
      </c>
      <c r="O137" s="27">
        <f t="shared" si="301"/>
        <v>0.15789922261579847</v>
      </c>
      <c r="P137" s="27">
        <f t="shared" si="301"/>
        <v>0.45916460689714889</v>
      </c>
      <c r="Q137" s="27">
        <f t="shared" si="302"/>
        <v>0.61706382951294736</v>
      </c>
      <c r="W137" t="str">
        <f t="shared" si="318"/>
        <v>62 Leisure, travel and related personal service occupations</v>
      </c>
      <c r="X137" s="27">
        <f t="shared" si="303"/>
        <v>0.2243362975208969</v>
      </c>
      <c r="Y137" s="27">
        <f t="shared" si="303"/>
        <v>-7.5777690328867831E-2</v>
      </c>
      <c r="Z137" s="27">
        <f t="shared" si="303"/>
        <v>0.46711143600427807</v>
      </c>
      <c r="AA137" s="27">
        <f t="shared" si="303"/>
        <v>0.86165876472256331</v>
      </c>
      <c r="AB137" s="27">
        <f t="shared" si="304"/>
        <v>1.3287702007268414</v>
      </c>
      <c r="AH137" t="str">
        <f t="shared" si="319"/>
        <v>62 Leisure, travel and related personal service occupations</v>
      </c>
      <c r="AI137" s="27">
        <f t="shared" si="305"/>
        <v>0.1070030531839794</v>
      </c>
      <c r="AJ137" s="27">
        <f t="shared" si="305"/>
        <v>-1.169978670903804E-2</v>
      </c>
      <c r="AK137" s="27">
        <f t="shared" si="305"/>
        <v>0.22704807351425105</v>
      </c>
      <c r="AL137" s="27">
        <f t="shared" si="305"/>
        <v>0.56045040441862981</v>
      </c>
      <c r="AM137" s="27">
        <f t="shared" si="306"/>
        <v>0.78749847793288086</v>
      </c>
      <c r="AS137" t="str">
        <f t="shared" si="320"/>
        <v>62 Leisure, travel and related personal service occupations</v>
      </c>
      <c r="AT137" s="27">
        <f t="shared" si="307"/>
        <v>0.26354837665841302</v>
      </c>
      <c r="AU137" s="27">
        <f t="shared" si="307"/>
        <v>-1.6970896520049239E-2</v>
      </c>
      <c r="AV137" s="27">
        <f t="shared" si="307"/>
        <v>0.27197812567153101</v>
      </c>
      <c r="AW137" s="27">
        <f t="shared" si="307"/>
        <v>0.71503664865320538</v>
      </c>
      <c r="AX137" s="27">
        <f t="shared" si="308"/>
        <v>0.98701477432473639</v>
      </c>
      <c r="BD137" t="str">
        <f t="shared" si="321"/>
        <v>62 Leisure, travel and related personal service occupations</v>
      </c>
      <c r="BE137" s="27">
        <f t="shared" si="309"/>
        <v>0.42797555686176825</v>
      </c>
      <c r="BF137" s="27">
        <f t="shared" si="309"/>
        <v>-0.9478009069789497</v>
      </c>
      <c r="BG137" s="27">
        <f t="shared" si="309"/>
        <v>-0.11008009161132026</v>
      </c>
      <c r="BH137" s="27">
        <f t="shared" si="309"/>
        <v>-9.0446053392698289E-2</v>
      </c>
      <c r="BI137" s="27">
        <f t="shared" si="310"/>
        <v>-0.20052614500401855</v>
      </c>
      <c r="BO137" t="str">
        <f t="shared" si="322"/>
        <v>62 Leisure, travel and related personal service occupations</v>
      </c>
      <c r="BP137" s="27">
        <f t="shared" si="311"/>
        <v>1.3178614489623541E-2</v>
      </c>
      <c r="BQ137" s="27">
        <f t="shared" si="311"/>
        <v>-0.98357309750412902</v>
      </c>
      <c r="BR137" s="27">
        <f t="shared" si="311"/>
        <v>-0.55723540531298976</v>
      </c>
      <c r="BS137" s="27">
        <f t="shared" si="311"/>
        <v>-0.8469596876460157</v>
      </c>
      <c r="BT137" s="27">
        <f t="shared" si="312"/>
        <v>-1.4041950929590055</v>
      </c>
      <c r="BZ137" t="str">
        <f t="shared" si="323"/>
        <v>62 Leisure, travel and related personal service occupations</v>
      </c>
      <c r="CA137" s="68">
        <f t="shared" si="313"/>
        <v>0.8879646726976258</v>
      </c>
      <c r="CB137" s="68">
        <f t="shared" si="313"/>
        <v>-0.33288528982307097</v>
      </c>
      <c r="CC137" s="68">
        <f t="shared" si="313"/>
        <v>-4.5032453838810493E-2</v>
      </c>
      <c r="CD137" s="68">
        <f t="shared" si="313"/>
        <v>-5.548963459969114E-2</v>
      </c>
      <c r="CE137" s="68">
        <f t="shared" si="314"/>
        <v>-0.10052208843850163</v>
      </c>
      <c r="CK137" t="str">
        <f t="shared" si="324"/>
        <v>62 Leisure, travel and related personal service occupations</v>
      </c>
      <c r="CL137" s="68">
        <f t="shared" si="315"/>
        <v>-0.14074640812170258</v>
      </c>
      <c r="CM137" s="68">
        <f t="shared" si="315"/>
        <v>8.9833666357091779E-2</v>
      </c>
      <c r="CN137" s="68">
        <f t="shared" si="315"/>
        <v>-0.31252923826395518</v>
      </c>
      <c r="CO137" s="68">
        <f t="shared" si="315"/>
        <v>-0.16415998902339096</v>
      </c>
      <c r="CP137" s="68">
        <f t="shared" si="316"/>
        <v>-0.47668922728734614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-1.1126621987917786E-4</v>
      </c>
      <c r="C138" s="27">
        <f t="shared" si="299"/>
        <v>1.1152282735208373E-4</v>
      </c>
      <c r="D138" s="27">
        <f t="shared" si="299"/>
        <v>1.9240736214308951E-4</v>
      </c>
      <c r="E138" s="27">
        <f t="shared" si="299"/>
        <v>9.2774808639676447E-4</v>
      </c>
      <c r="F138" s="27">
        <f t="shared" si="300"/>
        <v>1.120155448539854E-3</v>
      </c>
      <c r="L138" t="str">
        <f t="shared" si="317"/>
        <v>63 Community and civil enforcement occupations</v>
      </c>
      <c r="M138" s="27">
        <f t="shared" si="301"/>
        <v>-1.4207682438984008E-3</v>
      </c>
      <c r="N138" s="27">
        <f t="shared" si="301"/>
        <v>7.125789843524466E-3</v>
      </c>
      <c r="O138" s="27">
        <f t="shared" si="301"/>
        <v>-3.7535701096058083E-3</v>
      </c>
      <c r="P138" s="27">
        <f t="shared" si="301"/>
        <v>1.7329424371855785E-2</v>
      </c>
      <c r="Q138" s="27">
        <f t="shared" si="302"/>
        <v>1.3575854262249977E-2</v>
      </c>
      <c r="W138" t="str">
        <f t="shared" si="318"/>
        <v>63 Community and civil enforcement occupations</v>
      </c>
      <c r="X138" s="27">
        <f t="shared" si="303"/>
        <v>-5.4743289050719346E-3</v>
      </c>
      <c r="Y138" s="27">
        <f t="shared" si="303"/>
        <v>1.2155790656250373E-2</v>
      </c>
      <c r="Z138" s="27">
        <f t="shared" si="303"/>
        <v>2.619751099295714E-3</v>
      </c>
      <c r="AA138" s="27">
        <f t="shared" si="303"/>
        <v>1.7677753087020548E-2</v>
      </c>
      <c r="AB138" s="27">
        <f t="shared" si="304"/>
        <v>2.0297504186316262E-2</v>
      </c>
      <c r="AH138" t="str">
        <f t="shared" si="319"/>
        <v>63 Community and civil enforcement occupations</v>
      </c>
      <c r="AI138" s="27">
        <f t="shared" si="305"/>
        <v>-4.4223706842006077E-3</v>
      </c>
      <c r="AJ138" s="27">
        <f t="shared" si="305"/>
        <v>9.273663187408826E-3</v>
      </c>
      <c r="AK138" s="27">
        <f t="shared" si="305"/>
        <v>-8.9429715566325813E-3</v>
      </c>
      <c r="AL138" s="27">
        <f t="shared" si="305"/>
        <v>3.8978389298312058E-3</v>
      </c>
      <c r="AM138" s="27">
        <f t="shared" si="306"/>
        <v>-5.0451326268013755E-3</v>
      </c>
      <c r="AS138" t="str">
        <f t="shared" si="320"/>
        <v>63 Community and civil enforcement occupations</v>
      </c>
      <c r="AT138" s="27">
        <f t="shared" si="307"/>
        <v>-6.9197892246422726E-3</v>
      </c>
      <c r="AU138" s="27">
        <f t="shared" si="307"/>
        <v>8.3244455875288656E-3</v>
      </c>
      <c r="AV138" s="27">
        <f t="shared" si="307"/>
        <v>-1.124522989348262E-2</v>
      </c>
      <c r="AW138" s="27">
        <f t="shared" si="307"/>
        <v>-1.157868334505166E-4</v>
      </c>
      <c r="AX138" s="27">
        <f t="shared" si="308"/>
        <v>-1.1361016726933137E-2</v>
      </c>
      <c r="BD138" t="str">
        <f t="shared" si="321"/>
        <v>63 Community and civil enforcement occupations</v>
      </c>
      <c r="BE138" s="27">
        <f t="shared" si="309"/>
        <v>-5.2778478283048658E-2</v>
      </c>
      <c r="BF138" s="27">
        <f t="shared" si="309"/>
        <v>4.1813969054042111E-2</v>
      </c>
      <c r="BG138" s="27">
        <f t="shared" si="309"/>
        <v>-6.1637295705253406E-2</v>
      </c>
      <c r="BH138" s="27">
        <f t="shared" si="309"/>
        <v>5.2159325481970498E-3</v>
      </c>
      <c r="BI138" s="27">
        <f t="shared" si="310"/>
        <v>-5.6421363157056356E-2</v>
      </c>
      <c r="BO138" t="str">
        <f t="shared" si="322"/>
        <v>63 Community and civil enforcement occupations</v>
      </c>
      <c r="BP138" s="27">
        <f t="shared" si="311"/>
        <v>-5.3395763389054302E-2</v>
      </c>
      <c r="BQ138" s="27">
        <f t="shared" si="311"/>
        <v>5.2387539962458818E-2</v>
      </c>
      <c r="BR138" s="27">
        <f t="shared" si="311"/>
        <v>-8.3253176089543246E-2</v>
      </c>
      <c r="BS138" s="27">
        <f t="shared" si="311"/>
        <v>-1.7580226017145734E-2</v>
      </c>
      <c r="BT138" s="27">
        <f t="shared" si="312"/>
        <v>-0.10083340210668898</v>
      </c>
      <c r="BZ138" t="str">
        <f t="shared" si="323"/>
        <v>63 Community and civil enforcement occupations</v>
      </c>
      <c r="CA138" s="68">
        <f t="shared" si="313"/>
        <v>-1.4284070317937547E-3</v>
      </c>
      <c r="CB138" s="68">
        <f t="shared" si="313"/>
        <v>2.8434145241679698E-2</v>
      </c>
      <c r="CC138" s="68">
        <f t="shared" si="313"/>
        <v>-5.0503178295744994E-2</v>
      </c>
      <c r="CD138" s="68">
        <f t="shared" si="313"/>
        <v>-3.4988053371190486E-4</v>
      </c>
      <c r="CE138" s="68">
        <f t="shared" si="314"/>
        <v>-5.0853058829456899E-2</v>
      </c>
      <c r="CK138" t="str">
        <f t="shared" si="324"/>
        <v>63 Community and civil enforcement occupations</v>
      </c>
      <c r="CL138" s="68">
        <f t="shared" si="315"/>
        <v>-1.0237601353542253E-2</v>
      </c>
      <c r="CM138" s="68">
        <f t="shared" si="315"/>
        <v>2.6771686147331972E-2</v>
      </c>
      <c r="CN138" s="68">
        <f t="shared" si="315"/>
        <v>-3.5763510575788283E-2</v>
      </c>
      <c r="CO138" s="68">
        <f t="shared" si="315"/>
        <v>-3.6655341797013317E-3</v>
      </c>
      <c r="CP138" s="68">
        <f t="shared" si="316"/>
        <v>-3.9429044755489612E-2</v>
      </c>
    </row>
    <row r="139" spans="1:94" x14ac:dyDescent="0.2">
      <c r="A139" t="str">
        <f t="shared" si="298"/>
        <v>71 Sales occupations</v>
      </c>
      <c r="B139" s="27">
        <f t="shared" si="299"/>
        <v>1.81540412265975E-2</v>
      </c>
      <c r="C139" s="27">
        <f t="shared" si="299"/>
        <v>-2.0607939169613815E-2</v>
      </c>
      <c r="D139" s="27">
        <f t="shared" si="299"/>
        <v>4.8866986588729205E-2</v>
      </c>
      <c r="E139" s="27">
        <f t="shared" si="299"/>
        <v>8.6769367674542852E-2</v>
      </c>
      <c r="F139" s="27">
        <f t="shared" si="300"/>
        <v>0.13563635426327206</v>
      </c>
      <c r="L139" t="str">
        <f t="shared" si="317"/>
        <v>71 Sales occupations</v>
      </c>
      <c r="M139" s="27">
        <f t="shared" si="301"/>
        <v>0.21460315884030812</v>
      </c>
      <c r="N139" s="27">
        <f t="shared" si="301"/>
        <v>-8.8168450735337522E-3</v>
      </c>
      <c r="O139" s="27">
        <f t="shared" si="301"/>
        <v>0.91129433348657951</v>
      </c>
      <c r="P139" s="27">
        <f t="shared" si="301"/>
        <v>2.3163791671857852</v>
      </c>
      <c r="Q139" s="27">
        <f t="shared" si="302"/>
        <v>3.2276735006723647</v>
      </c>
      <c r="W139" t="str">
        <f t="shared" si="318"/>
        <v>71 Sales occupations</v>
      </c>
      <c r="X139" s="27">
        <f t="shared" si="303"/>
        <v>-0.48820162494866182</v>
      </c>
      <c r="Y139" s="27">
        <f t="shared" si="303"/>
        <v>0.63317631325844026</v>
      </c>
      <c r="Z139" s="27">
        <f t="shared" si="303"/>
        <v>1.4031414749696856</v>
      </c>
      <c r="AA139" s="27">
        <f t="shared" si="303"/>
        <v>2.5652298025677389</v>
      </c>
      <c r="AB139" s="27">
        <f t="shared" si="304"/>
        <v>3.9683712775374245</v>
      </c>
      <c r="AH139" t="str">
        <f t="shared" si="319"/>
        <v>71 Sales occupations</v>
      </c>
      <c r="AI139" s="27">
        <f t="shared" si="305"/>
        <v>-0.20856443872281671</v>
      </c>
      <c r="AJ139" s="27">
        <f t="shared" si="305"/>
        <v>0.32642593547967413</v>
      </c>
      <c r="AK139" s="27">
        <f t="shared" si="305"/>
        <v>0.35160944787007864</v>
      </c>
      <c r="AL139" s="27">
        <f t="shared" si="305"/>
        <v>0.90286289151974808</v>
      </c>
      <c r="AM139" s="27">
        <f t="shared" si="306"/>
        <v>1.2544723393898267</v>
      </c>
      <c r="AS139" t="str">
        <f t="shared" si="320"/>
        <v>71 Sales occupations</v>
      </c>
      <c r="AT139" s="27">
        <f t="shared" si="307"/>
        <v>-0.29451439240709787</v>
      </c>
      <c r="AU139" s="27">
        <f t="shared" si="307"/>
        <v>0.14370483612056839</v>
      </c>
      <c r="AV139" s="27">
        <f t="shared" si="307"/>
        <v>0.20229248416315926</v>
      </c>
      <c r="AW139" s="27">
        <f t="shared" si="307"/>
        <v>0.49134139790945053</v>
      </c>
      <c r="AX139" s="27">
        <f t="shared" si="308"/>
        <v>0.69363388207260979</v>
      </c>
      <c r="BD139" t="str">
        <f t="shared" si="321"/>
        <v>71 Sales occupations</v>
      </c>
      <c r="BE139" s="27">
        <f t="shared" si="309"/>
        <v>-0.47126720705169589</v>
      </c>
      <c r="BF139" s="27">
        <f t="shared" si="309"/>
        <v>-4.9122721496566157E-2</v>
      </c>
      <c r="BG139" s="27">
        <f t="shared" si="309"/>
        <v>0.71091611387084441</v>
      </c>
      <c r="BH139" s="27">
        <f t="shared" si="309"/>
        <v>1.5145687747535135</v>
      </c>
      <c r="BI139" s="27">
        <f t="shared" si="310"/>
        <v>2.2254848886243579</v>
      </c>
      <c r="BO139" t="str">
        <f t="shared" si="322"/>
        <v>71 Sales occupations</v>
      </c>
      <c r="BP139" s="27">
        <f t="shared" si="311"/>
        <v>-2.7321999025673662</v>
      </c>
      <c r="BQ139" s="27">
        <f t="shared" si="311"/>
        <v>-0.97661169657452618</v>
      </c>
      <c r="BR139" s="27">
        <f t="shared" si="311"/>
        <v>-1.0798548015529033</v>
      </c>
      <c r="BS139" s="27">
        <f t="shared" si="311"/>
        <v>-2.8212680462151081</v>
      </c>
      <c r="BT139" s="27">
        <f t="shared" si="312"/>
        <v>-3.9011228477680113</v>
      </c>
      <c r="BZ139" t="str">
        <f t="shared" si="323"/>
        <v>71 Sales occupations</v>
      </c>
      <c r="CA139" s="68">
        <f t="shared" si="313"/>
        <v>1.0559884062020224</v>
      </c>
      <c r="CB139" s="68">
        <f t="shared" si="313"/>
        <v>-0.32361806039192942</v>
      </c>
      <c r="CC139" s="68">
        <f t="shared" si="313"/>
        <v>-1.5289828118446032</v>
      </c>
      <c r="CD139" s="68">
        <f t="shared" si="313"/>
        <v>-6.3711775402494419</v>
      </c>
      <c r="CE139" s="68">
        <f t="shared" si="314"/>
        <v>-7.9001603520940451</v>
      </c>
      <c r="CK139" t="str">
        <f t="shared" si="324"/>
        <v>71 Sales occupations</v>
      </c>
      <c r="CL139" s="68">
        <f t="shared" si="315"/>
        <v>-0.84213011753667555</v>
      </c>
      <c r="CM139" s="68">
        <f t="shared" si="315"/>
        <v>0.52996503869831413</v>
      </c>
      <c r="CN139" s="68">
        <f t="shared" si="315"/>
        <v>-1.2929840807041044</v>
      </c>
      <c r="CO139" s="68">
        <f t="shared" si="315"/>
        <v>-0.6092994629438393</v>
      </c>
      <c r="CP139" s="68">
        <f t="shared" si="316"/>
        <v>-1.9022835436479437</v>
      </c>
    </row>
    <row r="140" spans="1:94" x14ac:dyDescent="0.2">
      <c r="A140" t="str">
        <f t="shared" si="298"/>
        <v>72 Customer service occupations</v>
      </c>
      <c r="B140" s="27">
        <f t="shared" si="299"/>
        <v>6.6477035925546837E-3</v>
      </c>
      <c r="C140" s="27">
        <f t="shared" si="299"/>
        <v>3.5612529719887889E-3</v>
      </c>
      <c r="D140" s="27">
        <f t="shared" si="299"/>
        <v>3.011947821281262E-2</v>
      </c>
      <c r="E140" s="27">
        <f t="shared" si="299"/>
        <v>5.0617299007653535E-2</v>
      </c>
      <c r="F140" s="27">
        <f t="shared" si="300"/>
        <v>8.0736777220466155E-2</v>
      </c>
      <c r="L140" t="str">
        <f t="shared" si="317"/>
        <v>72 Customer service occupations</v>
      </c>
      <c r="M140" s="27">
        <f t="shared" si="301"/>
        <v>0.10317044492057181</v>
      </c>
      <c r="N140" s="27">
        <f t="shared" si="301"/>
        <v>3.2846658279552909E-2</v>
      </c>
      <c r="O140" s="27">
        <f t="shared" si="301"/>
        <v>0.25850711058010467</v>
      </c>
      <c r="P140" s="27">
        <f t="shared" si="301"/>
        <v>0.48511017878419349</v>
      </c>
      <c r="Q140" s="27">
        <f t="shared" si="302"/>
        <v>0.74361728936429816</v>
      </c>
      <c r="W140" t="str">
        <f t="shared" si="318"/>
        <v>72 Customer service occupations</v>
      </c>
      <c r="X140" s="27">
        <f t="shared" si="303"/>
        <v>0.12685622931015939</v>
      </c>
      <c r="Y140" s="27">
        <f t="shared" si="303"/>
        <v>0.2898351861662114</v>
      </c>
      <c r="Z140" s="27">
        <f t="shared" si="303"/>
        <v>0.6464066806850961</v>
      </c>
      <c r="AA140" s="27">
        <f t="shared" si="303"/>
        <v>0.99383685762742324</v>
      </c>
      <c r="AB140" s="27">
        <f t="shared" si="304"/>
        <v>1.6402435383125193</v>
      </c>
      <c r="AH140" t="str">
        <f t="shared" si="319"/>
        <v>72 Customer service occupations</v>
      </c>
      <c r="AI140" s="27">
        <f t="shared" si="305"/>
        <v>3.7260011729947862E-2</v>
      </c>
      <c r="AJ140" s="27">
        <f t="shared" si="305"/>
        <v>9.8155288705938148E-2</v>
      </c>
      <c r="AK140" s="27">
        <f t="shared" si="305"/>
        <v>0.18453081445388408</v>
      </c>
      <c r="AL140" s="27">
        <f t="shared" si="305"/>
        <v>0.21791971685589728</v>
      </c>
      <c r="AM140" s="27">
        <f t="shared" si="306"/>
        <v>0.40245053130978137</v>
      </c>
      <c r="AS140" t="str">
        <f t="shared" si="320"/>
        <v>72 Customer service occupations</v>
      </c>
      <c r="AT140" s="27">
        <f t="shared" si="307"/>
        <v>-1.7375179780876882E-2</v>
      </c>
      <c r="AU140" s="27">
        <f t="shared" si="307"/>
        <v>6.5368633514072183E-2</v>
      </c>
      <c r="AV140" s="27">
        <f t="shared" si="307"/>
        <v>0.1698325772351913</v>
      </c>
      <c r="AW140" s="27">
        <f t="shared" si="307"/>
        <v>0.13944517802891732</v>
      </c>
      <c r="AX140" s="27">
        <f t="shared" si="308"/>
        <v>0.30927775526410861</v>
      </c>
      <c r="BD140" t="str">
        <f t="shared" si="321"/>
        <v>72 Customer service occupations</v>
      </c>
      <c r="BE140" s="27">
        <f t="shared" si="309"/>
        <v>0.36337363891136265</v>
      </c>
      <c r="BF140" s="27">
        <f t="shared" si="309"/>
        <v>0.24202816917585857</v>
      </c>
      <c r="BG140" s="27">
        <f t="shared" si="309"/>
        <v>0.3888310328029756</v>
      </c>
      <c r="BH140" s="27">
        <f t="shared" si="309"/>
        <v>0.61066371931632979</v>
      </c>
      <c r="BI140" s="27">
        <f t="shared" si="310"/>
        <v>0.99949475211930539</v>
      </c>
      <c r="BO140" t="str">
        <f t="shared" si="322"/>
        <v>72 Customer service occupations</v>
      </c>
      <c r="BP140" s="27">
        <f t="shared" si="311"/>
        <v>0.28654227786289654</v>
      </c>
      <c r="BQ140" s="27">
        <f t="shared" si="311"/>
        <v>-0.1576992691604473</v>
      </c>
      <c r="BR140" s="27">
        <f t="shared" si="311"/>
        <v>-9.638956124852438E-3</v>
      </c>
      <c r="BS140" s="27">
        <f t="shared" si="311"/>
        <v>-0.4466440291653142</v>
      </c>
      <c r="BT140" s="27">
        <f t="shared" si="312"/>
        <v>-0.45628298529016664</v>
      </c>
      <c r="BZ140" t="str">
        <f t="shared" si="323"/>
        <v>72 Customer service occupations</v>
      </c>
      <c r="CA140" s="68">
        <f t="shared" si="313"/>
        <v>0.23497490425643575</v>
      </c>
      <c r="CB140" s="68">
        <f t="shared" si="313"/>
        <v>2.9803142081184619E-2</v>
      </c>
      <c r="CC140" s="68">
        <f t="shared" si="313"/>
        <v>-0.14759093110446098</v>
      </c>
      <c r="CD140" s="68">
        <f t="shared" si="313"/>
        <v>-0.23065407522570935</v>
      </c>
      <c r="CE140" s="68">
        <f t="shared" si="314"/>
        <v>-0.37824500633017033</v>
      </c>
      <c r="CK140" t="str">
        <f t="shared" si="324"/>
        <v>72 Customer service occupations</v>
      </c>
      <c r="CL140" s="68">
        <f t="shared" si="315"/>
        <v>3.8040667558817631E-2</v>
      </c>
      <c r="CM140" s="68">
        <f t="shared" si="315"/>
        <v>8.1122090474725406E-2</v>
      </c>
      <c r="CN140" s="68">
        <f t="shared" si="315"/>
        <v>8.4615152867080157E-2</v>
      </c>
      <c r="CO140" s="68">
        <f t="shared" si="315"/>
        <v>7.1476169756925834E-2</v>
      </c>
      <c r="CP140" s="68">
        <f t="shared" si="316"/>
        <v>0.15609132262400599</v>
      </c>
    </row>
    <row r="141" spans="1:94" x14ac:dyDescent="0.2">
      <c r="A141" t="str">
        <f t="shared" si="298"/>
        <v>81 Process, plant and machine operatives</v>
      </c>
      <c r="B141" s="27">
        <f t="shared" si="299"/>
        <v>1.1341793333925224E-2</v>
      </c>
      <c r="C141" s="27">
        <f t="shared" si="299"/>
        <v>-1.1547366649265131E-2</v>
      </c>
      <c r="D141" s="27">
        <f t="shared" si="299"/>
        <v>2.5887690673042217E-2</v>
      </c>
      <c r="E141" s="27">
        <f t="shared" si="299"/>
        <v>7.8148583662820292E-2</v>
      </c>
      <c r="F141" s="27">
        <f t="shared" si="300"/>
        <v>0.10403627433586252</v>
      </c>
      <c r="L141" t="str">
        <f t="shared" si="317"/>
        <v>81 Process, plant and machine operatives</v>
      </c>
      <c r="M141" s="27">
        <f t="shared" si="301"/>
        <v>6.6927845241776973E-2</v>
      </c>
      <c r="N141" s="27">
        <f t="shared" si="301"/>
        <v>-4.4623005988054576E-2</v>
      </c>
      <c r="O141" s="27">
        <f t="shared" si="301"/>
        <v>0.25907962844621818</v>
      </c>
      <c r="P141" s="27">
        <f t="shared" si="301"/>
        <v>0.49150527726360915</v>
      </c>
      <c r="Q141" s="27">
        <f t="shared" si="302"/>
        <v>0.75058490570982728</v>
      </c>
      <c r="W141" t="str">
        <f t="shared" si="318"/>
        <v>81 Process, plant and machine operatives</v>
      </c>
      <c r="X141" s="27">
        <f t="shared" si="303"/>
        <v>-9.5503942589956869E-2</v>
      </c>
      <c r="Y141" s="27">
        <f t="shared" si="303"/>
        <v>-5.7902687445419487E-2</v>
      </c>
      <c r="Z141" s="27">
        <f t="shared" si="303"/>
        <v>0.44404605675043352</v>
      </c>
      <c r="AA141" s="27">
        <f t="shared" si="303"/>
        <v>0.81109871878196427</v>
      </c>
      <c r="AB141" s="27">
        <f t="shared" si="304"/>
        <v>1.2551447755323979</v>
      </c>
      <c r="AH141" t="str">
        <f t="shared" si="319"/>
        <v>81 Process, plant and machine operatives</v>
      </c>
      <c r="AI141" s="27">
        <f t="shared" si="305"/>
        <v>-1.8706253974965947E-2</v>
      </c>
      <c r="AJ141" s="27">
        <f t="shared" si="305"/>
        <v>-2.4616838463828727E-2</v>
      </c>
      <c r="AK141" s="27">
        <f t="shared" si="305"/>
        <v>0.17476268883424095</v>
      </c>
      <c r="AL141" s="27">
        <f t="shared" si="305"/>
        <v>0.34662141259177126</v>
      </c>
      <c r="AM141" s="27">
        <f t="shared" si="306"/>
        <v>0.52138410142601221</v>
      </c>
      <c r="AS141" t="str">
        <f t="shared" si="320"/>
        <v>81 Process, plant and machine operatives</v>
      </c>
      <c r="AT141" s="27">
        <f t="shared" si="307"/>
        <v>-8.621508308901138E-2</v>
      </c>
      <c r="AU141" s="27">
        <f t="shared" si="307"/>
        <v>-7.2369663960309305E-2</v>
      </c>
      <c r="AV141" s="27">
        <f t="shared" si="307"/>
        <v>0.26812719844568456</v>
      </c>
      <c r="AW141" s="27">
        <f t="shared" si="307"/>
        <v>0.37982026109384659</v>
      </c>
      <c r="AX141" s="27">
        <f t="shared" si="308"/>
        <v>0.64794745953953115</v>
      </c>
      <c r="BD141" t="str">
        <f t="shared" si="321"/>
        <v>81 Process, plant and machine operatives</v>
      </c>
      <c r="BE141" s="27">
        <f t="shared" si="309"/>
        <v>-0.25527907523600302</v>
      </c>
      <c r="BF141" s="27">
        <f t="shared" si="309"/>
        <v>-0.817584478887456</v>
      </c>
      <c r="BG141" s="27">
        <f t="shared" si="309"/>
        <v>0.86278253640297375</v>
      </c>
      <c r="BH141" s="27">
        <f t="shared" si="309"/>
        <v>0.71104799481035741</v>
      </c>
      <c r="BI141" s="27">
        <f t="shared" si="310"/>
        <v>1.5738305312133312</v>
      </c>
      <c r="BO141" t="str">
        <f t="shared" si="322"/>
        <v>81 Process, plant and machine operatives</v>
      </c>
      <c r="BP141" s="27">
        <f t="shared" si="311"/>
        <v>-1.0193013545901213</v>
      </c>
      <c r="BQ141" s="27">
        <f t="shared" si="311"/>
        <v>-0.50899256880362209</v>
      </c>
      <c r="BR141" s="27">
        <f t="shared" si="311"/>
        <v>0.11535519590794863</v>
      </c>
      <c r="BS141" s="27">
        <f t="shared" si="311"/>
        <v>-0.85500293502622426</v>
      </c>
      <c r="BT141" s="27">
        <f t="shared" si="312"/>
        <v>-0.73964773911827564</v>
      </c>
      <c r="BZ141" t="str">
        <f t="shared" si="323"/>
        <v>81 Process, plant and machine operatives</v>
      </c>
      <c r="CA141" s="68">
        <f t="shared" si="313"/>
        <v>0.33844659257104759</v>
      </c>
      <c r="CB141" s="68">
        <f t="shared" si="313"/>
        <v>-1.1516816569685897</v>
      </c>
      <c r="CC141" s="68">
        <f t="shared" si="313"/>
        <v>-0.34283229364045198</v>
      </c>
      <c r="CD141" s="68">
        <f t="shared" si="313"/>
        <v>-2.6859110060288449</v>
      </c>
      <c r="CE141" s="68">
        <f t="shared" si="314"/>
        <v>-3.0287432996692969</v>
      </c>
      <c r="CK141" t="str">
        <f t="shared" si="324"/>
        <v>81 Process, plant and machine operatives</v>
      </c>
      <c r="CL141" s="68">
        <f t="shared" si="315"/>
        <v>-0.33820281840893518</v>
      </c>
      <c r="CM141" s="68">
        <f t="shared" si="315"/>
        <v>0.24500349428200341</v>
      </c>
      <c r="CN141" s="68">
        <f t="shared" si="315"/>
        <v>-0.93212695501175091</v>
      </c>
      <c r="CO141" s="68">
        <f t="shared" si="315"/>
        <v>-0.32810210832863174</v>
      </c>
      <c r="CP141" s="68">
        <f t="shared" si="316"/>
        <v>-1.2602290633403825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1.4148402404741751E-2</v>
      </c>
      <c r="C142" s="27">
        <f t="shared" si="299"/>
        <v>-9.1909086659911765E-3</v>
      </c>
      <c r="D142" s="27">
        <f t="shared" si="299"/>
        <v>3.7395029805577476E-2</v>
      </c>
      <c r="E142" s="27">
        <f t="shared" si="299"/>
        <v>5.8450871919276504E-2</v>
      </c>
      <c r="F142" s="27">
        <f t="shared" si="300"/>
        <v>9.584590172485398E-2</v>
      </c>
      <c r="L142" t="str">
        <f t="shared" si="317"/>
        <v>82 Transport and mobile machine drivers and operatives</v>
      </c>
      <c r="M142" s="27">
        <f t="shared" si="301"/>
        <v>0.16132268823769952</v>
      </c>
      <c r="N142" s="27">
        <f t="shared" si="301"/>
        <v>-6.2383896812073181E-2</v>
      </c>
      <c r="O142" s="27">
        <f t="shared" si="301"/>
        <v>0.22752964776362744</v>
      </c>
      <c r="P142" s="27">
        <f t="shared" si="301"/>
        <v>0.4437058794478127</v>
      </c>
      <c r="Q142" s="27">
        <f t="shared" si="302"/>
        <v>0.67123552721144009</v>
      </c>
      <c r="W142" t="str">
        <f t="shared" si="318"/>
        <v>82 Transport and mobile machine drivers and operatives</v>
      </c>
      <c r="X142" s="27">
        <f t="shared" si="303"/>
        <v>0.14727753861116422</v>
      </c>
      <c r="Y142" s="27">
        <f t="shared" si="303"/>
        <v>-6.1207656414097977E-2</v>
      </c>
      <c r="Z142" s="27">
        <f t="shared" si="303"/>
        <v>0.37905332124297786</v>
      </c>
      <c r="AA142" s="27">
        <f t="shared" si="303"/>
        <v>0.68246806139517413</v>
      </c>
      <c r="AB142" s="27">
        <f t="shared" si="304"/>
        <v>1.061521382638152</v>
      </c>
      <c r="AH142" t="str">
        <f t="shared" si="319"/>
        <v>82 Transport and mobile machine drivers and operatives</v>
      </c>
      <c r="AI142" s="27">
        <f t="shared" si="305"/>
        <v>9.365455146568602E-2</v>
      </c>
      <c r="AJ142" s="27">
        <f t="shared" si="305"/>
        <v>-1.7013535813453884E-2</v>
      </c>
      <c r="AK142" s="27">
        <f t="shared" si="305"/>
        <v>0.17474557563204418</v>
      </c>
      <c r="AL142" s="27">
        <f t="shared" si="305"/>
        <v>0.23773309624667194</v>
      </c>
      <c r="AM142" s="27">
        <f t="shared" si="306"/>
        <v>0.41247867187871612</v>
      </c>
      <c r="AS142" t="str">
        <f t="shared" si="320"/>
        <v>82 Transport and mobile machine drivers and operatives</v>
      </c>
      <c r="AT142" s="27">
        <f t="shared" si="307"/>
        <v>3.3053543963748044E-2</v>
      </c>
      <c r="AU142" s="27">
        <f t="shared" si="307"/>
        <v>-0.10435290596748525</v>
      </c>
      <c r="AV142" s="27">
        <f t="shared" si="307"/>
        <v>0.22663400261334177</v>
      </c>
      <c r="AW142" s="27">
        <f t="shared" si="307"/>
        <v>0.21296848688171233</v>
      </c>
      <c r="AX142" s="27">
        <f t="shared" si="308"/>
        <v>0.43960248949505409</v>
      </c>
      <c r="BD142" t="str">
        <f t="shared" si="321"/>
        <v>82 Transport and mobile machine drivers and operatives</v>
      </c>
      <c r="BE142" s="27">
        <f t="shared" si="309"/>
        <v>3.5019076661901849E-2</v>
      </c>
      <c r="BF142" s="27">
        <f t="shared" si="309"/>
        <v>-0.86340677610811856</v>
      </c>
      <c r="BG142" s="27">
        <f t="shared" si="309"/>
        <v>0.68607690184985604</v>
      </c>
      <c r="BH142" s="27">
        <f t="shared" si="309"/>
        <v>0.76673871811583538</v>
      </c>
      <c r="BI142" s="27">
        <f t="shared" si="310"/>
        <v>1.4528156199656914</v>
      </c>
      <c r="BO142" t="str">
        <f t="shared" si="322"/>
        <v>82 Transport and mobile machine drivers and operatives</v>
      </c>
      <c r="BP142" s="27">
        <f t="shared" si="311"/>
        <v>-0.44919519302184607</v>
      </c>
      <c r="BQ142" s="27">
        <f t="shared" si="311"/>
        <v>-0.45727665355130132</v>
      </c>
      <c r="BR142" s="27">
        <f t="shared" si="311"/>
        <v>-0.14592011343471523</v>
      </c>
      <c r="BS142" s="27">
        <f t="shared" si="311"/>
        <v>-0.45723198816020538</v>
      </c>
      <c r="BT142" s="27">
        <f t="shared" si="312"/>
        <v>-0.60315210159492061</v>
      </c>
      <c r="BZ142" t="str">
        <f t="shared" si="323"/>
        <v>82 Transport and mobile machine drivers and operatives</v>
      </c>
      <c r="CA142" s="68">
        <f t="shared" si="313"/>
        <v>1.0851141386294891</v>
      </c>
      <c r="CB142" s="68">
        <f t="shared" si="313"/>
        <v>-1.8889413857060147</v>
      </c>
      <c r="CC142" s="68">
        <f t="shared" si="313"/>
        <v>-0.51344950392443245</v>
      </c>
      <c r="CD142" s="68">
        <f t="shared" si="313"/>
        <v>-1.0532470267213956</v>
      </c>
      <c r="CE142" s="68">
        <f t="shared" si="314"/>
        <v>-1.566696530645828</v>
      </c>
      <c r="CK142" t="str">
        <f t="shared" si="324"/>
        <v>82 Transport and mobile machine drivers and operatives</v>
      </c>
      <c r="CL142" s="68">
        <f t="shared" si="315"/>
        <v>0.24509596768644371</v>
      </c>
      <c r="CM142" s="68">
        <f t="shared" si="315"/>
        <v>0.72590536885874002</v>
      </c>
      <c r="CN142" s="68">
        <f t="shared" si="315"/>
        <v>-0.74274576829593641</v>
      </c>
      <c r="CO142" s="68">
        <f t="shared" si="315"/>
        <v>-0.68614867534383084</v>
      </c>
      <c r="CP142" s="68">
        <f t="shared" si="316"/>
        <v>-1.4288944436397673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-5.9797603502917233E-5</v>
      </c>
      <c r="C143" s="27">
        <f t="shared" si="299"/>
        <v>-1.5084502601885735E-4</v>
      </c>
      <c r="D143" s="27">
        <f t="shared" si="299"/>
        <v>2.2089463591211259E-3</v>
      </c>
      <c r="E143" s="27">
        <f t="shared" si="299"/>
        <v>3.383249029885215E-3</v>
      </c>
      <c r="F143" s="27">
        <f t="shared" si="300"/>
        <v>5.5921953890063405E-3</v>
      </c>
      <c r="L143" t="str">
        <f t="shared" si="317"/>
        <v>91 Elementary trades and related occupations</v>
      </c>
      <c r="M143" s="27">
        <f t="shared" si="301"/>
        <v>5.489021748069553E-2</v>
      </c>
      <c r="N143" s="27">
        <f t="shared" si="301"/>
        <v>-7.0872192248644966E-2</v>
      </c>
      <c r="O143" s="27">
        <f t="shared" si="301"/>
        <v>0.30752796542165139</v>
      </c>
      <c r="P143" s="27">
        <f t="shared" si="301"/>
        <v>0.50196995863950711</v>
      </c>
      <c r="Q143" s="27">
        <f t="shared" si="302"/>
        <v>0.8094979240611585</v>
      </c>
      <c r="W143" t="str">
        <f t="shared" si="318"/>
        <v>91 Elementary trades and related occupations</v>
      </c>
      <c r="X143" s="27">
        <f t="shared" si="303"/>
        <v>-9.9914309858462724E-2</v>
      </c>
      <c r="Y143" s="27">
        <f t="shared" si="303"/>
        <v>-4.1423070820988617E-2</v>
      </c>
      <c r="Z143" s="27">
        <f t="shared" si="303"/>
        <v>1.2785529439298127</v>
      </c>
      <c r="AA143" s="27">
        <f t="shared" si="303"/>
        <v>0.77202728684790789</v>
      </c>
      <c r="AB143" s="27">
        <f t="shared" si="304"/>
        <v>2.0505802307777206</v>
      </c>
      <c r="AH143" t="str">
        <f t="shared" si="319"/>
        <v>91 Elementary trades and related occupations</v>
      </c>
      <c r="AI143" s="27">
        <f t="shared" si="305"/>
        <v>-4.7448998989434055E-2</v>
      </c>
      <c r="AJ143" s="27">
        <f t="shared" si="305"/>
        <v>-5.170304495010003E-2</v>
      </c>
      <c r="AK143" s="27">
        <f t="shared" si="305"/>
        <v>0.69227098697639144</v>
      </c>
      <c r="AL143" s="27">
        <f t="shared" si="305"/>
        <v>0.58001834324626156</v>
      </c>
      <c r="AM143" s="27">
        <f t="shared" si="306"/>
        <v>1.272289330222653</v>
      </c>
      <c r="AS143" t="str">
        <f t="shared" si="320"/>
        <v>91 Elementary trades and related occupations</v>
      </c>
      <c r="AT143" s="27">
        <f t="shared" si="307"/>
        <v>-8.7867539820917218E-2</v>
      </c>
      <c r="AU143" s="27">
        <f t="shared" si="307"/>
        <v>-1.8801574582078096E-2</v>
      </c>
      <c r="AV143" s="27">
        <f t="shared" si="307"/>
        <v>0.7746609618657283</v>
      </c>
      <c r="AW143" s="27">
        <f t="shared" si="307"/>
        <v>0.43132938639918317</v>
      </c>
      <c r="AX143" s="27">
        <f t="shared" si="308"/>
        <v>1.2059903482649115</v>
      </c>
      <c r="BD143" t="str">
        <f t="shared" si="321"/>
        <v>91 Elementary trades and related occupations</v>
      </c>
      <c r="BE143" s="27">
        <f t="shared" si="309"/>
        <v>-0.46885218391758876</v>
      </c>
      <c r="BF143" s="27">
        <f t="shared" si="309"/>
        <v>-0.29782521262537864</v>
      </c>
      <c r="BG143" s="27">
        <f t="shared" si="309"/>
        <v>3.0202507972477832</v>
      </c>
      <c r="BH143" s="27">
        <f t="shared" si="309"/>
        <v>1.8594354918513289</v>
      </c>
      <c r="BI143" s="27">
        <f t="shared" si="310"/>
        <v>4.8796862890991122</v>
      </c>
      <c r="BO143" t="str">
        <f t="shared" si="322"/>
        <v>91 Elementary trades and related occupations</v>
      </c>
      <c r="BP143" s="27">
        <f t="shared" si="311"/>
        <v>-1.2843888132301737</v>
      </c>
      <c r="BQ143" s="27">
        <f t="shared" si="311"/>
        <v>-0.24746868516131038</v>
      </c>
      <c r="BR143" s="27">
        <f t="shared" si="311"/>
        <v>2.5461268254085017</v>
      </c>
      <c r="BS143" s="27">
        <f t="shared" si="311"/>
        <v>-0.19598985750393982</v>
      </c>
      <c r="BT143" s="27">
        <f t="shared" si="312"/>
        <v>2.3501369679045618</v>
      </c>
      <c r="BZ143" t="str">
        <f t="shared" si="323"/>
        <v>91 Elementary trades and related occupations</v>
      </c>
      <c r="CA143" s="68">
        <f t="shared" si="313"/>
        <v>-9.6686604270677101E-2</v>
      </c>
      <c r="CB143" s="68">
        <f t="shared" si="313"/>
        <v>-1.0012390549577561</v>
      </c>
      <c r="CC143" s="68">
        <f t="shared" si="313"/>
        <v>2.5075108088075582</v>
      </c>
      <c r="CD143" s="68">
        <f t="shared" si="313"/>
        <v>-0.30111483490351976</v>
      </c>
      <c r="CE143" s="68">
        <f t="shared" si="314"/>
        <v>2.2063959739040384</v>
      </c>
      <c r="CK143" t="str">
        <f t="shared" si="324"/>
        <v>91 Elementary trades and related occupations</v>
      </c>
      <c r="CL143" s="68">
        <f t="shared" si="315"/>
        <v>-0.2148780606033589</v>
      </c>
      <c r="CM143" s="68">
        <f t="shared" si="315"/>
        <v>0.2257513194546934</v>
      </c>
      <c r="CN143" s="68">
        <f t="shared" si="315"/>
        <v>0.72711468406793123</v>
      </c>
      <c r="CO143" s="68">
        <f t="shared" si="315"/>
        <v>9.167144999118948E-2</v>
      </c>
      <c r="CP143" s="68">
        <f t="shared" si="316"/>
        <v>0.81878613405912071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6.0378210731748608E-3</v>
      </c>
      <c r="C144" s="27">
        <f t="shared" si="299"/>
        <v>-7.36835100345197E-3</v>
      </c>
      <c r="D144" s="27">
        <f t="shared" si="299"/>
        <v>1.866380092917283E-2</v>
      </c>
      <c r="E144" s="27">
        <f t="shared" si="299"/>
        <v>2.7818411989529127E-2</v>
      </c>
      <c r="F144" s="27">
        <f t="shared" si="300"/>
        <v>4.6482212918701957E-2</v>
      </c>
      <c r="L144" t="str">
        <f t="shared" ref="L144" si="325">A144</f>
        <v>92 Elementary administration and service occupations</v>
      </c>
      <c r="M144" s="27">
        <f t="shared" si="301"/>
        <v>0.4370808510285944</v>
      </c>
      <c r="N144" s="27">
        <f t="shared" si="301"/>
        <v>-4.5582885763510994E-3</v>
      </c>
      <c r="O144" s="27">
        <f t="shared" si="301"/>
        <v>0.89369889354530363</v>
      </c>
      <c r="P144" s="27">
        <f t="shared" si="301"/>
        <v>1.8640721026992568</v>
      </c>
      <c r="Q144" s="27">
        <f t="shared" si="302"/>
        <v>2.7577709962445605</v>
      </c>
      <c r="W144" t="str">
        <f t="shared" ref="W144" si="326">A144</f>
        <v>92 Elementary administration and service occupations</v>
      </c>
      <c r="X144" s="27">
        <f t="shared" si="303"/>
        <v>0.35203807766899686</v>
      </c>
      <c r="Y144" s="27">
        <f t="shared" si="303"/>
        <v>0.38958071887728885</v>
      </c>
      <c r="Z144" s="27">
        <f t="shared" si="303"/>
        <v>0.81343240609289325</v>
      </c>
      <c r="AA144" s="27">
        <f t="shared" si="303"/>
        <v>1.6518363532488456</v>
      </c>
      <c r="AB144" s="27">
        <f t="shared" si="304"/>
        <v>2.4652687593417388</v>
      </c>
      <c r="AH144" t="str">
        <f t="shared" ref="AH144" si="327">L144</f>
        <v>92 Elementary administration and service occupations</v>
      </c>
      <c r="AI144" s="27">
        <f t="shared" si="305"/>
        <v>0.10299325342182497</v>
      </c>
      <c r="AJ144" s="27">
        <f t="shared" si="305"/>
        <v>0.19433812528991457</v>
      </c>
      <c r="AK144" s="27">
        <f t="shared" si="305"/>
        <v>0.45126793665890652</v>
      </c>
      <c r="AL144" s="27">
        <f t="shared" si="305"/>
        <v>0.89959068493852179</v>
      </c>
      <c r="AM144" s="27">
        <f t="shared" si="306"/>
        <v>1.3508586215974283</v>
      </c>
      <c r="AS144" t="str">
        <f t="shared" ref="AS144" si="328">W144</f>
        <v>92 Elementary administration and service occupations</v>
      </c>
      <c r="AT144" s="27">
        <f t="shared" si="307"/>
        <v>2.5953160538939812E-2</v>
      </c>
      <c r="AU144" s="27">
        <f t="shared" si="307"/>
        <v>0.31290900456094661</v>
      </c>
      <c r="AV144" s="27">
        <f t="shared" si="307"/>
        <v>0.34615521194627341</v>
      </c>
      <c r="AW144" s="27">
        <f t="shared" si="307"/>
        <v>0.83782431703360949</v>
      </c>
      <c r="AX144" s="27">
        <f t="shared" si="308"/>
        <v>1.1839795289798829</v>
      </c>
      <c r="BD144" t="str">
        <f t="shared" ref="BD144" si="329">AH144</f>
        <v>92 Elementary administration and service occupations</v>
      </c>
      <c r="BE144" s="27">
        <f t="shared" si="309"/>
        <v>-0.19031378309070845</v>
      </c>
      <c r="BF144" s="27">
        <f t="shared" si="309"/>
        <v>-1.4705841442276917</v>
      </c>
      <c r="BG144" s="27">
        <f t="shared" si="309"/>
        <v>-1.8943372820437361</v>
      </c>
      <c r="BH144" s="27">
        <f t="shared" si="309"/>
        <v>-1.0018923427788646</v>
      </c>
      <c r="BI144" s="27">
        <f t="shared" si="310"/>
        <v>-2.8962296248226007</v>
      </c>
      <c r="BO144" t="str">
        <f t="shared" ref="BO144" si="330">AS144</f>
        <v>92 Elementary administration and service occupations</v>
      </c>
      <c r="BP144" s="27">
        <f t="shared" si="311"/>
        <v>-1.3050650929794436</v>
      </c>
      <c r="BQ144" s="27">
        <f t="shared" si="311"/>
        <v>-2.4161906057876834</v>
      </c>
      <c r="BR144" s="27">
        <f t="shared" si="311"/>
        <v>-2.7255569319397779</v>
      </c>
      <c r="BS144" s="27">
        <f t="shared" si="311"/>
        <v>-4.0113836101481439</v>
      </c>
      <c r="BT144" s="27">
        <f t="shared" si="312"/>
        <v>-6.7369405420879218</v>
      </c>
      <c r="BZ144" t="str">
        <f t="shared" ref="BZ144" si="331">BD144</f>
        <v>92 Elementary administration and service occupations</v>
      </c>
      <c r="CA144" s="68">
        <f t="shared" si="313"/>
        <v>2.5537825730935886</v>
      </c>
      <c r="CB144" s="68">
        <f t="shared" si="313"/>
        <v>-2.4763972081463095</v>
      </c>
      <c r="CC144" s="68">
        <f t="shared" si="313"/>
        <v>-2.2821644144845408</v>
      </c>
      <c r="CD144" s="68">
        <f t="shared" si="313"/>
        <v>-5.1296914719997524</v>
      </c>
      <c r="CE144" s="68">
        <f t="shared" si="314"/>
        <v>-7.4118558864842932</v>
      </c>
      <c r="CK144" t="str">
        <f t="shared" ref="CK144" si="332">BO144</f>
        <v>92 Elementary administration and service occupations</v>
      </c>
      <c r="CL144" s="68">
        <f t="shared" si="315"/>
        <v>-1.797195889855467</v>
      </c>
      <c r="CM144" s="68">
        <f t="shared" si="315"/>
        <v>0.49648474220056737</v>
      </c>
      <c r="CN144" s="68">
        <f t="shared" si="315"/>
        <v>-1.954782587271096</v>
      </c>
      <c r="CO144" s="68">
        <f t="shared" si="315"/>
        <v>-0.2575656628270333</v>
      </c>
      <c r="CP144" s="68">
        <f t="shared" si="316"/>
        <v>-2.2123482500981293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2.8675115177718542</v>
      </c>
      <c r="C146" s="29">
        <f>D35-C35</f>
        <v>-0.17085388426596637</v>
      </c>
      <c r="D146" s="29">
        <f>E35-D35</f>
        <v>4.3453108588524483</v>
      </c>
      <c r="E146" s="29">
        <f>F35-E35</f>
        <v>8.7571646862532084</v>
      </c>
      <c r="F146" s="29">
        <f t="shared" ref="F146" si="334">F35-D35</f>
        <v>13.102475545105657</v>
      </c>
      <c r="L146" s="24" t="str">
        <f t="shared" ref="L146" si="335">L35</f>
        <v>All occupations</v>
      </c>
      <c r="M146" s="29">
        <f>N35-M35</f>
        <v>19.601509049842633</v>
      </c>
      <c r="N146" s="29">
        <f t="shared" ref="N146" si="336">O35-N35</f>
        <v>2.0442517972597329</v>
      </c>
      <c r="O146" s="29">
        <f>P35-O35</f>
        <v>28.704238560484825</v>
      </c>
      <c r="P146" s="29">
        <f>Q35-P35</f>
        <v>59.961522430800571</v>
      </c>
      <c r="Q146" s="29">
        <f>Q35-O35</f>
        <v>88.665760991285396</v>
      </c>
      <c r="W146" s="24" t="str">
        <f t="shared" ref="W146" si="337">W35</f>
        <v>All occupations</v>
      </c>
      <c r="X146" s="29">
        <f>Y35-X35</f>
        <v>0.2647351662668882</v>
      </c>
      <c r="Y146" s="29">
        <f t="shared" ref="Y146" si="338">Z35-Y35</f>
        <v>8.6930230576975589</v>
      </c>
      <c r="Z146" s="29">
        <f>AA35-Z35</f>
        <v>20.490708902928276</v>
      </c>
      <c r="AA146" s="29">
        <f>AB35-AA35</f>
        <v>26.789153348064048</v>
      </c>
      <c r="AB146" s="29">
        <f>AB35-Z35</f>
        <v>47.279862250992323</v>
      </c>
      <c r="AH146" s="24" t="str">
        <f t="shared" ref="AH146" si="339">AH35</f>
        <v>All occupations</v>
      </c>
      <c r="AI146" s="29">
        <f>AJ35-AI35</f>
        <v>-6.2575449300977226</v>
      </c>
      <c r="AJ146" s="29">
        <f t="shared" ref="AJ146" si="340">AK35-AJ35</f>
        <v>2.5720562672582261</v>
      </c>
      <c r="AK146" s="29">
        <f>AL35-AK35</f>
        <v>2.2633412255272702</v>
      </c>
      <c r="AL146" s="29">
        <f>AM35-AL35</f>
        <v>5.4096693856224789</v>
      </c>
      <c r="AM146" s="29">
        <f>AM35-AK35</f>
        <v>7.6730106111497491</v>
      </c>
      <c r="AS146" s="24" t="str">
        <f t="shared" ref="AS146" si="341">AS35</f>
        <v>All occupations</v>
      </c>
      <c r="AT146" s="29">
        <f>AU35-AT35</f>
        <v>-1.3970628831981529</v>
      </c>
      <c r="AU146" s="29">
        <f t="shared" ref="AU146" si="342">AV35-AU35</f>
        <v>2.5230442814679748</v>
      </c>
      <c r="AV146" s="29">
        <f>AW35-AV35</f>
        <v>4.857138013061963</v>
      </c>
      <c r="AW146" s="29">
        <f>AX35-AW35</f>
        <v>7.4040227798394866</v>
      </c>
      <c r="AX146" s="29">
        <f>AX35-AV35</f>
        <v>12.26116079290145</v>
      </c>
      <c r="BD146" s="24" t="str">
        <f t="shared" ref="BD146" si="343">BD35</f>
        <v>All occupations</v>
      </c>
      <c r="BE146" s="29">
        <f>BF35-BE35</f>
        <v>5.8111425097041263</v>
      </c>
      <c r="BF146" s="29">
        <f t="shared" ref="BF146" si="344">BG35-BF35</f>
        <v>-8.749081913196477</v>
      </c>
      <c r="BG146" s="29">
        <f>BH35-BG35</f>
        <v>7.1975421194975127</v>
      </c>
      <c r="BH146" s="29">
        <f>BI35-BH35</f>
        <v>9.8964788348292245</v>
      </c>
      <c r="BI146" s="29">
        <f>BI35-BG35</f>
        <v>17.094020954326737</v>
      </c>
      <c r="BO146" s="24" t="str">
        <f t="shared" ref="BO146" si="345">BO35</f>
        <v>All occupations</v>
      </c>
      <c r="BP146" s="29">
        <f>BQ35-BP35</f>
        <v>-14.89651183350702</v>
      </c>
      <c r="BQ146" s="29">
        <f t="shared" ref="BQ146" si="346">BR35-BQ35</f>
        <v>-8.8662920440951893</v>
      </c>
      <c r="BR146" s="29">
        <f>BS35-BR35</f>
        <v>-13.73683742094525</v>
      </c>
      <c r="BS146" s="29">
        <f>BT35-BS35</f>
        <v>-31.331014899843154</v>
      </c>
      <c r="BT146" s="29">
        <f>BT35-BR35</f>
        <v>-45.067852320788404</v>
      </c>
      <c r="BZ146" s="24" t="str">
        <f t="shared" ref="BZ146" si="347">BZ35</f>
        <v>All occupations</v>
      </c>
      <c r="CA146" s="70">
        <f>CB35-CA35</f>
        <v>13.293319261971902</v>
      </c>
      <c r="CB146" s="70">
        <f t="shared" ref="CB146" si="348">CC35-CB35</f>
        <v>-10.93076466293553</v>
      </c>
      <c r="CC146" s="70">
        <f>CD35-CC35</f>
        <v>-10.284637697466593</v>
      </c>
      <c r="CD146" s="70">
        <f>CE35-CD35</f>
        <v>-28.130659076273616</v>
      </c>
      <c r="CE146" s="70">
        <f>CE35-CC35</f>
        <v>-38.415296773740209</v>
      </c>
      <c r="CK146" s="24" t="str">
        <f t="shared" ref="CK146" si="349">CK35</f>
        <v>All occupations</v>
      </c>
      <c r="CL146" s="70">
        <f>CM35-CL35</f>
        <v>-3.1780978587541178</v>
      </c>
      <c r="CM146" s="70">
        <f t="shared" ref="CM146" si="350">CN35-CM35</f>
        <v>5.6586171008091313</v>
      </c>
      <c r="CN146" s="70">
        <f>CO35-CN35</f>
        <v>-8.0068045619405268</v>
      </c>
      <c r="CO146" s="70">
        <f>CP35-CO35</f>
        <v>-5.6703374892917076</v>
      </c>
      <c r="CP146" s="70">
        <f>CP35-CN35</f>
        <v>-13.677142051232234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Heart of the South West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0.95326623363021101</v>
      </c>
      <c r="C8" s="69">
        <f>'Basic T2'!O8</f>
        <v>7.9265815110918654</v>
      </c>
      <c r="D8" s="69">
        <f>'Basic T2'!Z8</f>
        <v>16.962057963205016</v>
      </c>
      <c r="E8" s="69">
        <f>'Basic T2'!AK8</f>
        <v>3.5870346251034677</v>
      </c>
      <c r="F8" s="69">
        <f>'Basic T2'!AV8</f>
        <v>4.795119388727926</v>
      </c>
      <c r="G8" s="69">
        <f>'Basic T2'!BG8</f>
        <v>12.697091042894311</v>
      </c>
      <c r="H8" s="69">
        <f>'Basic T2'!BR8</f>
        <v>8.8582039476117593</v>
      </c>
      <c r="I8" s="69">
        <f>'Basic T2'!CC8</f>
        <v>6.3439552942770803</v>
      </c>
      <c r="J8" s="69">
        <f>'Basic T2'!CN8</f>
        <v>1.2013896274921321</v>
      </c>
      <c r="K8" s="309">
        <f>SUM(B8:J8)</f>
        <v>63.324699634033763</v>
      </c>
      <c r="L8" s="97"/>
      <c r="M8" s="97">
        <f t="shared" ref="M8:M33" si="0">B8/B$35*100</f>
        <v>6.8263072156650866</v>
      </c>
      <c r="N8" s="97">
        <f t="shared" ref="N8:N33" si="1">C8/C$35*100</f>
        <v>8.2751294003485771</v>
      </c>
      <c r="O8" s="97">
        <f t="shared" ref="O8:O33" si="2">D8/D$35*100</f>
        <v>10.226936461992214</v>
      </c>
      <c r="P8" s="97">
        <f t="shared" ref="P8:P33" si="3">E8/E$35*100</f>
        <v>7.3845032398556301</v>
      </c>
      <c r="Q8" s="97">
        <f t="shared" ref="Q8:Q33" si="4">F8/F$35*100</f>
        <v>10.075350613226405</v>
      </c>
      <c r="R8" s="97">
        <f t="shared" ref="R8:R33" si="5">G8/G$35*100</f>
        <v>6.559345793031655</v>
      </c>
      <c r="S8" s="97">
        <f t="shared" ref="S8:S33" si="6">H8/H$35*100</f>
        <v>5.3141978964219554</v>
      </c>
      <c r="T8" s="97">
        <f t="shared" ref="T8:T33" si="7">I8/I$35*100</f>
        <v>5.7752643093967855</v>
      </c>
      <c r="U8" s="97">
        <f t="shared" ref="U8:U33" si="8">J8/J$35*100</f>
        <v>3.8357267602452714</v>
      </c>
      <c r="V8" s="97">
        <f t="shared" ref="V8:V33" si="9">K8/K$35*100</f>
        <v>7.2519688497725969</v>
      </c>
      <c r="W8" s="97"/>
      <c r="X8" s="97">
        <f t="shared" ref="X8:X32" si="10">IF($K8&gt;0,B8/$K8*100,0)</f>
        <v>1.5053624243609984</v>
      </c>
      <c r="Y8" s="97">
        <f t="shared" ref="Y8:AG23" si="11">IF($K8&gt;0,C8/$K8*100,0)</f>
        <v>12.517361403845864</v>
      </c>
      <c r="Z8" s="97">
        <f t="shared" si="11"/>
        <v>26.785848272841683</v>
      </c>
      <c r="AA8" s="97">
        <f t="shared" si="11"/>
        <v>5.6645110767736222</v>
      </c>
      <c r="AB8" s="97">
        <f t="shared" si="11"/>
        <v>7.572273404279672</v>
      </c>
      <c r="AC8" s="97">
        <f t="shared" si="11"/>
        <v>20.050771841435278</v>
      </c>
      <c r="AD8" s="97">
        <f t="shared" si="11"/>
        <v>13.988544752371682</v>
      </c>
      <c r="AE8" s="97">
        <f t="shared" si="11"/>
        <v>10.018137205450763</v>
      </c>
      <c r="AF8" s="97">
        <f>IF($K8&gt;0,J8/$K8*100,0)</f>
        <v>1.8971896186404447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0.40702817842643152</v>
      </c>
      <c r="C9" s="69">
        <f>'Basic T2'!O9</f>
        <v>3.5309497170106661</v>
      </c>
      <c r="D9" s="69">
        <f>'Basic T2'!Z9</f>
        <v>7.4550067855440272</v>
      </c>
      <c r="E9" s="69">
        <f>'Basic T2'!AK9</f>
        <v>2.343290107024687</v>
      </c>
      <c r="F9" s="69">
        <f>'Basic T2'!AV9</f>
        <v>2.3070995966106045</v>
      </c>
      <c r="G9" s="69">
        <f>'Basic T2'!BG9</f>
        <v>6.2728410108208843</v>
      </c>
      <c r="H9" s="69">
        <f>'Basic T2'!BR9</f>
        <v>6.6060796729899991</v>
      </c>
      <c r="I9" s="69">
        <f>'Basic T2'!CC9</f>
        <v>4.8627876463700073</v>
      </c>
      <c r="J9" s="69">
        <f>'Basic T2'!CN9</f>
        <v>1.0849009415183477</v>
      </c>
      <c r="K9" s="309">
        <f>SUM(B9:J9)</f>
        <v>34.869983656315654</v>
      </c>
      <c r="L9" s="97"/>
      <c r="M9" s="97">
        <f t="shared" si="0"/>
        <v>2.9147150012754941</v>
      </c>
      <c r="N9" s="97">
        <f t="shared" si="1"/>
        <v>3.6862127480176006</v>
      </c>
      <c r="O9" s="97">
        <f t="shared" si="2"/>
        <v>4.4948484956759049</v>
      </c>
      <c r="P9" s="97">
        <f t="shared" si="3"/>
        <v>4.8240497223375183</v>
      </c>
      <c r="Q9" s="97">
        <f t="shared" si="4"/>
        <v>4.8476034590770762</v>
      </c>
      <c r="R9" s="97">
        <f t="shared" si="5"/>
        <v>3.2405637760399335</v>
      </c>
      <c r="S9" s="97">
        <f t="shared" si="6"/>
        <v>3.9631075226332015</v>
      </c>
      <c r="T9" s="97">
        <f t="shared" si="7"/>
        <v>4.426872926357305</v>
      </c>
      <c r="U9" s="97">
        <f t="shared" si="8"/>
        <v>3.4638084750939546</v>
      </c>
      <c r="V9" s="97">
        <f t="shared" si="9"/>
        <v>3.9933238803989974</v>
      </c>
      <c r="W9" s="97"/>
      <c r="X9" s="97">
        <f t="shared" si="10"/>
        <v>1.1672737860681806</v>
      </c>
      <c r="Y9" s="97">
        <f t="shared" si="11"/>
        <v>10.126043510121177</v>
      </c>
      <c r="Z9" s="97">
        <f t="shared" si="11"/>
        <v>21.379438714459436</v>
      </c>
      <c r="AA9" s="97">
        <f t="shared" si="11"/>
        <v>6.7200780193089367</v>
      </c>
      <c r="AB9" s="97">
        <f t="shared" si="11"/>
        <v>6.6162910179418528</v>
      </c>
      <c r="AC9" s="97">
        <f t="shared" si="11"/>
        <v>17.989228422493817</v>
      </c>
      <c r="AD9" s="97">
        <f t="shared" si="11"/>
        <v>18.944888928255939</v>
      </c>
      <c r="AE9" s="97">
        <f t="shared" si="11"/>
        <v>13.945483009967683</v>
      </c>
      <c r="AF9" s="97">
        <f t="shared" si="11"/>
        <v>3.1112745913829829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2.3801561854529591</v>
      </c>
      <c r="C10" s="69">
        <f>'Basic T2'!O10</f>
        <v>9.665492371014027</v>
      </c>
      <c r="D10" s="69">
        <f>'Basic T2'!Z10</f>
        <v>14.711438279637814</v>
      </c>
      <c r="E10" s="69">
        <f>'Basic T2'!AK10</f>
        <v>1.6607602021384498</v>
      </c>
      <c r="F10" s="69">
        <f>'Basic T2'!AV10</f>
        <v>4.1809360802593645</v>
      </c>
      <c r="G10" s="69">
        <f>'Basic T2'!BG10</f>
        <v>7.4596979471375677</v>
      </c>
      <c r="H10" s="69">
        <f>'Basic T2'!BR10</f>
        <v>4.7733788791370042</v>
      </c>
      <c r="I10" s="69">
        <f>'Basic T2'!CC10</f>
        <v>2.9077116568789774</v>
      </c>
      <c r="J10" s="69">
        <f>'Basic T2'!CN10</f>
        <v>0.59143935468608499</v>
      </c>
      <c r="K10" s="309">
        <f t="shared" ref="K10:K32" si="12">SUM(B10:J10)</f>
        <v>48.331010956342261</v>
      </c>
      <c r="L10" s="97"/>
      <c r="M10" s="97">
        <f t="shared" si="0"/>
        <v>17.044217837542945</v>
      </c>
      <c r="N10" s="97">
        <f t="shared" si="1"/>
        <v>10.090503702800575</v>
      </c>
      <c r="O10" s="97">
        <f t="shared" si="2"/>
        <v>8.8699699574630841</v>
      </c>
      <c r="P10" s="97">
        <f t="shared" si="3"/>
        <v>3.4189491808880779</v>
      </c>
      <c r="Q10" s="97">
        <f t="shared" si="4"/>
        <v>8.7848484021326048</v>
      </c>
      <c r="R10" s="97">
        <f t="shared" si="5"/>
        <v>3.8536967390043926</v>
      </c>
      <c r="S10" s="97">
        <f t="shared" si="6"/>
        <v>2.863636934570005</v>
      </c>
      <c r="T10" s="97">
        <f t="shared" si="7"/>
        <v>2.6470557522905369</v>
      </c>
      <c r="U10" s="97">
        <f t="shared" si="8"/>
        <v>1.8883130900399485</v>
      </c>
      <c r="V10" s="97">
        <f t="shared" si="9"/>
        <v>5.534885881164751</v>
      </c>
      <c r="W10" s="97"/>
      <c r="X10" s="97">
        <f t="shared" si="10"/>
        <v>4.924697701032926</v>
      </c>
      <c r="Y10" s="97">
        <f t="shared" si="11"/>
        <v>19.998531335802046</v>
      </c>
      <c r="Z10" s="97">
        <f t="shared" si="11"/>
        <v>30.43892107476659</v>
      </c>
      <c r="AA10" s="97">
        <f t="shared" si="11"/>
        <v>3.4362206982151191</v>
      </c>
      <c r="AB10" s="97">
        <f t="shared" si="11"/>
        <v>8.6506282354325954</v>
      </c>
      <c r="AC10" s="97">
        <f t="shared" si="11"/>
        <v>15.434599441497229</v>
      </c>
      <c r="AD10" s="97">
        <f t="shared" si="11"/>
        <v>9.8764308560580929</v>
      </c>
      <c r="AE10" s="97">
        <f t="shared" si="11"/>
        <v>6.016244227759965</v>
      </c>
      <c r="AF10" s="97">
        <f t="shared" si="11"/>
        <v>1.2237264294354122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2.9926910230122457</v>
      </c>
      <c r="C11" s="69">
        <f>'Basic T2'!O11</f>
        <v>8.2308647594628788</v>
      </c>
      <c r="D11" s="69">
        <f>'Basic T2'!Z11</f>
        <v>15.427402384870991</v>
      </c>
      <c r="E11" s="69">
        <f>'Basic T2'!AK11</f>
        <v>4.9581125411832581</v>
      </c>
      <c r="F11" s="69">
        <f>'Basic T2'!AV11</f>
        <v>1.154884308309202</v>
      </c>
      <c r="G11" s="69">
        <f>'Basic T2'!BG11</f>
        <v>4.7294818632897302</v>
      </c>
      <c r="H11" s="69">
        <f>'Basic T2'!BR11</f>
        <v>3.226032539416281</v>
      </c>
      <c r="I11" s="69">
        <f>'Basic T2'!CC11</f>
        <v>1.7106667226394674</v>
      </c>
      <c r="J11" s="69">
        <f>'Basic T2'!CN11</f>
        <v>0.2145017973595717</v>
      </c>
      <c r="K11" s="309">
        <f t="shared" si="12"/>
        <v>42.644637939543621</v>
      </c>
      <c r="L11" s="97"/>
      <c r="M11" s="97">
        <f t="shared" si="0"/>
        <v>21.43055906517025</v>
      </c>
      <c r="N11" s="97">
        <f t="shared" si="1"/>
        <v>8.5927926012006797</v>
      </c>
      <c r="O11" s="97">
        <f t="shared" si="2"/>
        <v>9.3016463159079343</v>
      </c>
      <c r="P11" s="97">
        <f t="shared" si="3"/>
        <v>10.207093588587954</v>
      </c>
      <c r="Q11" s="97">
        <f t="shared" si="4"/>
        <v>2.4266057590310579</v>
      </c>
      <c r="R11" s="97">
        <f t="shared" si="5"/>
        <v>2.443260968861845</v>
      </c>
      <c r="S11" s="97">
        <f t="shared" si="6"/>
        <v>1.9353556811453718</v>
      </c>
      <c r="T11" s="97">
        <f t="shared" si="7"/>
        <v>1.5573174794350915</v>
      </c>
      <c r="U11" s="97">
        <f t="shared" si="8"/>
        <v>0.68484883290554799</v>
      </c>
      <c r="V11" s="97">
        <f t="shared" si="9"/>
        <v>4.8836802659098764</v>
      </c>
      <c r="W11" s="97"/>
      <c r="X11" s="97">
        <f t="shared" si="10"/>
        <v>7.0177428338233732</v>
      </c>
      <c r="Y11" s="97">
        <f t="shared" si="11"/>
        <v>19.301054381401002</v>
      </c>
      <c r="Z11" s="97">
        <f t="shared" si="11"/>
        <v>36.176652283323598</v>
      </c>
      <c r="AA11" s="97">
        <f t="shared" si="11"/>
        <v>11.626579051303629</v>
      </c>
      <c r="AB11" s="97">
        <f t="shared" si="11"/>
        <v>2.7081583151121049</v>
      </c>
      <c r="AC11" s="97">
        <f t="shared" si="11"/>
        <v>11.09044909701101</v>
      </c>
      <c r="AD11" s="97">
        <f t="shared" si="11"/>
        <v>7.5649195192834267</v>
      </c>
      <c r="AE11" s="97">
        <f t="shared" si="11"/>
        <v>4.0114462340251134</v>
      </c>
      <c r="AF11" s="97">
        <f t="shared" si="11"/>
        <v>0.50299828471674735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3.9680043990350149</v>
      </c>
      <c r="C12" s="69">
        <f>'Basic T2'!O12</f>
        <v>22.895671547175251</v>
      </c>
      <c r="D12" s="69">
        <f>'Basic T2'!Z12</f>
        <v>12.323739561392879</v>
      </c>
      <c r="E12" s="69">
        <f>'Basic T2'!AK12</f>
        <v>1.0544133712649948</v>
      </c>
      <c r="F12" s="69">
        <f>'Basic T2'!AV12</f>
        <v>0.48070396305107815</v>
      </c>
      <c r="G12" s="69">
        <f>'Basic T2'!BG12</f>
        <v>2.2282270175790027</v>
      </c>
      <c r="H12" s="69">
        <f>'Basic T2'!BR12</f>
        <v>1.3810525544163441</v>
      </c>
      <c r="I12" s="69">
        <f>'Basic T2'!CC12</f>
        <v>1.2451659063778986</v>
      </c>
      <c r="J12" s="69">
        <f>'Basic T2'!CN12</f>
        <v>0.22977090486745522</v>
      </c>
      <c r="K12" s="309">
        <f t="shared" si="12"/>
        <v>45.806749225159912</v>
      </c>
      <c r="L12" s="97"/>
      <c r="M12" s="97">
        <f t="shared" si="0"/>
        <v>28.414745120858846</v>
      </c>
      <c r="N12" s="97">
        <f t="shared" si="1"/>
        <v>23.902440730046319</v>
      </c>
      <c r="O12" s="97">
        <f t="shared" si="2"/>
        <v>7.4303543674891639</v>
      </c>
      <c r="P12" s="97">
        <f t="shared" si="3"/>
        <v>2.1706840803157443</v>
      </c>
      <c r="Q12" s="97">
        <f t="shared" si="4"/>
        <v>1.0100397041817741</v>
      </c>
      <c r="R12" s="97">
        <f t="shared" si="5"/>
        <v>1.1511070893561652</v>
      </c>
      <c r="S12" s="97">
        <f t="shared" si="6"/>
        <v>0.82851858265311273</v>
      </c>
      <c r="T12" s="97">
        <f t="shared" si="7"/>
        <v>1.1335455382021948</v>
      </c>
      <c r="U12" s="97">
        <f t="shared" si="8"/>
        <v>0.73359914915000413</v>
      </c>
      <c r="V12" s="97">
        <f t="shared" si="9"/>
        <v>5.2458064611438004</v>
      </c>
      <c r="W12" s="97"/>
      <c r="X12" s="97">
        <f t="shared" si="10"/>
        <v>8.6624885331429287</v>
      </c>
      <c r="Y12" s="97">
        <f t="shared" si="11"/>
        <v>49.98318355802364</v>
      </c>
      <c r="Z12" s="97">
        <f t="shared" si="11"/>
        <v>26.903763680798185</v>
      </c>
      <c r="AA12" s="97">
        <f t="shared" si="11"/>
        <v>2.3018733900589599</v>
      </c>
      <c r="AB12" s="97">
        <f t="shared" si="11"/>
        <v>1.0494173264472688</v>
      </c>
      <c r="AC12" s="97">
        <f t="shared" si="11"/>
        <v>4.8644076588502418</v>
      </c>
      <c r="AD12" s="97">
        <f t="shared" si="11"/>
        <v>3.0149542977343269</v>
      </c>
      <c r="AE12" s="97">
        <f t="shared" si="11"/>
        <v>2.7183022751895614</v>
      </c>
      <c r="AF12" s="97">
        <f t="shared" si="11"/>
        <v>0.50160927975489422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0.94336239173628877</v>
      </c>
      <c r="C13" s="69">
        <f>'Basic T2'!O13</f>
        <v>12.771962847416363</v>
      </c>
      <c r="D13" s="69">
        <f>'Basic T2'!Z13</f>
        <v>18.988551751906325</v>
      </c>
      <c r="E13" s="69">
        <f>'Basic T2'!AK13</f>
        <v>1.8945966074956067</v>
      </c>
      <c r="F13" s="69">
        <f>'Basic T2'!AV13</f>
        <v>3.2055009358698472</v>
      </c>
      <c r="G13" s="69">
        <f>'Basic T2'!BG13</f>
        <v>8.4480351934798357</v>
      </c>
      <c r="H13" s="69">
        <f>'Basic T2'!BR13</f>
        <v>5.1835876849797762</v>
      </c>
      <c r="I13" s="69">
        <f>'Basic T2'!CC13</f>
        <v>3.3638391272428811</v>
      </c>
      <c r="J13" s="69">
        <f>'Basic T2'!CN13</f>
        <v>0.63107324027831557</v>
      </c>
      <c r="K13" s="309">
        <f t="shared" si="12"/>
        <v>55.430509780405245</v>
      </c>
      <c r="L13" s="97"/>
      <c r="M13" s="97">
        <f t="shared" si="0"/>
        <v>6.7553861392667027</v>
      </c>
      <c r="N13" s="97">
        <f t="shared" si="1"/>
        <v>13.3335719958119</v>
      </c>
      <c r="O13" s="97">
        <f t="shared" si="2"/>
        <v>11.44877070301577</v>
      </c>
      <c r="P13" s="97">
        <f t="shared" si="3"/>
        <v>3.9003400436557629</v>
      </c>
      <c r="Q13" s="97">
        <f t="shared" si="4"/>
        <v>6.7352954539223422</v>
      </c>
      <c r="R13" s="97">
        <f t="shared" si="5"/>
        <v>4.3642739835866982</v>
      </c>
      <c r="S13" s="97">
        <f t="shared" si="6"/>
        <v>3.1097286689662478</v>
      </c>
      <c r="T13" s="97">
        <f t="shared" si="7"/>
        <v>3.0622946021772108</v>
      </c>
      <c r="U13" s="97">
        <f t="shared" si="8"/>
        <v>2.0148538492572277</v>
      </c>
      <c r="V13" s="97">
        <f t="shared" si="9"/>
        <v>6.3479232049680405</v>
      </c>
      <c r="W13" s="97"/>
      <c r="X13" s="97">
        <f t="shared" si="10"/>
        <v>1.701882944020422</v>
      </c>
      <c r="Y13" s="97">
        <f t="shared" si="11"/>
        <v>23.041395249681194</v>
      </c>
      <c r="Z13" s="97">
        <f t="shared" si="11"/>
        <v>34.256498500792794</v>
      </c>
      <c r="AA13" s="97">
        <f t="shared" si="11"/>
        <v>3.4179671357908905</v>
      </c>
      <c r="AB13" s="97">
        <f t="shared" si="11"/>
        <v>5.7829180149503081</v>
      </c>
      <c r="AC13" s="97">
        <f t="shared" si="11"/>
        <v>15.240767633109927</v>
      </c>
      <c r="AD13" s="97">
        <f t="shared" si="11"/>
        <v>9.3515064276247752</v>
      </c>
      <c r="AE13" s="97">
        <f t="shared" si="11"/>
        <v>6.0685697111015973</v>
      </c>
      <c r="AF13" s="97">
        <f t="shared" si="11"/>
        <v>1.1384943829280834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0.36040121456873109</v>
      </c>
      <c r="C14" s="69">
        <f>'Basic T2'!O14</f>
        <v>1.899559496581956</v>
      </c>
      <c r="D14" s="69">
        <f>'Basic T2'!Z14</f>
        <v>3.754589072295035</v>
      </c>
      <c r="E14" s="69">
        <f>'Basic T2'!AK14</f>
        <v>0.74624233135840767</v>
      </c>
      <c r="F14" s="69">
        <f>'Basic T2'!AV14</f>
        <v>1.698586808786831</v>
      </c>
      <c r="G14" s="69">
        <f>'Basic T2'!BG14</f>
        <v>3.3483579977593565</v>
      </c>
      <c r="H14" s="69">
        <f>'Basic T2'!BR14</f>
        <v>2.2837166283950951</v>
      </c>
      <c r="I14" s="69">
        <f>'Basic T2'!CC14</f>
        <v>1.8513919345108043</v>
      </c>
      <c r="J14" s="69">
        <f>'Basic T2'!CN14</f>
        <v>0.3395215629324988</v>
      </c>
      <c r="K14" s="309">
        <f t="shared" si="12"/>
        <v>16.282367047188718</v>
      </c>
      <c r="L14" s="97"/>
      <c r="M14" s="97">
        <f t="shared" si="0"/>
        <v>2.5808208921615376</v>
      </c>
      <c r="N14" s="97">
        <f t="shared" si="1"/>
        <v>1.9830869859699989</v>
      </c>
      <c r="O14" s="97">
        <f t="shared" si="2"/>
        <v>2.2637550211505255</v>
      </c>
      <c r="P14" s="97">
        <f t="shared" si="3"/>
        <v>1.5362630946096949</v>
      </c>
      <c r="Q14" s="97">
        <f t="shared" si="4"/>
        <v>3.5690159635563803</v>
      </c>
      <c r="R14" s="97">
        <f t="shared" si="5"/>
        <v>1.7297692732901948</v>
      </c>
      <c r="S14" s="97">
        <f t="shared" si="6"/>
        <v>1.3700432022580658</v>
      </c>
      <c r="T14" s="97">
        <f t="shared" si="7"/>
        <v>1.6854276655655007</v>
      </c>
      <c r="U14" s="97">
        <f t="shared" si="8"/>
        <v>1.0840046516291513</v>
      </c>
      <c r="V14" s="97">
        <f t="shared" si="9"/>
        <v>1.8646629089309554</v>
      </c>
      <c r="W14" s="97"/>
      <c r="X14" s="97">
        <f t="shared" si="10"/>
        <v>2.2134448481859845</v>
      </c>
      <c r="Y14" s="97">
        <f t="shared" si="11"/>
        <v>11.66635963356403</v>
      </c>
      <c r="Z14" s="97">
        <f t="shared" si="11"/>
        <v>23.059233718375701</v>
      </c>
      <c r="AA14" s="97">
        <f t="shared" si="11"/>
        <v>4.5831317350584628</v>
      </c>
      <c r="AB14" s="97">
        <f t="shared" si="11"/>
        <v>10.432063126104909</v>
      </c>
      <c r="AC14" s="97">
        <f t="shared" si="11"/>
        <v>20.564319598344134</v>
      </c>
      <c r="AD14" s="97">
        <f t="shared" si="11"/>
        <v>14.025704136115746</v>
      </c>
      <c r="AE14" s="97">
        <f t="shared" si="11"/>
        <v>11.370533099672766</v>
      </c>
      <c r="AF14" s="97">
        <f t="shared" si="11"/>
        <v>2.0852101045782523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9.0005998495345213E-2</v>
      </c>
      <c r="C15" s="69">
        <f>'Basic T2'!O15</f>
        <v>2.0054538298203206</v>
      </c>
      <c r="D15" s="69">
        <f>'Basic T2'!Z15</f>
        <v>5.4369639008385011</v>
      </c>
      <c r="E15" s="69">
        <f>'Basic T2'!AK15</f>
        <v>2.7208380268925993</v>
      </c>
      <c r="F15" s="69">
        <f>'Basic T2'!AV15</f>
        <v>0.89454780147349466</v>
      </c>
      <c r="G15" s="69">
        <f>'Basic T2'!BG15</f>
        <v>3.7193981585318996</v>
      </c>
      <c r="H15" s="69">
        <f>'Basic T2'!BR15</f>
        <v>2.5460131101556165</v>
      </c>
      <c r="I15" s="69">
        <f>'Basic T2'!CC15</f>
        <v>0.83183812915052646</v>
      </c>
      <c r="J15" s="69">
        <f>'Basic T2'!CN15</f>
        <v>0.11100148184551115</v>
      </c>
      <c r="K15" s="309">
        <f t="shared" si="12"/>
        <v>18.356060437203816</v>
      </c>
      <c r="L15" s="97"/>
      <c r="M15" s="97">
        <f t="shared" si="0"/>
        <v>0.64452990707762337</v>
      </c>
      <c r="N15" s="97">
        <f t="shared" si="1"/>
        <v>2.0936377081299722</v>
      </c>
      <c r="O15" s="97">
        <f t="shared" si="2"/>
        <v>3.2781095596205763</v>
      </c>
      <c r="P15" s="97">
        <f t="shared" si="3"/>
        <v>5.6012944742988777</v>
      </c>
      <c r="Q15" s="97">
        <f t="shared" si="4"/>
        <v>1.87959506520802</v>
      </c>
      <c r="R15" s="97">
        <f t="shared" si="5"/>
        <v>1.9214494549465426</v>
      </c>
      <c r="S15" s="97">
        <f t="shared" si="6"/>
        <v>1.5273996392800928</v>
      </c>
      <c r="T15" s="97">
        <f t="shared" si="7"/>
        <v>0.75726968990658283</v>
      </c>
      <c r="U15" s="97">
        <f t="shared" si="8"/>
        <v>0.35439905972094404</v>
      </c>
      <c r="V15" s="97">
        <f t="shared" si="9"/>
        <v>2.1021430699941512</v>
      </c>
      <c r="W15" s="97"/>
      <c r="X15" s="97">
        <f t="shared" si="10"/>
        <v>0.49033396247117533</v>
      </c>
      <c r="Y15" s="97">
        <f t="shared" si="11"/>
        <v>10.92529541772315</v>
      </c>
      <c r="Z15" s="97">
        <f t="shared" si="11"/>
        <v>29.619448679842741</v>
      </c>
      <c r="AA15" s="97">
        <f t="shared" si="11"/>
        <v>14.822559754586784</v>
      </c>
      <c r="AB15" s="97">
        <f t="shared" si="11"/>
        <v>4.8733103954072696</v>
      </c>
      <c r="AC15" s="97">
        <f t="shared" si="11"/>
        <v>20.262507694698336</v>
      </c>
      <c r="AD15" s="97">
        <f t="shared" si="11"/>
        <v>13.870149964179632</v>
      </c>
      <c r="AE15" s="97">
        <f t="shared" si="11"/>
        <v>4.5316811414750422</v>
      </c>
      <c r="AF15" s="97">
        <f t="shared" si="11"/>
        <v>0.60471298961587006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2.1592008692840736E-2</v>
      </c>
      <c r="C16" s="69">
        <f>'Basic T2'!O16</f>
        <v>0.38568975916226028</v>
      </c>
      <c r="D16" s="69">
        <f>'Basic T2'!Z16</f>
        <v>1.7192233556044707</v>
      </c>
      <c r="E16" s="69">
        <f>'Basic T2'!AK16</f>
        <v>0.46547997173776923</v>
      </c>
      <c r="F16" s="69">
        <f>'Basic T2'!AV16</f>
        <v>0.37080541222322555</v>
      </c>
      <c r="G16" s="69">
        <f>'Basic T2'!BG16</f>
        <v>1.4525488123110519</v>
      </c>
      <c r="H16" s="69">
        <f>'Basic T2'!BR16</f>
        <v>1.5619250743030455</v>
      </c>
      <c r="I16" s="69">
        <f>'Basic T2'!CC16</f>
        <v>0.97448816203358557</v>
      </c>
      <c r="J16" s="69">
        <f>'Basic T2'!CN16</f>
        <v>0.11195025171679528</v>
      </c>
      <c r="K16" s="309">
        <f t="shared" si="12"/>
        <v>7.0637028077850452</v>
      </c>
      <c r="L16" s="97"/>
      <c r="M16" s="97">
        <f t="shared" si="0"/>
        <v>0.15461964301341091</v>
      </c>
      <c r="N16" s="97">
        <f t="shared" si="1"/>
        <v>0.40264932127309233</v>
      </c>
      <c r="O16" s="97">
        <f t="shared" si="2"/>
        <v>1.0365716270915122</v>
      </c>
      <c r="P16" s="97">
        <f t="shared" si="3"/>
        <v>0.95826740431487045</v>
      </c>
      <c r="Q16" s="97">
        <f t="shared" si="4"/>
        <v>0.77912440432938823</v>
      </c>
      <c r="R16" s="97">
        <f t="shared" si="5"/>
        <v>0.75038998373865051</v>
      </c>
      <c r="S16" s="97">
        <f t="shared" si="6"/>
        <v>0.93702730184574234</v>
      </c>
      <c r="T16" s="97">
        <f t="shared" si="7"/>
        <v>0.88713215037931059</v>
      </c>
      <c r="U16" s="97">
        <f t="shared" si="8"/>
        <v>0.35742823685159375</v>
      </c>
      <c r="V16" s="97">
        <f t="shared" si="9"/>
        <v>0.80893795031247462</v>
      </c>
      <c r="W16" s="97"/>
      <c r="X16" s="97">
        <f t="shared" si="10"/>
        <v>0.30567549740404931</v>
      </c>
      <c r="Y16" s="97">
        <f t="shared" si="11"/>
        <v>5.4601640196015051</v>
      </c>
      <c r="Z16" s="97">
        <f t="shared" si="11"/>
        <v>24.338840440875867</v>
      </c>
      <c r="AA16" s="97">
        <f t="shared" si="11"/>
        <v>6.5897445632162581</v>
      </c>
      <c r="AB16" s="97">
        <f t="shared" si="11"/>
        <v>5.2494480913686461</v>
      </c>
      <c r="AC16" s="97">
        <f t="shared" si="11"/>
        <v>20.563560668353283</v>
      </c>
      <c r="AD16" s="97">
        <f t="shared" si="11"/>
        <v>22.111987392527574</v>
      </c>
      <c r="AE16" s="97">
        <f t="shared" si="11"/>
        <v>13.795712936274484</v>
      </c>
      <c r="AF16" s="97">
        <f t="shared" si="11"/>
        <v>1.5848663903783256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0.23950348508796732</v>
      </c>
      <c r="C17" s="69">
        <f>'Basic T2'!O17</f>
        <v>3.7319347032643537</v>
      </c>
      <c r="D17" s="69">
        <f>'Basic T2'!Z17</f>
        <v>6.3675841332350416</v>
      </c>
      <c r="E17" s="69">
        <f>'Basic T2'!AK17</f>
        <v>0.84427492397402082</v>
      </c>
      <c r="F17" s="69">
        <f>'Basic T2'!AV17</f>
        <v>1.0797817029797276</v>
      </c>
      <c r="G17" s="69">
        <f>'Basic T2'!BG17</f>
        <v>2.9417116472058233</v>
      </c>
      <c r="H17" s="69">
        <f>'Basic T2'!BR17</f>
        <v>1.2596089896699307</v>
      </c>
      <c r="I17" s="69">
        <f>'Basic T2'!CC17</f>
        <v>1.1749207355970197</v>
      </c>
      <c r="J17" s="69">
        <f>'Basic T2'!CN17</f>
        <v>0.29883866372898082</v>
      </c>
      <c r="K17" s="309">
        <f t="shared" si="12"/>
        <v>17.938158984742866</v>
      </c>
      <c r="L17" s="97"/>
      <c r="M17" s="97">
        <f t="shared" si="0"/>
        <v>1.7150763456782032</v>
      </c>
      <c r="N17" s="97">
        <f t="shared" si="1"/>
        <v>3.8960354523510161</v>
      </c>
      <c r="O17" s="97">
        <f t="shared" si="2"/>
        <v>3.8392085729366183</v>
      </c>
      <c r="P17" s="97">
        <f t="shared" si="3"/>
        <v>1.7380793783765576</v>
      </c>
      <c r="Q17" s="97">
        <f t="shared" si="4"/>
        <v>2.26880258056589</v>
      </c>
      <c r="R17" s="97">
        <f t="shared" si="5"/>
        <v>1.5196948539020061</v>
      </c>
      <c r="S17" s="97">
        <f t="shared" si="6"/>
        <v>0.75566237612115872</v>
      </c>
      <c r="T17" s="97">
        <f t="shared" si="7"/>
        <v>1.0695973530558931</v>
      </c>
      <c r="U17" s="97">
        <f t="shared" si="8"/>
        <v>0.95411466291246694</v>
      </c>
      <c r="V17" s="97">
        <f t="shared" si="9"/>
        <v>2.0542848356395309</v>
      </c>
      <c r="W17" s="97"/>
      <c r="X17" s="97">
        <f t="shared" si="10"/>
        <v>1.3351620157435038</v>
      </c>
      <c r="Y17" s="97">
        <f t="shared" si="11"/>
        <v>20.804446579152945</v>
      </c>
      <c r="Z17" s="97">
        <f t="shared" si="11"/>
        <v>35.497422777058283</v>
      </c>
      <c r="AA17" s="97">
        <f t="shared" si="11"/>
        <v>4.7065862482995664</v>
      </c>
      <c r="AB17" s="97">
        <f t="shared" si="11"/>
        <v>6.0194677943156032</v>
      </c>
      <c r="AC17" s="97">
        <f t="shared" si="11"/>
        <v>16.399183716165457</v>
      </c>
      <c r="AD17" s="97">
        <f t="shared" si="11"/>
        <v>7.0219524241104088</v>
      </c>
      <c r="AE17" s="97">
        <f t="shared" si="11"/>
        <v>6.5498401290586035</v>
      </c>
      <c r="AF17" s="97">
        <f t="shared" si="11"/>
        <v>1.665938316095622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0.62382445986963986</v>
      </c>
      <c r="C18" s="69">
        <f>'Basic T2'!O18</f>
        <v>6.9683056378979185</v>
      </c>
      <c r="D18" s="69">
        <f>'Basic T2'!Z18</f>
        <v>12.471435914436006</v>
      </c>
      <c r="E18" s="69">
        <f>'Basic T2'!AK18</f>
        <v>3.6006024448256979</v>
      </c>
      <c r="F18" s="69">
        <f>'Basic T2'!AV18</f>
        <v>3.0683015796803357</v>
      </c>
      <c r="G18" s="69">
        <f>'Basic T2'!BG18</f>
        <v>10.465248007349144</v>
      </c>
      <c r="H18" s="69">
        <f>'Basic T2'!BR18</f>
        <v>7.4275255149793571</v>
      </c>
      <c r="I18" s="69">
        <f>'Basic T2'!CC18</f>
        <v>4.6380945501591047</v>
      </c>
      <c r="J18" s="69">
        <f>'Basic T2'!CN18</f>
        <v>0.83627205998178988</v>
      </c>
      <c r="K18" s="309">
        <f t="shared" si="12"/>
        <v>50.099610169178995</v>
      </c>
      <c r="L18" s="97"/>
      <c r="M18" s="97">
        <f t="shared" si="0"/>
        <v>4.467185830656847</v>
      </c>
      <c r="N18" s="97">
        <f t="shared" si="1"/>
        <v>7.2747161905915734</v>
      </c>
      <c r="O18" s="97">
        <f t="shared" si="2"/>
        <v>7.5194049544825976</v>
      </c>
      <c r="P18" s="97">
        <f t="shared" si="3"/>
        <v>7.4124348377263072</v>
      </c>
      <c r="Q18" s="97">
        <f t="shared" si="4"/>
        <v>6.4470165800390848</v>
      </c>
      <c r="R18" s="97">
        <f t="shared" si="5"/>
        <v>5.4063706606604605</v>
      </c>
      <c r="S18" s="97">
        <f t="shared" si="6"/>
        <v>4.4559078455137033</v>
      </c>
      <c r="T18" s="97">
        <f t="shared" si="7"/>
        <v>4.2223219863017674</v>
      </c>
      <c r="U18" s="97">
        <f t="shared" si="8"/>
        <v>2.6700006774767977</v>
      </c>
      <c r="V18" s="97">
        <f t="shared" si="9"/>
        <v>5.7374265402337619</v>
      </c>
      <c r="W18" s="97"/>
      <c r="X18" s="97">
        <f t="shared" si="10"/>
        <v>1.2451682912563125</v>
      </c>
      <c r="Y18" s="97">
        <f t="shared" si="11"/>
        <v>13.908901914340207</v>
      </c>
      <c r="Z18" s="97">
        <f t="shared" si="11"/>
        <v>24.893279353515538</v>
      </c>
      <c r="AA18" s="97">
        <f t="shared" si="11"/>
        <v>7.1868871487562362</v>
      </c>
      <c r="AB18" s="97">
        <f t="shared" si="11"/>
        <v>6.1244021047651547</v>
      </c>
      <c r="AC18" s="97">
        <f t="shared" si="11"/>
        <v>20.888881115061665</v>
      </c>
      <c r="AD18" s="97">
        <f t="shared" si="11"/>
        <v>14.825515587641696</v>
      </c>
      <c r="AE18" s="97">
        <f t="shared" si="11"/>
        <v>9.2577457878353613</v>
      </c>
      <c r="AF18" s="97">
        <f t="shared" si="11"/>
        <v>1.6692186968278246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0.37880542036451387</v>
      </c>
      <c r="C19" s="69">
        <f>'Basic T2'!O19</f>
        <v>4.5545821768039758</v>
      </c>
      <c r="D19" s="69">
        <f>'Basic T2'!Z19</f>
        <v>13.210070878337605</v>
      </c>
      <c r="E19" s="69">
        <f>'Basic T2'!AK19</f>
        <v>5.2198090056202195</v>
      </c>
      <c r="F19" s="69">
        <f>'Basic T2'!AV19</f>
        <v>4.9016285343571937</v>
      </c>
      <c r="G19" s="69">
        <f>'Basic T2'!BG19</f>
        <v>15.896947156039099</v>
      </c>
      <c r="H19" s="69">
        <f>'Basic T2'!BR19</f>
        <v>15.541152350294681</v>
      </c>
      <c r="I19" s="69">
        <f>'Basic T2'!CC19</f>
        <v>8.3575657182841621</v>
      </c>
      <c r="J19" s="69">
        <f>'Basic T2'!CN19</f>
        <v>1.4064660624460346</v>
      </c>
      <c r="K19" s="309">
        <f t="shared" si="12"/>
        <v>69.467027302547478</v>
      </c>
      <c r="L19" s="97"/>
      <c r="M19" s="97">
        <f t="shared" si="0"/>
        <v>2.7126127865874055</v>
      </c>
      <c r="N19" s="97">
        <f t="shared" si="1"/>
        <v>4.7548564062369101</v>
      </c>
      <c r="O19" s="97">
        <f t="shared" si="2"/>
        <v>7.9647502575592668</v>
      </c>
      <c r="P19" s="97">
        <f t="shared" si="3"/>
        <v>10.745838984567444</v>
      </c>
      <c r="Q19" s="97">
        <f t="shared" si="4"/>
        <v>10.299144203903769</v>
      </c>
      <c r="R19" s="97">
        <f t="shared" si="5"/>
        <v>8.2123986586964239</v>
      </c>
      <c r="S19" s="97">
        <f t="shared" si="6"/>
        <v>9.3234203701277032</v>
      </c>
      <c r="T19" s="97">
        <f t="shared" si="7"/>
        <v>7.6083687175076271</v>
      </c>
      <c r="U19" s="97">
        <f t="shared" si="8"/>
        <v>4.4904828455715817</v>
      </c>
      <c r="V19" s="97">
        <f t="shared" si="9"/>
        <v>7.9553905663316398</v>
      </c>
      <c r="W19" s="97"/>
      <c r="X19" s="97">
        <f t="shared" si="10"/>
        <v>0.54530247669115728</v>
      </c>
      <c r="Y19" s="97">
        <f t="shared" si="11"/>
        <v>6.5564662166520415</v>
      </c>
      <c r="Z19" s="97">
        <f t="shared" si="11"/>
        <v>19.016318088298519</v>
      </c>
      <c r="AA19" s="97">
        <f t="shared" si="11"/>
        <v>7.5140814402299885</v>
      </c>
      <c r="AB19" s="97">
        <f t="shared" si="11"/>
        <v>7.0560505101352495</v>
      </c>
      <c r="AC19" s="97">
        <f t="shared" si="11"/>
        <v>22.884162131774609</v>
      </c>
      <c r="AD19" s="97">
        <f t="shared" si="11"/>
        <v>22.371984168271382</v>
      </c>
      <c r="AE19" s="97">
        <f t="shared" si="11"/>
        <v>12.03098224123616</v>
      </c>
      <c r="AF19" s="97">
        <f t="shared" si="11"/>
        <v>2.0246527267109022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4.3829845259594886E-2</v>
      </c>
      <c r="C20" s="69">
        <f>'Basic T2'!O20</f>
        <v>0.82267932653153875</v>
      </c>
      <c r="D20" s="69">
        <f>'Basic T2'!Z20</f>
        <v>2.3428381134178391</v>
      </c>
      <c r="E20" s="69">
        <f>'Basic T2'!AK20</f>
        <v>1.1158025850582056</v>
      </c>
      <c r="F20" s="69">
        <f>'Basic T2'!AV20</f>
        <v>0.94320220386509313</v>
      </c>
      <c r="G20" s="69">
        <f>'Basic T2'!BG20</f>
        <v>3.2222929556431388</v>
      </c>
      <c r="H20" s="69">
        <f>'Basic T2'!BR20</f>
        <v>3.4976495340709697</v>
      </c>
      <c r="I20" s="69">
        <f>'Basic T2'!CC20</f>
        <v>3.271155551730875</v>
      </c>
      <c r="J20" s="69">
        <f>'Basic T2'!CN20</f>
        <v>0.55884088419537381</v>
      </c>
      <c r="K20" s="309">
        <f t="shared" si="12"/>
        <v>15.818290999772628</v>
      </c>
      <c r="L20" s="97"/>
      <c r="M20" s="97">
        <f t="shared" si="0"/>
        <v>0.31386403756027742</v>
      </c>
      <c r="N20" s="97">
        <f t="shared" si="1"/>
        <v>0.85885420751856367</v>
      </c>
      <c r="O20" s="97">
        <f t="shared" si="2"/>
        <v>1.4125677779567407</v>
      </c>
      <c r="P20" s="97">
        <f t="shared" si="3"/>
        <v>2.2970639164554862</v>
      </c>
      <c r="Q20" s="97">
        <f t="shared" si="4"/>
        <v>1.9818261304291933</v>
      </c>
      <c r="R20" s="97">
        <f t="shared" si="5"/>
        <v>1.6646437889678523</v>
      </c>
      <c r="S20" s="97">
        <f t="shared" si="6"/>
        <v>2.0983036636216119</v>
      </c>
      <c r="T20" s="97">
        <f t="shared" si="7"/>
        <v>2.9779194575092394</v>
      </c>
      <c r="U20" s="97">
        <f t="shared" si="8"/>
        <v>1.7842345939859234</v>
      </c>
      <c r="V20" s="97">
        <f t="shared" si="9"/>
        <v>1.8115167422813421</v>
      </c>
      <c r="W20" s="97"/>
      <c r="X20" s="97">
        <f t="shared" si="10"/>
        <v>0.27708331614473963</v>
      </c>
      <c r="Y20" s="97">
        <f t="shared" si="11"/>
        <v>5.2008104196803808</v>
      </c>
      <c r="Z20" s="97">
        <f t="shared" si="11"/>
        <v>14.810943315251407</v>
      </c>
      <c r="AA20" s="97">
        <f t="shared" si="11"/>
        <v>7.053875700442255</v>
      </c>
      <c r="AB20" s="97">
        <f t="shared" si="11"/>
        <v>5.9627313967017717</v>
      </c>
      <c r="AC20" s="97">
        <f t="shared" si="11"/>
        <v>20.370676931467855</v>
      </c>
      <c r="AD20" s="97">
        <f t="shared" si="11"/>
        <v>22.111424894896956</v>
      </c>
      <c r="AE20" s="97">
        <f t="shared" si="11"/>
        <v>20.679576268876925</v>
      </c>
      <c r="AF20" s="97">
        <f t="shared" si="11"/>
        <v>3.5328777565377103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4.5482728957574138E-2</v>
      </c>
      <c r="C21" s="69">
        <f>'Basic T2'!O21</f>
        <v>0.22931994611543449</v>
      </c>
      <c r="D21" s="69">
        <f>'Basic T2'!Z21</f>
        <v>1.8654061412012453</v>
      </c>
      <c r="E21" s="69">
        <f>'Basic T2'!AK21</f>
        <v>0.79935235473786392</v>
      </c>
      <c r="F21" s="69">
        <f>'Basic T2'!AV21</f>
        <v>1.2581671124631288</v>
      </c>
      <c r="G21" s="69">
        <f>'Basic T2'!BG21</f>
        <v>2.4038966179841523</v>
      </c>
      <c r="H21" s="69">
        <f>'Basic T2'!BR21</f>
        <v>3.0878366717764503</v>
      </c>
      <c r="I21" s="69">
        <f>'Basic T2'!CC21</f>
        <v>2.7632171343536185</v>
      </c>
      <c r="J21" s="69">
        <f>'Basic T2'!CN21</f>
        <v>2.0539230071383958</v>
      </c>
      <c r="K21" s="309">
        <f t="shared" si="12"/>
        <v>14.506601714727864</v>
      </c>
      <c r="L21" s="97"/>
      <c r="M21" s="97">
        <f t="shared" si="0"/>
        <v>0.32570028174486676</v>
      </c>
      <c r="N21" s="97">
        <f t="shared" si="1"/>
        <v>0.23940360993333012</v>
      </c>
      <c r="O21" s="97">
        <f t="shared" si="2"/>
        <v>1.1247096386098245</v>
      </c>
      <c r="P21" s="97">
        <f t="shared" si="3"/>
        <v>1.6455988498236804</v>
      </c>
      <c r="Q21" s="97">
        <f t="shared" si="4"/>
        <v>2.6436202647833471</v>
      </c>
      <c r="R21" s="97">
        <f t="shared" si="5"/>
        <v>1.2418584000688595</v>
      </c>
      <c r="S21" s="97">
        <f t="shared" si="6"/>
        <v>1.8524494629719015</v>
      </c>
      <c r="T21" s="97">
        <f t="shared" si="7"/>
        <v>2.5155141477024907</v>
      </c>
      <c r="U21" s="97">
        <f t="shared" si="8"/>
        <v>6.5576456310929645</v>
      </c>
      <c r="V21" s="97">
        <f t="shared" si="9"/>
        <v>1.6613015830986093</v>
      </c>
      <c r="W21" s="97"/>
      <c r="X21" s="97">
        <f t="shared" si="10"/>
        <v>0.31353124495999418</v>
      </c>
      <c r="Y21" s="97">
        <f t="shared" si="11"/>
        <v>1.5807971475677645</v>
      </c>
      <c r="Z21" s="97">
        <f t="shared" si="11"/>
        <v>12.859015349593466</v>
      </c>
      <c r="AA21" s="97">
        <f t="shared" si="11"/>
        <v>5.5102660875173779</v>
      </c>
      <c r="AB21" s="97">
        <f t="shared" si="11"/>
        <v>8.6730658027632437</v>
      </c>
      <c r="AC21" s="97">
        <f t="shared" si="11"/>
        <v>16.571052719697889</v>
      </c>
      <c r="AD21" s="97">
        <f t="shared" si="11"/>
        <v>21.285734126425464</v>
      </c>
      <c r="AE21" s="97">
        <f t="shared" si="11"/>
        <v>19.047997516525562</v>
      </c>
      <c r="AF21" s="97">
        <f t="shared" si="11"/>
        <v>14.158540004949231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3.3923455119277204E-2</v>
      </c>
      <c r="C22" s="69">
        <f>'Basic T2'!O22</f>
        <v>0.5898849971763328</v>
      </c>
      <c r="D22" s="69">
        <f>'Basic T2'!Z22</f>
        <v>1.5219789904657595</v>
      </c>
      <c r="E22" s="69">
        <f>'Basic T2'!AK22</f>
        <v>0.59496992990417097</v>
      </c>
      <c r="F22" s="69">
        <f>'Basic T2'!AV22</f>
        <v>2.2597079137575746</v>
      </c>
      <c r="G22" s="69">
        <f>'Basic T2'!BG22</f>
        <v>14.181132040863032</v>
      </c>
      <c r="H22" s="69">
        <f>'Basic T2'!BR22</f>
        <v>7.4238496292192089</v>
      </c>
      <c r="I22" s="69">
        <f>'Basic T2'!CC22</f>
        <v>3.7415241772217702</v>
      </c>
      <c r="J22" s="69">
        <f>'Basic T2'!CN22</f>
        <v>1.2986413742046443</v>
      </c>
      <c r="K22" s="309">
        <f t="shared" si="12"/>
        <v>31.645612507931773</v>
      </c>
      <c r="L22" s="97"/>
      <c r="M22" s="97">
        <f t="shared" si="0"/>
        <v>0.24292471325575515</v>
      </c>
      <c r="N22" s="97">
        <f t="shared" si="1"/>
        <v>0.61582343865735534</v>
      </c>
      <c r="O22" s="97">
        <f t="shared" si="2"/>
        <v>0.91764704882775316</v>
      </c>
      <c r="P22" s="97">
        <f t="shared" si="3"/>
        <v>1.2248438708247196</v>
      </c>
      <c r="Q22" s="97">
        <f t="shared" si="4"/>
        <v>4.7480255795319799</v>
      </c>
      <c r="R22" s="97">
        <f t="shared" si="5"/>
        <v>7.3260047107181814</v>
      </c>
      <c r="S22" s="97">
        <f t="shared" si="6"/>
        <v>4.453702614691565</v>
      </c>
      <c r="T22" s="97">
        <f t="shared" si="7"/>
        <v>3.4061228431018469</v>
      </c>
      <c r="U22" s="97">
        <f t="shared" si="8"/>
        <v>4.1462264672591154</v>
      </c>
      <c r="V22" s="97">
        <f t="shared" si="9"/>
        <v>3.6240676618409831</v>
      </c>
      <c r="W22" s="97"/>
      <c r="X22" s="97">
        <f t="shared" si="10"/>
        <v>0.10719797289679416</v>
      </c>
      <c r="Y22" s="97">
        <f t="shared" si="11"/>
        <v>1.8640340648438447</v>
      </c>
      <c r="Z22" s="97">
        <f t="shared" si="11"/>
        <v>4.8094470918655308</v>
      </c>
      <c r="AA22" s="97">
        <f t="shared" si="11"/>
        <v>1.8801024304871505</v>
      </c>
      <c r="AB22" s="97">
        <f t="shared" si="11"/>
        <v>7.1406673300799373</v>
      </c>
      <c r="AC22" s="97">
        <f t="shared" si="11"/>
        <v>44.812316517206362</v>
      </c>
      <c r="AD22" s="97">
        <f t="shared" si="11"/>
        <v>23.459333035056495</v>
      </c>
      <c r="AE22" s="97">
        <f t="shared" si="11"/>
        <v>11.82320037662087</v>
      </c>
      <c r="AF22" s="97">
        <f t="shared" si="11"/>
        <v>4.1037011809430073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8.5302412319696024E-3</v>
      </c>
      <c r="C23" s="69">
        <f>'Basic T2'!O23</f>
        <v>0.25396936034233997</v>
      </c>
      <c r="D23" s="69">
        <f>'Basic T2'!Z23</f>
        <v>0.93711124947674085</v>
      </c>
      <c r="E23" s="69">
        <f>'Basic T2'!AK23</f>
        <v>0.61434418969882731</v>
      </c>
      <c r="F23" s="69">
        <f>'Basic T2'!AV23</f>
        <v>0.92929787660688057</v>
      </c>
      <c r="G23" s="69">
        <f>'Basic T2'!BG23</f>
        <v>10.043687313036505</v>
      </c>
      <c r="H23" s="69">
        <f>'Basic T2'!BR23</f>
        <v>8.8203026902501467</v>
      </c>
      <c r="I23" s="69">
        <f>'Basic T2'!CC23</f>
        <v>4.3599633232856174</v>
      </c>
      <c r="J23" s="69">
        <f>'Basic T2'!CN23</f>
        <v>2.0477470164567011</v>
      </c>
      <c r="K23" s="309">
        <f t="shared" si="12"/>
        <v>28.014953260385727</v>
      </c>
      <c r="L23" s="97"/>
      <c r="M23" s="97">
        <f t="shared" si="0"/>
        <v>6.1084768576567881E-2</v>
      </c>
      <c r="N23" s="97">
        <f t="shared" si="1"/>
        <v>0.26513690897087938</v>
      </c>
      <c r="O23" s="97">
        <f t="shared" si="2"/>
        <v>0.56501264333646273</v>
      </c>
      <c r="P23" s="97">
        <f t="shared" si="3"/>
        <v>1.2647289846237861</v>
      </c>
      <c r="Q23" s="97">
        <f t="shared" si="4"/>
        <v>1.952610805259845</v>
      </c>
      <c r="R23" s="97">
        <f t="shared" si="5"/>
        <v>5.1885914577386556</v>
      </c>
      <c r="S23" s="97">
        <f t="shared" si="6"/>
        <v>5.291460241776158</v>
      </c>
      <c r="T23" s="97">
        <f t="shared" si="7"/>
        <v>3.969123268249604</v>
      </c>
      <c r="U23" s="97">
        <f t="shared" si="8"/>
        <v>6.5379272881118844</v>
      </c>
      <c r="V23" s="97">
        <f t="shared" si="9"/>
        <v>3.2082831745949982</v>
      </c>
      <c r="W23" s="97"/>
      <c r="X23" s="97">
        <f t="shared" si="10"/>
        <v>3.0448886181194196E-2</v>
      </c>
      <c r="Y23" s="97">
        <f t="shared" si="11"/>
        <v>0.90654929166511544</v>
      </c>
      <c r="Z23" s="97">
        <f t="shared" si="11"/>
        <v>3.3450394893282005</v>
      </c>
      <c r="AA23" s="97">
        <f t="shared" si="11"/>
        <v>2.1929152763125783</v>
      </c>
      <c r="AB23" s="97">
        <f t="shared" si="11"/>
        <v>3.3171494807415769</v>
      </c>
      <c r="AC23" s="97">
        <f t="shared" si="11"/>
        <v>35.851165695995228</v>
      </c>
      <c r="AD23" s="97">
        <f t="shared" si="11"/>
        <v>31.484267020792821</v>
      </c>
      <c r="AE23" s="97">
        <f t="shared" si="11"/>
        <v>15.562986247957733</v>
      </c>
      <c r="AF23" s="97">
        <f t="shared" si="11"/>
        <v>7.309478611025555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6.3875670734447137E-2</v>
      </c>
      <c r="C24" s="69">
        <f>'Basic T2'!O24</f>
        <v>0.68729352748595263</v>
      </c>
      <c r="D24" s="69">
        <f>'Basic T2'!Z24</f>
        <v>1.4033841438248169</v>
      </c>
      <c r="E24" s="69">
        <f>'Basic T2'!AK24</f>
        <v>0.69621581175135283</v>
      </c>
      <c r="F24" s="69">
        <f>'Basic T2'!AV24</f>
        <v>0.70188795038952134</v>
      </c>
      <c r="G24" s="69">
        <f>'Basic T2'!BG24</f>
        <v>4.0847098600041543</v>
      </c>
      <c r="H24" s="69">
        <f>'Basic T2'!BR24</f>
        <v>4.4702872608831044</v>
      </c>
      <c r="I24" s="69">
        <f>'Basic T2'!CC24</f>
        <v>3.7733609164613786</v>
      </c>
      <c r="J24" s="69">
        <f>'Basic T2'!CN24</f>
        <v>1.2414728416016299</v>
      </c>
      <c r="K24" s="309">
        <f t="shared" si="12"/>
        <v>17.122487983136359</v>
      </c>
      <c r="L24" s="97"/>
      <c r="M24" s="97">
        <f t="shared" si="0"/>
        <v>0.45741151491278925</v>
      </c>
      <c r="N24" s="97">
        <f t="shared" si="1"/>
        <v>0.71751521989772105</v>
      </c>
      <c r="O24" s="97">
        <f t="shared" si="2"/>
        <v>0.84614263798635458</v>
      </c>
      <c r="P24" s="97">
        <f t="shared" si="3"/>
        <v>1.4332752412079894</v>
      </c>
      <c r="Q24" s="97">
        <f t="shared" si="4"/>
        <v>1.4747843834706529</v>
      </c>
      <c r="R24" s="97">
        <f t="shared" si="5"/>
        <v>2.11017030164302</v>
      </c>
      <c r="S24" s="97">
        <f t="shared" si="6"/>
        <v>2.6818067521003122</v>
      </c>
      <c r="T24" s="97">
        <f t="shared" si="7"/>
        <v>3.4351056425273008</v>
      </c>
      <c r="U24" s="97">
        <f t="shared" si="8"/>
        <v>3.9637021093561065</v>
      </c>
      <c r="V24" s="97">
        <f t="shared" si="9"/>
        <v>1.960873880206683</v>
      </c>
      <c r="W24" s="97"/>
      <c r="X24" s="97">
        <f t="shared" si="10"/>
        <v>0.37305133925255007</v>
      </c>
      <c r="Y24" s="97">
        <f t="shared" ref="Y24:AG32" si="13">IF($K24&gt;0,C24/$K24*100,0)</f>
        <v>4.0139816606258156</v>
      </c>
      <c r="Z24" s="97">
        <f t="shared" si="13"/>
        <v>8.1961461745920658</v>
      </c>
      <c r="AA24" s="97">
        <f t="shared" si="13"/>
        <v>4.066090234299149</v>
      </c>
      <c r="AB24" s="97">
        <f t="shared" si="13"/>
        <v>4.0992170710284537</v>
      </c>
      <c r="AC24" s="97">
        <f t="shared" si="13"/>
        <v>23.855819691782607</v>
      </c>
      <c r="AD24" s="97">
        <f t="shared" si="13"/>
        <v>26.10769687959958</v>
      </c>
      <c r="AE24" s="97">
        <f t="shared" si="13"/>
        <v>22.037456940706843</v>
      </c>
      <c r="AF24" s="97">
        <f t="shared" si="13"/>
        <v>7.2505400081129263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4.445714566372614E-2</v>
      </c>
      <c r="C25" s="69">
        <f>'Basic T2'!O25</f>
        <v>2.6197486321741508</v>
      </c>
      <c r="D25" s="69">
        <f>'Basic T2'!Z25</f>
        <v>8.0439402640784703</v>
      </c>
      <c r="E25" s="69">
        <f>'Basic T2'!AK25</f>
        <v>6.5388994585027813</v>
      </c>
      <c r="F25" s="69">
        <f>'Basic T2'!AV25</f>
        <v>4.1367374291821122</v>
      </c>
      <c r="G25" s="69">
        <f>'Basic T2'!BG25</f>
        <v>25.78070033448196</v>
      </c>
      <c r="H25" s="69">
        <f>'Basic T2'!BR25</f>
        <v>16.111559263461391</v>
      </c>
      <c r="I25" s="69">
        <f>'Basic T2'!CC25</f>
        <v>2.6301755842404506</v>
      </c>
      <c r="J25" s="69">
        <f>'Basic T2'!CN25</f>
        <v>0.49949871173853527</v>
      </c>
      <c r="K25" s="309">
        <f t="shared" si="12"/>
        <v>66.405716823523576</v>
      </c>
      <c r="L25" s="97"/>
      <c r="M25" s="97">
        <f t="shared" si="0"/>
        <v>0.31835611451007517</v>
      </c>
      <c r="N25" s="97">
        <f t="shared" si="1"/>
        <v>2.7349443006788805</v>
      </c>
      <c r="O25" s="97">
        <f t="shared" si="2"/>
        <v>4.8499342569896084</v>
      </c>
      <c r="P25" s="97">
        <f t="shared" si="3"/>
        <v>13.46140455363215</v>
      </c>
      <c r="Q25" s="97">
        <f t="shared" si="4"/>
        <v>8.6919796182433444</v>
      </c>
      <c r="R25" s="97">
        <f t="shared" si="5"/>
        <v>13.318367782755267</v>
      </c>
      <c r="S25" s="97">
        <f t="shared" si="6"/>
        <v>9.6656178670449346</v>
      </c>
      <c r="T25" s="97">
        <f t="shared" si="7"/>
        <v>2.394398837080971</v>
      </c>
      <c r="U25" s="97">
        <f t="shared" si="8"/>
        <v>1.5947703654833545</v>
      </c>
      <c r="V25" s="97">
        <f t="shared" si="9"/>
        <v>7.6048081180663489</v>
      </c>
      <c r="W25" s="97"/>
      <c r="X25" s="97">
        <f t="shared" si="10"/>
        <v>6.6947768641475808E-2</v>
      </c>
      <c r="Y25" s="97">
        <f t="shared" si="13"/>
        <v>3.9450649093002941</v>
      </c>
      <c r="Z25" s="97">
        <f t="shared" si="13"/>
        <v>12.113324949801585</v>
      </c>
      <c r="AA25" s="97">
        <f t="shared" si="13"/>
        <v>9.8468923630178171</v>
      </c>
      <c r="AB25" s="97">
        <f t="shared" si="13"/>
        <v>6.2294899099962935</v>
      </c>
      <c r="AC25" s="97">
        <f t="shared" si="13"/>
        <v>38.823013390542002</v>
      </c>
      <c r="AD25" s="97">
        <f t="shared" si="13"/>
        <v>24.262307575533963</v>
      </c>
      <c r="AE25" s="97">
        <f t="shared" si="13"/>
        <v>3.9607667984825317</v>
      </c>
      <c r="AF25" s="97">
        <f t="shared" si="13"/>
        <v>0.75219233468404145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4.3188969340112515E-2</v>
      </c>
      <c r="C26" s="69">
        <f>'Basic T2'!O26</f>
        <v>0.46195128573881683</v>
      </c>
      <c r="D26" s="69">
        <f>'Basic T2'!Z26</f>
        <v>1.8463137316753029</v>
      </c>
      <c r="E26" s="69">
        <f>'Basic T2'!AK26</f>
        <v>1.2402763316100478</v>
      </c>
      <c r="F26" s="69">
        <f>'Basic T2'!AV26</f>
        <v>1.4505460266642023</v>
      </c>
      <c r="G26" s="69">
        <f>'Basic T2'!BG26</f>
        <v>4.5858167968671877</v>
      </c>
      <c r="H26" s="69">
        <f>'Basic T2'!BR26</f>
        <v>4.6740987975484432</v>
      </c>
      <c r="I26" s="69">
        <f>'Basic T2'!CC26</f>
        <v>3.4965639869621263</v>
      </c>
      <c r="J26" s="69">
        <f>'Basic T2'!CN26</f>
        <v>0.80059560985724976</v>
      </c>
      <c r="K26" s="309">
        <f t="shared" si="12"/>
        <v>18.599351536263491</v>
      </c>
      <c r="L26" s="97"/>
      <c r="M26" s="97">
        <f t="shared" si="0"/>
        <v>0.30927474680479938</v>
      </c>
      <c r="N26" s="97">
        <f t="shared" si="1"/>
        <v>0.48226422207314718</v>
      </c>
      <c r="O26" s="97">
        <f t="shared" si="2"/>
        <v>1.113198248921633</v>
      </c>
      <c r="P26" s="97">
        <f t="shared" si="3"/>
        <v>2.5533136828380822</v>
      </c>
      <c r="Q26" s="97">
        <f t="shared" si="4"/>
        <v>3.047840650979365</v>
      </c>
      <c r="R26" s="97">
        <f t="shared" si="5"/>
        <v>2.3690432723941424</v>
      </c>
      <c r="S26" s="97">
        <f t="shared" si="6"/>
        <v>2.8040770052824464</v>
      </c>
      <c r="T26" s="97">
        <f t="shared" si="7"/>
        <v>3.1831216114718277</v>
      </c>
      <c r="U26" s="97">
        <f t="shared" si="8"/>
        <v>2.5560949874976737</v>
      </c>
      <c r="V26" s="97">
        <f t="shared" si="9"/>
        <v>2.1300048598171455</v>
      </c>
      <c r="W26" s="97"/>
      <c r="X26" s="97">
        <f t="shared" si="10"/>
        <v>0.23220685546969849</v>
      </c>
      <c r="Y26" s="97">
        <f t="shared" si="13"/>
        <v>2.4836956537874029</v>
      </c>
      <c r="Z26" s="97">
        <f t="shared" si="13"/>
        <v>9.9267639953764615</v>
      </c>
      <c r="AA26" s="97">
        <f t="shared" si="13"/>
        <v>6.6683848046629937</v>
      </c>
      <c r="AB26" s="97">
        <f t="shared" si="13"/>
        <v>7.7989064502385821</v>
      </c>
      <c r="AC26" s="97">
        <f t="shared" si="13"/>
        <v>24.655788605995959</v>
      </c>
      <c r="AD26" s="97">
        <f t="shared" si="13"/>
        <v>25.130439566321805</v>
      </c>
      <c r="AE26" s="97">
        <f t="shared" si="13"/>
        <v>18.799386527776587</v>
      </c>
      <c r="AF26" s="97">
        <f t="shared" si="13"/>
        <v>4.3044275403705017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1.2892485679715112E-3</v>
      </c>
      <c r="C27" s="69">
        <f>'Basic T2'!O27</f>
        <v>2.8806452271269427E-2</v>
      </c>
      <c r="D27" s="69">
        <f>'Basic T2'!Z27</f>
        <v>0.11550548498010701</v>
      </c>
      <c r="E27" s="69">
        <f>'Basic T2'!AK27</f>
        <v>3.8219772241110755E-2</v>
      </c>
      <c r="F27" s="69">
        <f>'Basic T2'!AV27</f>
        <v>3.5008799082101402E-2</v>
      </c>
      <c r="G27" s="69">
        <f>'Basic T2'!BG27</f>
        <v>0.14286187426851241</v>
      </c>
      <c r="H27" s="69">
        <f>'Basic T2'!BR27</f>
        <v>0.20102762725181431</v>
      </c>
      <c r="I27" s="69">
        <f>'Basic T2'!CC27</f>
        <v>0.18010060582099841</v>
      </c>
      <c r="J27" s="69">
        <f>'Basic T2'!CN27</f>
        <v>5.0115070202851345E-2</v>
      </c>
      <c r="K27" s="309">
        <f t="shared" si="12"/>
        <v>0.79293493468673659</v>
      </c>
      <c r="L27" s="97"/>
      <c r="M27" s="97">
        <f t="shared" si="0"/>
        <v>9.2322653334889829E-3</v>
      </c>
      <c r="N27" s="97">
        <f t="shared" si="1"/>
        <v>3.0073130488364061E-2</v>
      </c>
      <c r="O27" s="97">
        <f t="shared" si="2"/>
        <v>6.9641741495378509E-2</v>
      </c>
      <c r="P27" s="97">
        <f t="shared" si="3"/>
        <v>7.8681713849607912E-2</v>
      </c>
      <c r="Q27" s="97">
        <f t="shared" si="4"/>
        <v>7.355936249039742E-2</v>
      </c>
      <c r="R27" s="97">
        <f t="shared" si="5"/>
        <v>7.3802765594266073E-2</v>
      </c>
      <c r="S27" s="97">
        <f t="shared" si="6"/>
        <v>0.12060013521728755</v>
      </c>
      <c r="T27" s="97">
        <f t="shared" si="7"/>
        <v>0.16395585287889042</v>
      </c>
      <c r="U27" s="97">
        <f t="shared" si="8"/>
        <v>0.16000447437682427</v>
      </c>
      <c r="V27" s="97">
        <f t="shared" si="9"/>
        <v>9.0807212343320329E-2</v>
      </c>
      <c r="W27" s="97"/>
      <c r="X27" s="97">
        <f t="shared" si="10"/>
        <v>0.16259197464680408</v>
      </c>
      <c r="Y27" s="97">
        <f t="shared" si="13"/>
        <v>3.6328897884477671</v>
      </c>
      <c r="Z27" s="97">
        <f t="shared" si="13"/>
        <v>14.566830130361144</v>
      </c>
      <c r="AA27" s="97">
        <f t="shared" si="13"/>
        <v>4.8200388921204702</v>
      </c>
      <c r="AB27" s="97">
        <f t="shared" si="13"/>
        <v>4.4150910182728005</v>
      </c>
      <c r="AC27" s="97">
        <f t="shared" si="13"/>
        <v>18.016847034864544</v>
      </c>
      <c r="AD27" s="97">
        <f t="shared" si="13"/>
        <v>25.352348403117581</v>
      </c>
      <c r="AE27" s="97">
        <f t="shared" si="13"/>
        <v>22.713163204513169</v>
      </c>
      <c r="AF27" s="97">
        <f t="shared" si="13"/>
        <v>6.320199553655713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0.12695617829417979</v>
      </c>
      <c r="C28" s="69">
        <f>'Basic T2'!O28</f>
        <v>2.0694076281005205</v>
      </c>
      <c r="D28" s="69">
        <f>'Basic T2'!Z28</f>
        <v>7.6204237273211666</v>
      </c>
      <c r="E28" s="69">
        <f>'Basic T2'!AK28</f>
        <v>2.7838039718711056</v>
      </c>
      <c r="F28" s="69">
        <f>'Basic T2'!AV28</f>
        <v>2.0751518035331049</v>
      </c>
      <c r="G28" s="69">
        <f>'Basic T2'!BG28</f>
        <v>17.456288954665634</v>
      </c>
      <c r="H28" s="69">
        <f>'Basic T2'!BR28</f>
        <v>15.76742776290482</v>
      </c>
      <c r="I28" s="69">
        <f>'Basic T2'!CC28</f>
        <v>11.556187057980347</v>
      </c>
      <c r="J28" s="69">
        <f>'Basic T2'!CN28</f>
        <v>3.3244713269951029</v>
      </c>
      <c r="K28" s="309">
        <f t="shared" si="12"/>
        <v>62.780118411665981</v>
      </c>
      <c r="L28" s="97"/>
      <c r="M28" s="97">
        <f t="shared" si="0"/>
        <v>0.90912889326048296</v>
      </c>
      <c r="N28" s="97">
        <f t="shared" si="1"/>
        <v>2.1604036848214232</v>
      </c>
      <c r="O28" s="97">
        <f t="shared" si="2"/>
        <v>4.5945833602166122</v>
      </c>
      <c r="P28" s="97">
        <f t="shared" si="3"/>
        <v>5.7309202720094143</v>
      </c>
      <c r="Q28" s="97">
        <f t="shared" si="4"/>
        <v>4.3602422174125888</v>
      </c>
      <c r="R28" s="97">
        <f t="shared" si="5"/>
        <v>9.0179581393810526</v>
      </c>
      <c r="S28" s="97">
        <f t="shared" si="6"/>
        <v>9.459167111658644</v>
      </c>
      <c r="T28" s="97">
        <f t="shared" si="7"/>
        <v>10.520256145069862</v>
      </c>
      <c r="U28" s="97">
        <f t="shared" si="8"/>
        <v>10.614178232287706</v>
      </c>
      <c r="V28" s="97">
        <f t="shared" si="9"/>
        <v>7.1896031996612511</v>
      </c>
      <c r="W28" s="97"/>
      <c r="X28" s="97">
        <f t="shared" si="10"/>
        <v>0.20222354067842668</v>
      </c>
      <c r="Y28" s="97">
        <f t="shared" si="13"/>
        <v>3.29627863160573</v>
      </c>
      <c r="Z28" s="97">
        <f t="shared" si="13"/>
        <v>12.138275492492728</v>
      </c>
      <c r="AA28" s="97">
        <f t="shared" si="13"/>
        <v>4.4342126811818998</v>
      </c>
      <c r="AB28" s="97">
        <f t="shared" si="13"/>
        <v>3.3054283044287702</v>
      </c>
      <c r="AC28" s="97">
        <f t="shared" si="13"/>
        <v>27.805441270754049</v>
      </c>
      <c r="AD28" s="97">
        <f t="shared" si="13"/>
        <v>25.115320202987817</v>
      </c>
      <c r="AE28" s="97">
        <f t="shared" si="13"/>
        <v>18.4073992696276</v>
      </c>
      <c r="AF28" s="97">
        <f t="shared" si="13"/>
        <v>5.2954206062429794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4.7226317560660008E-2</v>
      </c>
      <c r="C29" s="69">
        <f>'Basic T2'!O29</f>
        <v>0.53596927839958164</v>
      </c>
      <c r="D29" s="69">
        <f>'Basic T2'!Z29</f>
        <v>2.386684837575674</v>
      </c>
      <c r="E29" s="69">
        <f>'Basic T2'!AK29</f>
        <v>0.74742197039098335</v>
      </c>
      <c r="F29" s="69">
        <f>'Basic T2'!AV29</f>
        <v>0.79629965479350906</v>
      </c>
      <c r="G29" s="69">
        <f>'Basic T2'!BG29</f>
        <v>3.7430299848883011</v>
      </c>
      <c r="H29" s="69">
        <f>'Basic T2'!BR29</f>
        <v>3.2989756892148758</v>
      </c>
      <c r="I29" s="69">
        <f>'Basic T2'!CC29</f>
        <v>1.7256279569133062</v>
      </c>
      <c r="J29" s="69">
        <f>'Basic T2'!CN29</f>
        <v>0.465840923326096</v>
      </c>
      <c r="K29" s="309">
        <f t="shared" si="12"/>
        <v>13.747076613062989</v>
      </c>
      <c r="L29" s="97"/>
      <c r="M29" s="97">
        <f t="shared" si="0"/>
        <v>0.33818606068310786</v>
      </c>
      <c r="N29" s="97">
        <f t="shared" si="1"/>
        <v>0.55953693621413991</v>
      </c>
      <c r="O29" s="97">
        <f t="shared" si="2"/>
        <v>1.4390042907313938</v>
      </c>
      <c r="P29" s="97">
        <f t="shared" si="3"/>
        <v>1.538691576397117</v>
      </c>
      <c r="Q29" s="97">
        <f t="shared" si="4"/>
        <v>1.6731592197882981</v>
      </c>
      <c r="R29" s="97">
        <f t="shared" si="5"/>
        <v>1.93365770959864</v>
      </c>
      <c r="S29" s="97">
        <f t="shared" si="6"/>
        <v>1.9791156053366177</v>
      </c>
      <c r="T29" s="97">
        <f t="shared" si="7"/>
        <v>1.5709375442555624</v>
      </c>
      <c r="U29" s="97">
        <f t="shared" si="8"/>
        <v>1.4873097409283018</v>
      </c>
      <c r="V29" s="97">
        <f t="shared" si="9"/>
        <v>1.5743204776259234</v>
      </c>
      <c r="W29" s="97"/>
      <c r="X29" s="97">
        <f>IF($K29&gt;0,B29/$K29*100,0)</f>
        <v>0.34353716713692994</v>
      </c>
      <c r="Y29" s="97">
        <f t="shared" si="13"/>
        <v>3.898787309370805</v>
      </c>
      <c r="Z29" s="97">
        <f t="shared" si="13"/>
        <v>17.361399115996463</v>
      </c>
      <c r="AA29" s="97">
        <f t="shared" si="13"/>
        <v>5.4369520984611004</v>
      </c>
      <c r="AB29" s="97">
        <f t="shared" si="13"/>
        <v>5.7925017602421391</v>
      </c>
      <c r="AC29" s="97">
        <f t="shared" si="13"/>
        <v>27.227825160525644</v>
      </c>
      <c r="AD29" s="97">
        <f t="shared" si="13"/>
        <v>23.997652606955469</v>
      </c>
      <c r="AE29" s="97">
        <f t="shared" si="13"/>
        <v>12.552690331801525</v>
      </c>
      <c r="AF29" s="97">
        <f t="shared" si="13"/>
        <v>3.3886544495099162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3.6755106095027086E-2</v>
      </c>
      <c r="C30" s="69">
        <f>'Basic T2'!O30</f>
        <v>0.31887634245206192</v>
      </c>
      <c r="D30" s="69">
        <f>'Basic T2'!Z30</f>
        <v>0.74474886805695106</v>
      </c>
      <c r="E30" s="69">
        <f>'Basic T2'!AK30</f>
        <v>0.32939752384570542</v>
      </c>
      <c r="F30" s="69">
        <f>'Basic T2'!AV30</f>
        <v>0.73119899133990196</v>
      </c>
      <c r="G30" s="69">
        <f>'Basic T2'!BG30</f>
        <v>5.2034309279929163</v>
      </c>
      <c r="H30" s="69">
        <f>'Basic T2'!BR30</f>
        <v>5.9707775099377587</v>
      </c>
      <c r="I30" s="69">
        <f>'Basic T2'!CC30</f>
        <v>4.7698231355557477</v>
      </c>
      <c r="J30" s="69">
        <f>'Basic T2'!CN30</f>
        <v>1.7285395326020072</v>
      </c>
      <c r="K30" s="309">
        <f t="shared" si="12"/>
        <v>19.833547937878077</v>
      </c>
      <c r="L30" s="97"/>
      <c r="M30" s="97">
        <f t="shared" si="0"/>
        <v>0.26320206999626972</v>
      </c>
      <c r="N30" s="97">
        <f t="shared" si="1"/>
        <v>0.33289798292091227</v>
      </c>
      <c r="O30" s="97">
        <f t="shared" si="2"/>
        <v>0.44903156033785346</v>
      </c>
      <c r="P30" s="97">
        <f t="shared" si="3"/>
        <v>0.67811920883503329</v>
      </c>
      <c r="Q30" s="97">
        <f t="shared" si="4"/>
        <v>1.5363717998565598</v>
      </c>
      <c r="R30" s="97">
        <f t="shared" si="5"/>
        <v>2.6881041217674797</v>
      </c>
      <c r="S30" s="97">
        <f t="shared" si="6"/>
        <v>3.5819781832714948</v>
      </c>
      <c r="T30" s="97">
        <f t="shared" si="7"/>
        <v>4.3422420302615432</v>
      </c>
      <c r="U30" s="97">
        <f t="shared" si="8"/>
        <v>5.5187802438279281</v>
      </c>
      <c r="V30" s="97">
        <f t="shared" si="9"/>
        <v>2.2713455043166269</v>
      </c>
      <c r="W30" s="97"/>
      <c r="X30" s="97">
        <f t="shared" si="10"/>
        <v>0.18531785745117366</v>
      </c>
      <c r="Y30" s="97">
        <f t="shared" si="13"/>
        <v>1.6077624812808826</v>
      </c>
      <c r="Z30" s="97">
        <f t="shared" si="13"/>
        <v>3.7549956789860626</v>
      </c>
      <c r="AA30" s="97">
        <f t="shared" si="13"/>
        <v>1.6608098807002785</v>
      </c>
      <c r="AB30" s="97">
        <f t="shared" si="13"/>
        <v>3.6866777120772194</v>
      </c>
      <c r="AC30" s="97">
        <f t="shared" si="13"/>
        <v>26.235502313004787</v>
      </c>
      <c r="AD30" s="97">
        <f t="shared" si="13"/>
        <v>30.104434812365454</v>
      </c>
      <c r="AE30" s="97">
        <f t="shared" si="13"/>
        <v>24.049268191932253</v>
      </c>
      <c r="AF30" s="97">
        <f t="shared" si="13"/>
        <v>8.7152310722018882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5.8331598817402255E-2</v>
      </c>
      <c r="C31" s="69">
        <f>'Basic T2'!O31</f>
        <v>0.48356134130387657</v>
      </c>
      <c r="D31" s="69">
        <f>'Basic T2'!Z31</f>
        <v>1.2609948653988503</v>
      </c>
      <c r="E31" s="69">
        <f>'Basic T2'!AK31</f>
        <v>0.59839217190282112</v>
      </c>
      <c r="F31" s="69">
        <f>'Basic T2'!AV31</f>
        <v>0.86607598044239031</v>
      </c>
      <c r="G31" s="69">
        <f>'Basic T2'!BG31</f>
        <v>5.3698395266946903</v>
      </c>
      <c r="H31" s="69">
        <f>'Basic T2'!BR31</f>
        <v>7.4941497458230408</v>
      </c>
      <c r="I31" s="69">
        <f>'Basic T2'!CC31</f>
        <v>6.1375258853374364</v>
      </c>
      <c r="J31" s="69">
        <f>'Basic T2'!CN31</f>
        <v>2.7772409976641863</v>
      </c>
      <c r="K31" s="309">
        <f t="shared" si="12"/>
        <v>25.046112113384694</v>
      </c>
      <c r="L31" s="97"/>
      <c r="M31" s="97">
        <f t="shared" si="0"/>
        <v>0.41771060367064128</v>
      </c>
      <c r="N31" s="97">
        <f t="shared" si="1"/>
        <v>0.50482451567504305</v>
      </c>
      <c r="O31" s="97">
        <f t="shared" si="2"/>
        <v>0.76029184638487812</v>
      </c>
      <c r="P31" s="97">
        <f t="shared" si="3"/>
        <v>1.2318891212245182</v>
      </c>
      <c r="Q31" s="97">
        <f t="shared" si="4"/>
        <v>1.8197709907210009</v>
      </c>
      <c r="R31" s="97">
        <f t="shared" si="5"/>
        <v>2.7740711781689242</v>
      </c>
      <c r="S31" s="97">
        <f t="shared" si="6"/>
        <v>4.4958769351275958</v>
      </c>
      <c r="T31" s="97">
        <f t="shared" si="7"/>
        <v>5.5873398454689767</v>
      </c>
      <c r="U31" s="97">
        <f t="shared" si="8"/>
        <v>8.867013140964179</v>
      </c>
      <c r="V31" s="97">
        <f t="shared" si="9"/>
        <v>2.8682903496404304</v>
      </c>
      <c r="W31" s="97"/>
      <c r="X31" s="97">
        <f t="shared" si="10"/>
        <v>0.23289682068551362</v>
      </c>
      <c r="Y31" s="97">
        <f t="shared" si="13"/>
        <v>1.9306842479773951</v>
      </c>
      <c r="Z31" s="97">
        <f t="shared" si="13"/>
        <v>5.0346930481277052</v>
      </c>
      <c r="AA31" s="97">
        <f t="shared" si="13"/>
        <v>2.389161915405781</v>
      </c>
      <c r="AB31" s="97">
        <f t="shared" si="13"/>
        <v>3.4579258310496721</v>
      </c>
      <c r="AC31" s="97">
        <f t="shared" si="13"/>
        <v>21.439812703804982</v>
      </c>
      <c r="AD31" s="97">
        <f t="shared" si="13"/>
        <v>29.921409406365118</v>
      </c>
      <c r="AE31" s="97">
        <f t="shared" si="13"/>
        <v>24.504904623730123</v>
      </c>
      <c r="AF31" s="97">
        <f t="shared" si="13"/>
        <v>11.088511402853712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5.597177033965624E-4</v>
      </c>
      <c r="C32" s="69">
        <f>'Basic T2'!O32</f>
        <v>0.23086701228789033</v>
      </c>
      <c r="D32" s="69">
        <f>'Basic T2'!Z32</f>
        <v>0.66964825786858162</v>
      </c>
      <c r="E32" s="69">
        <f>'Basic T2'!AK32</f>
        <v>0.42414496366037607</v>
      </c>
      <c r="F32" s="69">
        <f>'Basic T2'!AV32</f>
        <v>0.51440069437906111</v>
      </c>
      <c r="G32" s="69">
        <f>'Basic T2'!BG32</f>
        <v>2.4015871830454332</v>
      </c>
      <c r="H32" s="69">
        <f>'Basic T2'!BR32</f>
        <v>3.1046518100207576</v>
      </c>
      <c r="I32" s="69">
        <f>'Basic T2'!CC32</f>
        <v>3.6377660501378428</v>
      </c>
      <c r="J32" s="69">
        <f>'Basic T2'!CN32</f>
        <v>1.8234373570673854</v>
      </c>
      <c r="K32" s="309">
        <f t="shared" si="12"/>
        <v>12.807063046170725</v>
      </c>
      <c r="L32" s="97"/>
      <c r="M32" s="97">
        <f t="shared" si="0"/>
        <v>4.0081195185956865E-3</v>
      </c>
      <c r="N32" s="97">
        <f t="shared" si="1"/>
        <v>0.24101870374773926</v>
      </c>
      <c r="O32" s="97">
        <f t="shared" si="2"/>
        <v>0.40375113679966057</v>
      </c>
      <c r="P32" s="97">
        <f t="shared" si="3"/>
        <v>0.87317246295835538</v>
      </c>
      <c r="Q32" s="97">
        <f t="shared" si="4"/>
        <v>1.0808421921129838</v>
      </c>
      <c r="R32" s="97">
        <f t="shared" si="5"/>
        <v>1.2406653407847767</v>
      </c>
      <c r="S32" s="97">
        <f t="shared" si="6"/>
        <v>1.8625371706849345</v>
      </c>
      <c r="T32" s="97">
        <f t="shared" si="7"/>
        <v>3.3116659025401387</v>
      </c>
      <c r="U32" s="97">
        <f t="shared" si="8"/>
        <v>5.8217644851275256</v>
      </c>
      <c r="V32" s="97">
        <f t="shared" si="9"/>
        <v>1.4666697640044954</v>
      </c>
      <c r="W32" s="97"/>
      <c r="X32" s="97">
        <f t="shared" si="10"/>
        <v>4.370382978351281E-3</v>
      </c>
      <c r="Y32" s="97">
        <f t="shared" si="13"/>
        <v>1.8026538282476787</v>
      </c>
      <c r="Z32" s="97">
        <f t="shared" si="13"/>
        <v>5.2287417923565584</v>
      </c>
      <c r="AA32" s="97">
        <f t="shared" si="13"/>
        <v>3.3118050729608473</v>
      </c>
      <c r="AB32" s="97">
        <f t="shared" si="13"/>
        <v>4.0165390966265715</v>
      </c>
      <c r="AC32" s="97">
        <f t="shared" si="13"/>
        <v>18.752052475946083</v>
      </c>
      <c r="AD32" s="97">
        <f t="shared" si="13"/>
        <v>24.24171567539085</v>
      </c>
      <c r="AE32" s="97">
        <f t="shared" si="13"/>
        <v>28.404373719590019</v>
      </c>
      <c r="AF32" s="97">
        <f t="shared" si="13"/>
        <v>14.237747955903036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5.1548913695848922E-2</v>
      </c>
      <c r="C33" s="69">
        <f>'Basic T2'!O33</f>
        <v>1.8886232933074796</v>
      </c>
      <c r="D33" s="69">
        <f>'Basic T2'!Z33</f>
        <v>6.2696440084521337</v>
      </c>
      <c r="E33" s="69">
        <f>'Basic T2'!AK33</f>
        <v>2.9584696966957331</v>
      </c>
      <c r="F33" s="69">
        <f>'Basic T2'!AV33</f>
        <v>2.757002323079313</v>
      </c>
      <c r="G33" s="69">
        <f>'Basic T2'!BG33</f>
        <v>15.293661235814648</v>
      </c>
      <c r="H33" s="69">
        <f>'Basic T2'!BR33</f>
        <v>22.118517004029044</v>
      </c>
      <c r="I33" s="69">
        <f>'Basic T2'!CC33</f>
        <v>19.541595315439316</v>
      </c>
      <c r="J33" s="69">
        <f>'Basic T2'!CN33</f>
        <v>5.5935523864480423</v>
      </c>
      <c r="K33" s="309">
        <f t="shared" ref="K33" si="14">SUM(B33:J33)</f>
        <v>76.472614176961557</v>
      </c>
      <c r="L33" s="97"/>
      <c r="M33" s="97">
        <f t="shared" si="0"/>
        <v>0.36914002521794365</v>
      </c>
      <c r="N33" s="97">
        <f t="shared" si="1"/>
        <v>1.971669895624284</v>
      </c>
      <c r="O33" s="97">
        <f t="shared" si="2"/>
        <v>3.7801575170206929</v>
      </c>
      <c r="P33" s="97">
        <f t="shared" si="3"/>
        <v>6.0904985157856331</v>
      </c>
      <c r="Q33" s="97">
        <f t="shared" si="4"/>
        <v>5.792924595746678</v>
      </c>
      <c r="R33" s="97">
        <f t="shared" si="5"/>
        <v>7.9007397953039282</v>
      </c>
      <c r="S33" s="97">
        <f t="shared" si="6"/>
        <v>13.269301229678129</v>
      </c>
      <c r="T33" s="97">
        <f t="shared" si="7"/>
        <v>17.789828701305929</v>
      </c>
      <c r="U33" s="97">
        <f t="shared" si="8"/>
        <v>17.858767948846026</v>
      </c>
      <c r="V33" s="97">
        <f t="shared" si="9"/>
        <v>8.7576730577012789</v>
      </c>
      <c r="W33" s="97"/>
      <c r="X33" s="97">
        <f t="shared" ref="X33" si="15">IF($K33&gt;0,B33/$K33*100,0)</f>
        <v>6.7408332055397091E-2</v>
      </c>
      <c r="Y33" s="97">
        <f t="shared" ref="Y33" si="16">IF($K33&gt;0,C33/$K33*100,0)</f>
        <v>2.4696727235414082</v>
      </c>
      <c r="Z33" s="97">
        <f t="shared" ref="Z33" si="17">IF($K33&gt;0,D33/$K33*100,0)</f>
        <v>8.1985480370055814</v>
      </c>
      <c r="AA33" s="97">
        <f t="shared" ref="AA33" si="18">IF($K33&gt;0,E33/$K33*100,0)</f>
        <v>3.8686655720303769</v>
      </c>
      <c r="AB33" s="97">
        <f t="shared" ref="AB33" si="19">IF($K33&gt;0,F33/$K33*100,0)</f>
        <v>3.6052152169134275</v>
      </c>
      <c r="AC33" s="97">
        <f t="shared" ref="AC33" si="20">IF($K33&gt;0,G33/$K33*100,0)</f>
        <v>19.998873322709134</v>
      </c>
      <c r="AD33" s="97">
        <f t="shared" ref="AD33" si="21">IF($K33&gt;0,H33/$K33*100,0)</f>
        <v>28.923448272404627</v>
      </c>
      <c r="AE33" s="97">
        <f t="shared" ref="AE33" si="22">IF($K33&gt;0,I33/$K33*100,0)</f>
        <v>25.553716877285066</v>
      </c>
      <c r="AF33" s="97">
        <f>IF($K33&gt;0,J33/$K33*100,0)</f>
        <v>7.3144516460549855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13.964596135413375</v>
      </c>
      <c r="C35" s="310">
        <f t="shared" ref="C35:K35" si="24">SUM(C8:C33)</f>
        <v>95.788006780389082</v>
      </c>
      <c r="D35" s="310">
        <f t="shared" si="24"/>
        <v>165.85668666509733</v>
      </c>
      <c r="E35" s="310">
        <f t="shared" si="24"/>
        <v>48.575164890490257</v>
      </c>
      <c r="F35" s="310">
        <f t="shared" si="24"/>
        <v>47.592580871906712</v>
      </c>
      <c r="G35" s="310">
        <f t="shared" si="24"/>
        <v>193.57252146064795</v>
      </c>
      <c r="H35" s="310">
        <f t="shared" si="24"/>
        <v>166.68938794274072</v>
      </c>
      <c r="I35" s="310">
        <f t="shared" si="24"/>
        <v>109.84701226496236</v>
      </c>
      <c r="J35" s="310">
        <f t="shared" si="24"/>
        <v>31.321042988351717</v>
      </c>
      <c r="K35" s="310">
        <f t="shared" si="24"/>
        <v>873.20699999999943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1.5992308966159667</v>
      </c>
      <c r="Y35" s="98">
        <f t="shared" ref="Y35:AG35" si="26">IF($K35&gt;0,C35/$K35*100,0)</f>
        <v>10.969679214709588</v>
      </c>
      <c r="Z35" s="98">
        <f t="shared" si="26"/>
        <v>18.993971265129282</v>
      </c>
      <c r="AA35" s="98">
        <f t="shared" si="26"/>
        <v>5.5628464831924491</v>
      </c>
      <c r="AB35" s="98">
        <f t="shared" si="26"/>
        <v>5.4503205851426682</v>
      </c>
      <c r="AC35" s="98">
        <f t="shared" si="26"/>
        <v>22.167999278595808</v>
      </c>
      <c r="AD35" s="98">
        <f t="shared" si="26"/>
        <v>19.089332534294943</v>
      </c>
      <c r="AE35" s="98">
        <f t="shared" si="26"/>
        <v>12.579721906141664</v>
      </c>
      <c r="AF35" s="98">
        <f t="shared" si="26"/>
        <v>3.5868978361776458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automation\Data\Results\Workbooks\LEPs\HS_LEP\[HS_LEP_MainTables.Main.xlsm]Manager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automation\Data\Results\Workbooks\LEPs\HS_LEP\[HS_LEP_MainTables.Main.xlsm]Manager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automation\Data\Results\Workbooks\LEPs\HS_LEP\[HS_LEP_MainTables.Main.xlsm]Manager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automation\Data\Results\Workbooks\LEPs\HS_LEP\[HS_LEP_MainTables.Main.xlsm]Manager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automation\Data\Results\Workbooks\LEPs\HS_LEP\[HS_LEP_MainTables.Main.xlsm]Manager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automation\Data\Results\Workbooks\LEPs\HS_LEP\[HS_LEP_MainTables.Main.xlsm]Manager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automation\Data\Results\Workbooks\LEPs\HS_LEP\[HS_LEP_MainTables.Main.xlsm]Manager</v>
      </c>
      <c r="Y79" s="91" t="str">
        <f ca="1">CELL("filename")</f>
        <v>M:\IE\Projects\Nuffield via NFER AI and automation\Data\Results\Workbooks\LEPs\HS_LEP\[HS_LEP_MainTables.Main.xlsm]Manager</v>
      </c>
      <c r="AW79" s="91" t="str">
        <f ca="1">CELL("filename")</f>
        <v>M:\IE\Projects\Nuffield via NFER AI and automation\Data\Results\Workbooks\LEPs\HS_LEP\[HS_LEP_MainTables.Main.xlsm]Manager</v>
      </c>
      <c r="BU79" s="91" t="str">
        <f ca="1">CELL("filename")</f>
        <v>M:\IE\Projects\Nuffield via NFER AI and automation\Data\Results\Workbooks\LEPs\HS_LEP\[HS_LEP_MainTables.Main.xlsm]Manager</v>
      </c>
      <c r="CS79" s="91" t="str">
        <f ca="1">CELL("filename")</f>
        <v>M:\IE\Projects\Nuffield via NFER AI and automation\Data\Results\Workbooks\LEPs\HS_LEP\[HS_LEP_MainTables.Main.xlsm]Manager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automation\Data\Results\Workbooks\LEPs\HS_LEP\[HS_LEP_MainTables.Main.xlsm]Manager</v>
      </c>
      <c r="Y96" s="91" t="str">
        <f ca="1">CELL("filename")</f>
        <v>M:\IE\Projects\Nuffield via NFER AI and automation\Data\Results\Workbooks\LEPs\HS_LEP\[HS_LEP_MainTables.Main.xlsm]Manager</v>
      </c>
      <c r="AW96" s="91" t="str">
        <f ca="1">CELL("filename")</f>
        <v>M:\IE\Projects\Nuffield via NFER AI and automation\Data\Results\Workbooks\LEPs\HS_LEP\[HS_LEP_MainTables.Main.xlsm]Manager</v>
      </c>
      <c r="BU96" s="91" t="str">
        <f ca="1">CELL("filename")</f>
        <v>M:\IE\Projects\Nuffield via NFER AI and automation\Data\Results\Workbooks\LEPs\HS_LEP\[HS_LEP_MainTables.Main.xlsm]Manager</v>
      </c>
      <c r="CS96" s="91" t="str">
        <f ca="1">CELL("filename")</f>
        <v>M:\IE\Projects\Nuffield via NFER AI and automation\Data\Results\Workbooks\LEPs\HS_LEP\[HS_LEP_MainTables.Main.xlsm]Manager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6" ma:contentTypeDescription="Create a new document." ma:contentTypeScope="" ma:versionID="b34f5c9dd34a4bac27ce1c192defbbad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5954b999f508fe67fa54cfd672f1adfe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c566321-f672-4e06-a901-b5e72b4c4357" xsi:nil="true"/>
    <lcf76f155ced4ddcb4097134ff3c332f xmlns="591b7eeb-5105-4999-94f6-a746eb4c6310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CFB778A0-27D5-4B22-B574-C7FFE89ECA48}"/>
</file>

<file path=customXml/itemProps2.xml><?xml version="1.0" encoding="utf-8"?>
<ds:datastoreItem xmlns:ds="http://schemas.openxmlformats.org/officeDocument/2006/customXml" ds:itemID="{B21D0AAC-CE09-430F-A9A5-1C6CF9FE588C}"/>
</file>

<file path=customXml/itemProps3.xml><?xml version="1.0" encoding="utf-8"?>
<ds:datastoreItem xmlns:ds="http://schemas.openxmlformats.org/officeDocument/2006/customXml" ds:itemID="{A1E725A2-D904-4134-9F1E-04A986959D0B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2023-03-09T10:19:10Z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0x01010061ED900E45533240984673D798A9AA08</vt:lpwstr>
  </property>
</Properties>
</file>